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unive/Desktop/Nive file/"/>
    </mc:Choice>
  </mc:AlternateContent>
  <xr:revisionPtr revIDLastSave="0" documentId="8_{7F0B46B2-AAFF-6F41-A774-D889893765F5}" xr6:coauthVersionLast="36" xr6:coauthVersionMax="36" xr10:uidLastSave="{00000000-0000-0000-0000-000000000000}"/>
  <bookViews>
    <workbookView xWindow="0" yWindow="500" windowWidth="28800" windowHeight="16280" activeTab="5" xr2:uid="{F2D76D1A-304C-4A5E-820F-79B72B4E22CF}"/>
  </bookViews>
  <sheets>
    <sheet name="Ex B - CG111 (forecast)" sheetId="1" r:id="rId1"/>
    <sheet name="Ex C - CG111 (NPV and IRR)" sheetId="3" r:id="rId2"/>
    <sheet name="CG222 template (forecast)" sheetId="4" r:id="rId3"/>
    <sheet name="CG222 template (NPV and IRR)" sheetId="6" r:id="rId4"/>
    <sheet name="CG333 template (forecast)" sheetId="7" r:id="rId5"/>
    <sheet name="CG333 template (NPV and IRR)" sheetId="8" r:id="rId6"/>
    <sheet name="Sheet2" sheetId="2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1" i="8" l="1"/>
  <c r="B50" i="8"/>
  <c r="B48" i="8"/>
  <c r="B47" i="8"/>
  <c r="L45" i="8"/>
  <c r="M45" i="8"/>
  <c r="N45" i="8"/>
  <c r="O45" i="8"/>
  <c r="C45" i="8"/>
  <c r="D45" i="8"/>
  <c r="E45" i="8"/>
  <c r="F45" i="8"/>
  <c r="G45" i="8"/>
  <c r="H45" i="8"/>
  <c r="I45" i="8"/>
  <c r="J45" i="8"/>
  <c r="K45" i="8"/>
  <c r="B45" i="8"/>
  <c r="E44" i="8"/>
  <c r="O42" i="8"/>
  <c r="C42" i="8"/>
  <c r="D42" i="8"/>
  <c r="E42" i="8"/>
  <c r="F42" i="8"/>
  <c r="G42" i="8"/>
  <c r="H42" i="8"/>
  <c r="I42" i="8"/>
  <c r="J42" i="8"/>
  <c r="K42" i="8"/>
  <c r="L42" i="8"/>
  <c r="M42" i="8"/>
  <c r="N42" i="8"/>
  <c r="B42" i="8"/>
  <c r="O38" i="8"/>
  <c r="C38" i="8"/>
  <c r="D38" i="8"/>
  <c r="E38" i="8"/>
  <c r="F38" i="8"/>
  <c r="G38" i="8"/>
  <c r="H38" i="8"/>
  <c r="I38" i="8"/>
  <c r="J38" i="8"/>
  <c r="K38" i="8"/>
  <c r="L38" i="8"/>
  <c r="M38" i="8"/>
  <c r="N38" i="8"/>
  <c r="B38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7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6" i="8"/>
  <c r="N34" i="8"/>
  <c r="O34" i="8"/>
  <c r="C34" i="8"/>
  <c r="D34" i="8"/>
  <c r="E34" i="8"/>
  <c r="F34" i="8"/>
  <c r="G34" i="8"/>
  <c r="H34" i="8"/>
  <c r="I34" i="8"/>
  <c r="J34" i="8"/>
  <c r="K34" i="8"/>
  <c r="L34" i="8"/>
  <c r="M34" i="8"/>
  <c r="B34" i="8"/>
  <c r="G33" i="8"/>
  <c r="H33" i="8"/>
  <c r="I33" i="8"/>
  <c r="J33" i="8"/>
  <c r="K33" i="8"/>
  <c r="L33" i="8"/>
  <c r="M33" i="8"/>
  <c r="N33" i="8"/>
  <c r="O33" i="8"/>
  <c r="F33" i="8"/>
  <c r="E33" i="8"/>
  <c r="D33" i="8"/>
  <c r="G32" i="8"/>
  <c r="H32" i="8"/>
  <c r="I32" i="8"/>
  <c r="J32" i="8"/>
  <c r="K32" i="8"/>
  <c r="L32" i="8"/>
  <c r="M32" i="8"/>
  <c r="N32" i="8"/>
  <c r="O32" i="8"/>
  <c r="F32" i="8"/>
  <c r="E32" i="8"/>
  <c r="D32" i="8"/>
  <c r="C31" i="8"/>
  <c r="D31" i="8"/>
  <c r="B31" i="8"/>
  <c r="F28" i="7"/>
  <c r="G28" i="7"/>
  <c r="H28" i="7"/>
  <c r="I28" i="7"/>
  <c r="J28" i="7"/>
  <c r="K28" i="7"/>
  <c r="L28" i="7"/>
  <c r="E28" i="7"/>
  <c r="M28" i="8"/>
  <c r="N28" i="8"/>
  <c r="O28" i="8"/>
  <c r="C28" i="8"/>
  <c r="D28" i="8"/>
  <c r="E28" i="8"/>
  <c r="F28" i="8"/>
  <c r="G28" i="8"/>
  <c r="H28" i="8"/>
  <c r="I28" i="8"/>
  <c r="J28" i="8"/>
  <c r="K28" i="8"/>
  <c r="L28" i="8"/>
  <c r="B28" i="8"/>
  <c r="O27" i="8"/>
  <c r="F27" i="8"/>
  <c r="G27" i="8"/>
  <c r="H27" i="8"/>
  <c r="I27" i="8"/>
  <c r="J27" i="8"/>
  <c r="K27" i="8"/>
  <c r="L27" i="8"/>
  <c r="M27" i="8"/>
  <c r="N27" i="8"/>
  <c r="E27" i="8"/>
  <c r="J26" i="8"/>
  <c r="K26" i="8" s="1"/>
  <c r="L26" i="8" s="1"/>
  <c r="M26" i="8" s="1"/>
  <c r="N26" i="8" s="1"/>
  <c r="O26" i="8" s="1"/>
  <c r="I26" i="8"/>
  <c r="B52" i="6" l="1"/>
  <c r="B51" i="6"/>
  <c r="B49" i="6"/>
  <c r="B48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6" i="6"/>
  <c r="H45" i="6"/>
  <c r="I45" i="6"/>
  <c r="J45" i="6"/>
  <c r="K45" i="6"/>
  <c r="L45" i="6"/>
  <c r="M45" i="6"/>
  <c r="N45" i="6"/>
  <c r="O45" i="6"/>
  <c r="P45" i="6"/>
  <c r="Q45" i="6"/>
  <c r="R45" i="6"/>
  <c r="S45" i="6"/>
  <c r="G45" i="6"/>
  <c r="D45" i="6"/>
  <c r="F45" i="6" s="1"/>
  <c r="C45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3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39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B3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B37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5" i="6"/>
  <c r="I34" i="6"/>
  <c r="J34" i="6"/>
  <c r="K34" i="6"/>
  <c r="L34" i="6"/>
  <c r="M34" i="6"/>
  <c r="N34" i="6"/>
  <c r="O34" i="6"/>
  <c r="P34" i="6"/>
  <c r="Q34" i="6"/>
  <c r="R34" i="6"/>
  <c r="S34" i="6"/>
  <c r="H34" i="6"/>
  <c r="G34" i="6"/>
  <c r="F34" i="6"/>
  <c r="I33" i="6"/>
  <c r="J33" i="6"/>
  <c r="K33" i="6"/>
  <c r="L33" i="6"/>
  <c r="M33" i="6"/>
  <c r="N33" i="6"/>
  <c r="O33" i="6"/>
  <c r="P33" i="6"/>
  <c r="Q33" i="6"/>
  <c r="R33" i="6"/>
  <c r="S33" i="6"/>
  <c r="H33" i="6"/>
  <c r="G33" i="6"/>
  <c r="F33" i="6"/>
  <c r="F32" i="6"/>
  <c r="E32" i="6"/>
  <c r="D32" i="6"/>
  <c r="C32" i="6"/>
  <c r="B32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B29" i="6"/>
  <c r="H28" i="6"/>
  <c r="I28" i="6"/>
  <c r="J28" i="6"/>
  <c r="K28" i="6"/>
  <c r="L28" i="6"/>
  <c r="M28" i="6"/>
  <c r="N28" i="6"/>
  <c r="O28" i="6"/>
  <c r="P28" i="6"/>
  <c r="Q28" i="6"/>
  <c r="R28" i="6"/>
  <c r="S28" i="6"/>
  <c r="G28" i="6"/>
  <c r="M27" i="6"/>
  <c r="N27" i="6"/>
  <c r="O27" i="6" s="1"/>
  <c r="P27" i="6" s="1"/>
  <c r="Q27" i="6" s="1"/>
  <c r="R27" i="6" s="1"/>
  <c r="S27" i="6" s="1"/>
  <c r="L27" i="6"/>
  <c r="C60" i="7"/>
  <c r="D60" i="7"/>
  <c r="E60" i="7"/>
  <c r="F60" i="7"/>
  <c r="G60" i="7"/>
  <c r="H60" i="7"/>
  <c r="I60" i="7"/>
  <c r="J60" i="7"/>
  <c r="K60" i="7"/>
  <c r="L60" i="7"/>
  <c r="B60" i="7"/>
  <c r="C59" i="7"/>
  <c r="D59" i="7"/>
  <c r="E59" i="7"/>
  <c r="F59" i="7"/>
  <c r="G59" i="7"/>
  <c r="H59" i="7"/>
  <c r="I59" i="7"/>
  <c r="J59" i="7"/>
  <c r="K59" i="7"/>
  <c r="L59" i="7"/>
  <c r="B59" i="7"/>
  <c r="C58" i="7"/>
  <c r="D58" i="7"/>
  <c r="E58" i="7"/>
  <c r="F58" i="7"/>
  <c r="G58" i="7"/>
  <c r="H58" i="7"/>
  <c r="I58" i="7"/>
  <c r="J58" i="7"/>
  <c r="K58" i="7"/>
  <c r="L58" i="7"/>
  <c r="B58" i="7"/>
  <c r="C56" i="7"/>
  <c r="D56" i="7"/>
  <c r="E56" i="7"/>
  <c r="F56" i="7"/>
  <c r="G56" i="7"/>
  <c r="H56" i="7"/>
  <c r="I56" i="7"/>
  <c r="J56" i="7"/>
  <c r="K56" i="7"/>
  <c r="L56" i="7"/>
  <c r="B56" i="7"/>
  <c r="E55" i="7"/>
  <c r="F55" i="7"/>
  <c r="G55" i="7"/>
  <c r="H55" i="7"/>
  <c r="I55" i="7"/>
  <c r="J55" i="7"/>
  <c r="K55" i="7"/>
  <c r="L55" i="7"/>
  <c r="D55" i="7"/>
  <c r="E54" i="7"/>
  <c r="F54" i="7"/>
  <c r="G54" i="7"/>
  <c r="H54" i="7"/>
  <c r="I54" i="7"/>
  <c r="J54" i="7"/>
  <c r="K54" i="7"/>
  <c r="L54" i="7"/>
  <c r="D54" i="7"/>
  <c r="C53" i="7"/>
  <c r="D53" i="7"/>
  <c r="B53" i="7"/>
  <c r="C50" i="7"/>
  <c r="D50" i="7"/>
  <c r="E50" i="7"/>
  <c r="F50" i="7"/>
  <c r="G50" i="7"/>
  <c r="H50" i="7"/>
  <c r="I50" i="7"/>
  <c r="J50" i="7"/>
  <c r="K50" i="7"/>
  <c r="L50" i="7"/>
  <c r="B50" i="7"/>
  <c r="F49" i="7"/>
  <c r="G49" i="7"/>
  <c r="H49" i="7"/>
  <c r="I49" i="7"/>
  <c r="J49" i="7"/>
  <c r="K49" i="7"/>
  <c r="L49" i="7"/>
  <c r="E49" i="7"/>
  <c r="F48" i="7"/>
  <c r="G48" i="7"/>
  <c r="H48" i="7"/>
  <c r="I48" i="7"/>
  <c r="J48" i="7"/>
  <c r="K48" i="7"/>
  <c r="L48" i="7"/>
  <c r="E48" i="7"/>
  <c r="H34" i="7"/>
  <c r="G33" i="7"/>
  <c r="H33" i="7"/>
  <c r="I33" i="7"/>
  <c r="F33" i="7"/>
  <c r="E33" i="7"/>
  <c r="D33" i="7"/>
  <c r="G32" i="7"/>
  <c r="G34" i="7" s="1"/>
  <c r="H32" i="7"/>
  <c r="I32" i="7"/>
  <c r="I34" i="7" s="1"/>
  <c r="F32" i="7"/>
  <c r="F34" i="7" s="1"/>
  <c r="E32" i="7"/>
  <c r="E34" i="7" s="1"/>
  <c r="D32" i="7"/>
  <c r="C31" i="7"/>
  <c r="C34" i="7" s="1"/>
  <c r="C36" i="7" s="1"/>
  <c r="D31" i="7"/>
  <c r="D34" i="7" s="1"/>
  <c r="D36" i="7" s="1"/>
  <c r="B31" i="7"/>
  <c r="B34" i="7" s="1"/>
  <c r="B36" i="7" s="1"/>
  <c r="G36" i="7"/>
  <c r="H36" i="7"/>
  <c r="I36" i="7"/>
  <c r="E36" i="7"/>
  <c r="F27" i="7"/>
  <c r="G27" i="7"/>
  <c r="H27" i="7"/>
  <c r="I27" i="7"/>
  <c r="E27" i="7"/>
  <c r="I26" i="7"/>
  <c r="J26" i="7" s="1"/>
  <c r="C61" i="4"/>
  <c r="D61" i="4"/>
  <c r="E61" i="4"/>
  <c r="F61" i="4"/>
  <c r="G61" i="4"/>
  <c r="H61" i="4"/>
  <c r="I61" i="4"/>
  <c r="J61" i="4"/>
  <c r="K61" i="4"/>
  <c r="B61" i="4"/>
  <c r="C60" i="4"/>
  <c r="D60" i="4"/>
  <c r="E60" i="4"/>
  <c r="F60" i="4"/>
  <c r="G60" i="4"/>
  <c r="H60" i="4"/>
  <c r="I60" i="4"/>
  <c r="J60" i="4"/>
  <c r="K60" i="4"/>
  <c r="B60" i="4"/>
  <c r="C59" i="4"/>
  <c r="D59" i="4"/>
  <c r="E59" i="4"/>
  <c r="F59" i="4"/>
  <c r="G59" i="4"/>
  <c r="H59" i="4"/>
  <c r="I59" i="4"/>
  <c r="J59" i="4"/>
  <c r="K59" i="4"/>
  <c r="B59" i="4"/>
  <c r="C57" i="4"/>
  <c r="D57" i="4"/>
  <c r="E57" i="4"/>
  <c r="F57" i="4"/>
  <c r="G57" i="4"/>
  <c r="H57" i="4"/>
  <c r="I57" i="4"/>
  <c r="J57" i="4"/>
  <c r="K57" i="4"/>
  <c r="B57" i="4"/>
  <c r="D35" i="4"/>
  <c r="D37" i="4" s="1"/>
  <c r="K35" i="4"/>
  <c r="B35" i="4"/>
  <c r="B37" i="4" s="1"/>
  <c r="I34" i="4"/>
  <c r="J34" i="4"/>
  <c r="K34" i="4"/>
  <c r="H34" i="4"/>
  <c r="G34" i="4"/>
  <c r="F34" i="4"/>
  <c r="I33" i="4"/>
  <c r="J33" i="4"/>
  <c r="K33" i="4"/>
  <c r="H33" i="4"/>
  <c r="H35" i="4" s="1"/>
  <c r="G33" i="4"/>
  <c r="G35" i="4" s="1"/>
  <c r="F33" i="4"/>
  <c r="F32" i="4"/>
  <c r="F35" i="4" s="1"/>
  <c r="F37" i="4" s="1"/>
  <c r="E32" i="4"/>
  <c r="E35" i="4" s="1"/>
  <c r="E37" i="4" s="1"/>
  <c r="D32" i="4"/>
  <c r="C32" i="4"/>
  <c r="C35" i="4" s="1"/>
  <c r="C37" i="4" s="1"/>
  <c r="B32" i="4"/>
  <c r="B54" i="4" s="1"/>
  <c r="K29" i="4"/>
  <c r="K37" i="4" s="1"/>
  <c r="H28" i="4"/>
  <c r="H29" i="4" s="1"/>
  <c r="H37" i="4" s="1"/>
  <c r="I28" i="4"/>
  <c r="I29" i="4" s="1"/>
  <c r="J28" i="4"/>
  <c r="K28" i="4"/>
  <c r="G28" i="4"/>
  <c r="D43" i="7"/>
  <c r="E43" i="7" s="1"/>
  <c r="C44" i="4"/>
  <c r="E45" i="6" l="1"/>
  <c r="D37" i="7"/>
  <c r="D38" i="7" s="1"/>
  <c r="E37" i="7"/>
  <c r="E38" i="7" s="1"/>
  <c r="C37" i="7"/>
  <c r="C38" i="7" s="1"/>
  <c r="I37" i="7"/>
  <c r="I38" i="7" s="1"/>
  <c r="H37" i="7"/>
  <c r="H38" i="7"/>
  <c r="G37" i="7"/>
  <c r="G38" i="7" s="1"/>
  <c r="F36" i="7"/>
  <c r="K26" i="7"/>
  <c r="J33" i="7"/>
  <c r="J32" i="7"/>
  <c r="J34" i="7" s="1"/>
  <c r="J27" i="7"/>
  <c r="B37" i="7"/>
  <c r="B38" i="7" s="1"/>
  <c r="F38" i="4"/>
  <c r="F39" i="4" s="1"/>
  <c r="K38" i="4"/>
  <c r="K39" i="4" s="1"/>
  <c r="C38" i="4"/>
  <c r="C39" i="4" s="1"/>
  <c r="B38" i="4"/>
  <c r="B39" i="4" s="1"/>
  <c r="H38" i="4"/>
  <c r="H39" i="4"/>
  <c r="E39" i="4"/>
  <c r="E38" i="4"/>
  <c r="D38" i="4"/>
  <c r="D39" i="4" s="1"/>
  <c r="G29" i="4"/>
  <c r="G37" i="4" s="1"/>
  <c r="J35" i="4"/>
  <c r="J29" i="4"/>
  <c r="I35" i="4"/>
  <c r="I37" i="4" s="1"/>
  <c r="C54" i="4"/>
  <c r="D44" i="4"/>
  <c r="E44" i="4" s="1"/>
  <c r="E54" i="4" s="1"/>
  <c r="C46" i="3"/>
  <c r="G35" i="3"/>
  <c r="F35" i="3"/>
  <c r="G34" i="3"/>
  <c r="F34" i="3"/>
  <c r="F33" i="3"/>
  <c r="E33" i="3"/>
  <c r="E36" i="3" s="1"/>
  <c r="D33" i="3"/>
  <c r="D36" i="3" s="1"/>
  <c r="C33" i="3"/>
  <c r="C36" i="3" s="1"/>
  <c r="B33" i="3"/>
  <c r="B36" i="3" s="1"/>
  <c r="F30" i="3"/>
  <c r="E30" i="3"/>
  <c r="D30" i="3"/>
  <c r="C30" i="3"/>
  <c r="B30" i="3"/>
  <c r="G29" i="3"/>
  <c r="G30" i="3" s="1"/>
  <c r="H28" i="3"/>
  <c r="H34" i="3" s="1"/>
  <c r="C56" i="1"/>
  <c r="B57" i="1"/>
  <c r="B56" i="1"/>
  <c r="B51" i="1"/>
  <c r="B50" i="1"/>
  <c r="C45" i="1"/>
  <c r="D45" i="1" s="1"/>
  <c r="D56" i="1" s="1"/>
  <c r="G29" i="1"/>
  <c r="G35" i="1"/>
  <c r="F35" i="1"/>
  <c r="G34" i="1"/>
  <c r="F34" i="1"/>
  <c r="F33" i="1"/>
  <c r="E33" i="1"/>
  <c r="D33" i="1"/>
  <c r="D55" i="1" s="1"/>
  <c r="C33" i="1"/>
  <c r="B33" i="1"/>
  <c r="B55" i="1" s="1"/>
  <c r="L26" i="7" l="1"/>
  <c r="K33" i="7"/>
  <c r="K32" i="7"/>
  <c r="K34" i="7" s="1"/>
  <c r="K27" i="7"/>
  <c r="F37" i="7"/>
  <c r="F38" i="7" s="1"/>
  <c r="J36" i="7"/>
  <c r="I38" i="4"/>
  <c r="I39" i="4"/>
  <c r="G38" i="4"/>
  <c r="G39" i="4" s="1"/>
  <c r="D54" i="4"/>
  <c r="J37" i="4"/>
  <c r="D51" i="1"/>
  <c r="F43" i="7"/>
  <c r="G43" i="7" s="1"/>
  <c r="H43" i="7" s="1"/>
  <c r="I43" i="7" s="1"/>
  <c r="J43" i="7" s="1"/>
  <c r="K43" i="7" s="1"/>
  <c r="L43" i="7" s="1"/>
  <c r="C50" i="1"/>
  <c r="D50" i="1"/>
  <c r="D52" i="1" s="1"/>
  <c r="D57" i="1"/>
  <c r="D58" i="1" s="1"/>
  <c r="B52" i="1"/>
  <c r="C55" i="1"/>
  <c r="C58" i="1" s="1"/>
  <c r="C51" i="1"/>
  <c r="C57" i="1"/>
  <c r="F44" i="4"/>
  <c r="F36" i="3"/>
  <c r="F38" i="3" s="1"/>
  <c r="F39" i="3" s="1"/>
  <c r="F40" i="3" s="1"/>
  <c r="F44" i="3" s="1"/>
  <c r="D38" i="3"/>
  <c r="H35" i="3"/>
  <c r="H36" i="3" s="1"/>
  <c r="E38" i="3"/>
  <c r="E39" i="3" s="1"/>
  <c r="E40" i="3" s="1"/>
  <c r="E44" i="3" s="1"/>
  <c r="C38" i="3"/>
  <c r="C39" i="3" s="1"/>
  <c r="C40" i="3" s="1"/>
  <c r="I28" i="3"/>
  <c r="I35" i="3" s="1"/>
  <c r="H29" i="3"/>
  <c r="H30" i="3" s="1"/>
  <c r="G36" i="3"/>
  <c r="G38" i="3" s="1"/>
  <c r="B38" i="3"/>
  <c r="D46" i="3"/>
  <c r="B58" i="1"/>
  <c r="E45" i="1"/>
  <c r="G36" i="1"/>
  <c r="C36" i="1"/>
  <c r="D36" i="1"/>
  <c r="E36" i="1"/>
  <c r="F36" i="1"/>
  <c r="B36" i="1"/>
  <c r="H28" i="1"/>
  <c r="G30" i="1"/>
  <c r="C30" i="1"/>
  <c r="D30" i="1"/>
  <c r="E30" i="1"/>
  <c r="F30" i="1"/>
  <c r="B30" i="1"/>
  <c r="J37" i="7" l="1"/>
  <c r="J38" i="7" s="1"/>
  <c r="K36" i="7"/>
  <c r="L27" i="7"/>
  <c r="L33" i="7"/>
  <c r="L32" i="7"/>
  <c r="L34" i="7" s="1"/>
  <c r="F54" i="4"/>
  <c r="F56" i="4"/>
  <c r="F55" i="4"/>
  <c r="J38" i="4"/>
  <c r="J39" i="4"/>
  <c r="C52" i="1"/>
  <c r="C60" i="1" s="1"/>
  <c r="E51" i="1"/>
  <c r="E56" i="1"/>
  <c r="E57" i="1"/>
  <c r="E50" i="1"/>
  <c r="D60" i="1"/>
  <c r="B60" i="1"/>
  <c r="E55" i="1"/>
  <c r="G44" i="4"/>
  <c r="C44" i="3"/>
  <c r="C47" i="3" s="1"/>
  <c r="H38" i="3"/>
  <c r="H39" i="3" s="1"/>
  <c r="H40" i="3" s="1"/>
  <c r="H44" i="3" s="1"/>
  <c r="D39" i="3"/>
  <c r="D40" i="3" s="1"/>
  <c r="G39" i="3"/>
  <c r="G40" i="3" s="1"/>
  <c r="G44" i="3" s="1"/>
  <c r="I29" i="3"/>
  <c r="I30" i="3" s="1"/>
  <c r="J28" i="3"/>
  <c r="I34" i="3"/>
  <c r="I36" i="3" s="1"/>
  <c r="E46" i="3"/>
  <c r="B39" i="3"/>
  <c r="B40" i="3" s="1"/>
  <c r="B44" i="3" s="1"/>
  <c r="B61" i="1"/>
  <c r="B62" i="1" s="1"/>
  <c r="I28" i="1"/>
  <c r="H35" i="1"/>
  <c r="H34" i="1"/>
  <c r="H29" i="1"/>
  <c r="F45" i="1"/>
  <c r="C38" i="1"/>
  <c r="C39" i="1" s="1"/>
  <c r="B38" i="1"/>
  <c r="E38" i="1"/>
  <c r="E39" i="1" s="1"/>
  <c r="E40" i="1" s="1"/>
  <c r="F38" i="1"/>
  <c r="F39" i="1" s="1"/>
  <c r="F40" i="1" s="1"/>
  <c r="D38" i="1"/>
  <c r="D39" i="1" s="1"/>
  <c r="D40" i="1" s="1"/>
  <c r="G38" i="1"/>
  <c r="G39" i="1" s="1"/>
  <c r="G40" i="1" s="1"/>
  <c r="K37" i="7" l="1"/>
  <c r="K38" i="7" s="1"/>
  <c r="L36" i="7"/>
  <c r="G55" i="4"/>
  <c r="G49" i="4"/>
  <c r="G51" i="4" s="1"/>
  <c r="G50" i="4"/>
  <c r="G56" i="4"/>
  <c r="B47" i="3"/>
  <c r="E58" i="1"/>
  <c r="H30" i="1"/>
  <c r="D61" i="1"/>
  <c r="D62" i="1" s="1"/>
  <c r="F55" i="1"/>
  <c r="F57" i="1"/>
  <c r="F50" i="1"/>
  <c r="F51" i="1"/>
  <c r="F56" i="1"/>
  <c r="E52" i="1"/>
  <c r="E60" i="1" s="1"/>
  <c r="E61" i="1" s="1"/>
  <c r="E62" i="1" s="1"/>
  <c r="C61" i="1"/>
  <c r="C62" i="1" s="1"/>
  <c r="K44" i="4"/>
  <c r="J44" i="4"/>
  <c r="I44" i="4"/>
  <c r="H44" i="4"/>
  <c r="E47" i="3"/>
  <c r="D44" i="3"/>
  <c r="D47" i="3" s="1"/>
  <c r="I38" i="3"/>
  <c r="I39" i="3" s="1"/>
  <c r="K28" i="3"/>
  <c r="J29" i="3"/>
  <c r="J30" i="3" s="1"/>
  <c r="J35" i="3"/>
  <c r="J34" i="3"/>
  <c r="F46" i="3"/>
  <c r="F47" i="3" s="1"/>
  <c r="B39" i="1"/>
  <c r="B40" i="1" s="1"/>
  <c r="I35" i="1"/>
  <c r="I34" i="1"/>
  <c r="I29" i="1"/>
  <c r="J28" i="1"/>
  <c r="G45" i="1"/>
  <c r="C40" i="1"/>
  <c r="H36" i="1"/>
  <c r="L28" i="3" l="1"/>
  <c r="M28" i="3" s="1"/>
  <c r="N28" i="3" s="1"/>
  <c r="O28" i="3" s="1"/>
  <c r="P28" i="3" s="1"/>
  <c r="Q28" i="3" s="1"/>
  <c r="R28" i="3" s="1"/>
  <c r="S28" i="3" s="1"/>
  <c r="L37" i="7"/>
  <c r="L38" i="7" s="1"/>
  <c r="K56" i="4"/>
  <c r="K49" i="4"/>
  <c r="K55" i="4"/>
  <c r="K50" i="4"/>
  <c r="H55" i="4"/>
  <c r="H49" i="4"/>
  <c r="H56" i="4"/>
  <c r="H50" i="4"/>
  <c r="I49" i="4"/>
  <c r="I50" i="4"/>
  <c r="I55" i="4"/>
  <c r="I56" i="4"/>
  <c r="J49" i="4"/>
  <c r="J56" i="4"/>
  <c r="J50" i="4"/>
  <c r="J55" i="4"/>
  <c r="I30" i="1"/>
  <c r="I36" i="1"/>
  <c r="F52" i="1"/>
  <c r="F58" i="1"/>
  <c r="H38" i="1"/>
  <c r="H39" i="1" s="1"/>
  <c r="H40" i="1" s="1"/>
  <c r="G50" i="1"/>
  <c r="G55" i="1"/>
  <c r="G51" i="1"/>
  <c r="G57" i="1"/>
  <c r="G56" i="1"/>
  <c r="J36" i="3"/>
  <c r="J38" i="3" s="1"/>
  <c r="J39" i="3" s="1"/>
  <c r="J40" i="3" s="1"/>
  <c r="J44" i="3" s="1"/>
  <c r="I40" i="3"/>
  <c r="I44" i="3" s="1"/>
  <c r="K29" i="3"/>
  <c r="K30" i="3" s="1"/>
  <c r="K35" i="3"/>
  <c r="K34" i="3"/>
  <c r="G46" i="3"/>
  <c r="I38" i="1"/>
  <c r="I39" i="1" s="1"/>
  <c r="I40" i="1" s="1"/>
  <c r="J35" i="1"/>
  <c r="J34" i="1"/>
  <c r="J36" i="1" s="1"/>
  <c r="J29" i="1"/>
  <c r="K28" i="1"/>
  <c r="K45" i="1"/>
  <c r="K55" i="1" s="1"/>
  <c r="H45" i="1"/>
  <c r="I45" i="1"/>
  <c r="J45" i="1"/>
  <c r="J55" i="1" s="1"/>
  <c r="J51" i="4" l="1"/>
  <c r="H51" i="4"/>
  <c r="K51" i="4"/>
  <c r="I51" i="4"/>
  <c r="I55" i="1"/>
  <c r="I50" i="1"/>
  <c r="H55" i="1"/>
  <c r="H50" i="1"/>
  <c r="H57" i="1"/>
  <c r="H56" i="1"/>
  <c r="H51" i="1"/>
  <c r="K50" i="1"/>
  <c r="J56" i="1"/>
  <c r="G58" i="1"/>
  <c r="G52" i="1"/>
  <c r="J30" i="1"/>
  <c r="J38" i="1" s="1"/>
  <c r="J39" i="1" s="1"/>
  <c r="J40" i="1" s="1"/>
  <c r="J51" i="1"/>
  <c r="I57" i="1"/>
  <c r="J57" i="1"/>
  <c r="F60" i="1"/>
  <c r="I56" i="1"/>
  <c r="J50" i="1"/>
  <c r="I51" i="1"/>
  <c r="L46" i="3"/>
  <c r="K46" i="3"/>
  <c r="M46" i="3"/>
  <c r="S46" i="3"/>
  <c r="R46" i="3"/>
  <c r="Q46" i="3"/>
  <c r="P46" i="3"/>
  <c r="O46" i="3"/>
  <c r="N46" i="3"/>
  <c r="G47" i="3"/>
  <c r="K36" i="3"/>
  <c r="K38" i="3" s="1"/>
  <c r="K39" i="3" s="1"/>
  <c r="K40" i="3" s="1"/>
  <c r="K44" i="3" s="1"/>
  <c r="L35" i="3"/>
  <c r="L34" i="3"/>
  <c r="L29" i="3"/>
  <c r="L30" i="3" s="1"/>
  <c r="J46" i="3"/>
  <c r="J47" i="3" s="1"/>
  <c r="I46" i="3"/>
  <c r="I47" i="3" s="1"/>
  <c r="H46" i="3"/>
  <c r="H47" i="3" s="1"/>
  <c r="K35" i="1"/>
  <c r="K57" i="1" s="1"/>
  <c r="K34" i="1"/>
  <c r="K56" i="1" s="1"/>
  <c r="K58" i="1" s="1"/>
  <c r="K29" i="1"/>
  <c r="K51" i="1" s="1"/>
  <c r="H58" i="1" l="1"/>
  <c r="I52" i="1"/>
  <c r="J58" i="1"/>
  <c r="K47" i="3"/>
  <c r="K52" i="1"/>
  <c r="K60" i="1" s="1"/>
  <c r="K61" i="1" s="1"/>
  <c r="K62" i="1" s="1"/>
  <c r="K36" i="1"/>
  <c r="K38" i="1" s="1"/>
  <c r="K39" i="1" s="1"/>
  <c r="K40" i="1" s="1"/>
  <c r="F61" i="1"/>
  <c r="F62" i="1" s="1"/>
  <c r="J52" i="1"/>
  <c r="K30" i="1"/>
  <c r="H52" i="1"/>
  <c r="H60" i="1" s="1"/>
  <c r="I58" i="1"/>
  <c r="I60" i="1" s="1"/>
  <c r="I61" i="1" s="1"/>
  <c r="I62" i="1" s="1"/>
  <c r="G60" i="1"/>
  <c r="G61" i="1" s="1"/>
  <c r="G62" i="1" s="1"/>
  <c r="L36" i="3"/>
  <c r="L38" i="3" s="1"/>
  <c r="L39" i="3" s="1"/>
  <c r="L40" i="3" s="1"/>
  <c r="L44" i="3" s="1"/>
  <c r="L47" i="3" s="1"/>
  <c r="M29" i="3"/>
  <c r="M30" i="3" s="1"/>
  <c r="M34" i="3"/>
  <c r="M35" i="3"/>
  <c r="J60" i="1" l="1"/>
  <c r="J61" i="1" s="1"/>
  <c r="J62" i="1" s="1"/>
  <c r="H61" i="1"/>
  <c r="H62" i="1" s="1"/>
  <c r="M36" i="3"/>
  <c r="M38" i="3" s="1"/>
  <c r="M39" i="3" s="1"/>
  <c r="M40" i="3" s="1"/>
  <c r="M44" i="3" s="1"/>
  <c r="N29" i="3"/>
  <c r="N30" i="3" s="1"/>
  <c r="N35" i="3"/>
  <c r="N34" i="3"/>
  <c r="M47" i="3" l="1"/>
  <c r="N36" i="3"/>
  <c r="N38" i="3" s="1"/>
  <c r="N39" i="3" s="1"/>
  <c r="N40" i="3" s="1"/>
  <c r="N44" i="3" s="1"/>
  <c r="N47" i="3" s="1"/>
  <c r="O29" i="3"/>
  <c r="O30" i="3" s="1"/>
  <c r="O35" i="3"/>
  <c r="O34" i="3"/>
  <c r="O36" i="3" l="1"/>
  <c r="O38" i="3" s="1"/>
  <c r="O39" i="3" s="1"/>
  <c r="O40" i="3" s="1"/>
  <c r="O44" i="3" s="1"/>
  <c r="O47" i="3" s="1"/>
  <c r="P29" i="3"/>
  <c r="P30" i="3" s="1"/>
  <c r="P35" i="3"/>
  <c r="P34" i="3"/>
  <c r="P36" i="3" l="1"/>
  <c r="P38" i="3" s="1"/>
  <c r="P39" i="3" s="1"/>
  <c r="P40" i="3" s="1"/>
  <c r="P44" i="3" s="1"/>
  <c r="P47" i="3" s="1"/>
  <c r="Q35" i="3"/>
  <c r="Q34" i="3"/>
  <c r="Q29" i="3"/>
  <c r="Q30" i="3" s="1"/>
  <c r="Q36" i="3" l="1"/>
  <c r="Q38" i="3" s="1"/>
  <c r="Q39" i="3" s="1"/>
  <c r="Q40" i="3" s="1"/>
  <c r="Q44" i="3" s="1"/>
  <c r="R34" i="3"/>
  <c r="R29" i="3"/>
  <c r="R30" i="3" s="1"/>
  <c r="R35" i="3"/>
  <c r="Q47" i="3" l="1"/>
  <c r="S29" i="3"/>
  <c r="S34" i="3"/>
  <c r="S35" i="3"/>
  <c r="R36" i="3"/>
  <c r="R38" i="3" s="1"/>
  <c r="R39" i="3" s="1"/>
  <c r="R40" i="3" s="1"/>
  <c r="R44" i="3" s="1"/>
  <c r="R47" i="3" s="1"/>
  <c r="S36" i="3" l="1"/>
  <c r="S30" i="3"/>
  <c r="S38" i="3" l="1"/>
  <c r="S39" i="3" s="1"/>
  <c r="S40" i="3" s="1"/>
  <c r="S44" i="3" s="1"/>
  <c r="B49" i="3" s="1"/>
  <c r="S47" i="3" l="1"/>
  <c r="B52" i="3" s="1"/>
  <c r="B50" i="3"/>
  <c r="B53" i="3" l="1"/>
</calcChain>
</file>

<file path=xl/sharedStrings.xml><?xml version="1.0" encoding="utf-8"?>
<sst xmlns="http://schemas.openxmlformats.org/spreadsheetml/2006/main" count="292" uniqueCount="67">
  <si>
    <t>CardioGen</t>
  </si>
  <si>
    <t>Sales</t>
  </si>
  <si>
    <t>10-year forecast</t>
  </si>
  <si>
    <t>Cost of goods sold</t>
  </si>
  <si>
    <t>Gross profit</t>
  </si>
  <si>
    <t>SG&amp;A Expense</t>
  </si>
  <si>
    <t>Operating Expenses</t>
  </si>
  <si>
    <t>Development stage</t>
  </si>
  <si>
    <t>Trial costs</t>
  </si>
  <si>
    <t>Phase 1</t>
  </si>
  <si>
    <t>Phase 2</t>
  </si>
  <si>
    <t>Phase 3</t>
  </si>
  <si>
    <t>R&amp;D Expense:</t>
  </si>
  <si>
    <t>Amounts in $000</t>
  </si>
  <si>
    <t>Launch - Commercialized</t>
  </si>
  <si>
    <t>Profit (loss) before tax</t>
  </si>
  <si>
    <t>R&amp;D Support</t>
  </si>
  <si>
    <t>Launch Date</t>
  </si>
  <si>
    <t>1-year Pre-Launch R&amp;D Cost (excludes trial cost)</t>
  </si>
  <si>
    <t>1-year Pre-Launch SG&amp;A Cost</t>
  </si>
  <si>
    <t xml:space="preserve">Launch Year R&amp;D Cost </t>
  </si>
  <si>
    <t>Launch Year SG&amp;A Cost</t>
  </si>
  <si>
    <t>Cost of Sales as a % of Sales</t>
  </si>
  <si>
    <t>R&amp;D Cost as a % of Sales (after Year 1)</t>
  </si>
  <si>
    <t>SG&amp;A Cost as a % of Sales (after Year 1)</t>
  </si>
  <si>
    <t>Tax Rate</t>
  </si>
  <si>
    <t>Phase 3 Trial Cost (2 years)</t>
  </si>
  <si>
    <t>Phase 2 Trial Cost (2 years)</t>
  </si>
  <si>
    <t>Phase 1 Trial Cost (1 year)</t>
  </si>
  <si>
    <t>Income tax (benefit) provision</t>
  </si>
  <si>
    <t>Net income (loss)</t>
  </si>
  <si>
    <t>Probability of occuring*</t>
  </si>
  <si>
    <t>* If approved by PGC, Phase 1 costs have a 100% chance of occuring; Phase 2 is 60% based on the likelihood of success from Phase 1 to Phase 2; Phase 3 has a 18% chance of</t>
  </si>
  <si>
    <t xml:space="preserve">occuring based on a 30% chance of success from Phase 2 to Phase 3; Launch has a 9% chance of success given a 50% probablity of success from Phase 3 to launch.  </t>
  </si>
  <si>
    <t>Loss of Exclusivity</t>
  </si>
  <si>
    <t>Cost of Capital</t>
  </si>
  <si>
    <t>Free cash flow</t>
  </si>
  <si>
    <t>NPV (unadjusted)</t>
  </si>
  <si>
    <t>IRR (unadjusted)</t>
  </si>
  <si>
    <t>Probability adjusted Free cash flow</t>
  </si>
  <si>
    <t>NPV (risk-adjusted)</t>
  </si>
  <si>
    <t>IRR (risk-adjusted)</t>
  </si>
  <si>
    <t>Sample Phase 1 Asset Model (CG111)</t>
  </si>
  <si>
    <t>NPV and IRR calculations</t>
  </si>
  <si>
    <t>P&amp;L Projections for Phase 1 Asset CG111 (unadjusted)</t>
  </si>
  <si>
    <t>P&amp;L Projections for Phase 1 Asset CG111 (risk-adjusted)</t>
  </si>
  <si>
    <t>Key assumptions for Phase 1 Asset CG111</t>
  </si>
  <si>
    <t>NPV and IRR for Phase 1 Asset CG111</t>
  </si>
  <si>
    <t>Phase 2 template (CG222)</t>
  </si>
  <si>
    <t>Key assumptions for Phase 2 Asset CG222</t>
  </si>
  <si>
    <t>Phase 3 Trial Cost (3 years)</t>
  </si>
  <si>
    <t>* If approved by PGC, Phase 2 costs have a 100% chance of occuring; Phase 3 is 30% based on the likelihood of success from Phase 2 to Phase 3; Launch has a 15% chance of</t>
  </si>
  <si>
    <t xml:space="preserve">occuring based on a 50% probablity of success from Phase 3 to launch.  </t>
  </si>
  <si>
    <t>Working capital adjustments**</t>
  </si>
  <si>
    <t>Capital expenditures**</t>
  </si>
  <si>
    <t>** For modeling purposes, we will assume that there is no capital expenditure or working capital required.  Such an occurrence is not as Life Sciences companies often have excess</t>
  </si>
  <si>
    <t xml:space="preserve">manufacturing capacity available.  Companies can also offset current asset additions for inventory through increasing current liabilities via accounts payable.  </t>
  </si>
  <si>
    <t>Development Stage</t>
  </si>
  <si>
    <t>Phase 3 template (CG333)</t>
  </si>
  <si>
    <t>NPV and IRR for Phase 2 Asset CG222</t>
  </si>
  <si>
    <t>Key assumptions for Phase 3 Asset CG333</t>
  </si>
  <si>
    <t>P&amp;L Projections for Phase 3 Asset CG333 (unadjusted)</t>
  </si>
  <si>
    <t xml:space="preserve">* If approved by PGC, Phase 3 costs have a 100% chance of occuring; Launch has a 50% chance of occuring based on the probability of success from Phase 3 to Launch.  </t>
  </si>
  <si>
    <t>P&amp;L Projections for Phase 3 Asset CG333 (risk-adjusted)</t>
  </si>
  <si>
    <t>P&amp;L Projections for Phase 2 Asset CG222 (unadjusted)</t>
  </si>
  <si>
    <t>P&amp;L Projections for Phase 2 Asset CG222 (risk-adjusted)</t>
  </si>
  <si>
    <t>NPV and IRR for Phase 3 Asset CG333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</si>
</sst>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165" fontId="2" fillId="0" borderId="0" xfId="2" applyNumberFormat="1" applyFont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9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164" fontId="2" fillId="0" borderId="0" xfId="0" applyNumberFormat="1" applyFont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3" fillId="0" borderId="0" xfId="1" applyNumberFormat="1" applyFont="1"/>
    <xf numFmtId="9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93D7-E427-4464-891D-1D3D260ECFF1}">
  <dimension ref="A1:K66"/>
  <sheetViews>
    <sheetView showGridLines="0" topLeftCell="A20" zoomScale="150" workbookViewId="0">
      <selection activeCell="B62" sqref="B62"/>
    </sheetView>
  </sheetViews>
  <sheetFormatPr baseColWidth="10" defaultColWidth="8.83203125" defaultRowHeight="14" x14ac:dyDescent="0.15"/>
  <cols>
    <col min="1" max="1" width="45.5" style="1" customWidth="1"/>
    <col min="2" max="11" width="10.83203125" style="1" customWidth="1"/>
    <col min="12" max="16384" width="8.83203125" style="1"/>
  </cols>
  <sheetData>
    <row r="1" spans="1:2" ht="18" x14ac:dyDescent="0.2">
      <c r="A1" s="11" t="s">
        <v>0</v>
      </c>
    </row>
    <row r="2" spans="1:2" x14ac:dyDescent="0.15">
      <c r="A2" s="1" t="s">
        <v>42</v>
      </c>
    </row>
    <row r="3" spans="1:2" x14ac:dyDescent="0.15">
      <c r="A3" s="1" t="s">
        <v>2</v>
      </c>
    </row>
    <row r="4" spans="1:2" x14ac:dyDescent="0.15">
      <c r="A4" s="1" t="s">
        <v>13</v>
      </c>
    </row>
    <row r="6" spans="1:2" x14ac:dyDescent="0.15">
      <c r="A6" s="9" t="s">
        <v>46</v>
      </c>
    </row>
    <row r="7" spans="1:2" x14ac:dyDescent="0.15">
      <c r="A7" s="1" t="s">
        <v>28</v>
      </c>
      <c r="B7" s="4">
        <v>5000</v>
      </c>
    </row>
    <row r="8" spans="1:2" x14ac:dyDescent="0.15">
      <c r="A8" s="1" t="s">
        <v>27</v>
      </c>
      <c r="B8" s="4">
        <v>10000</v>
      </c>
    </row>
    <row r="9" spans="1:2" x14ac:dyDescent="0.15">
      <c r="A9" s="1" t="s">
        <v>26</v>
      </c>
      <c r="B9" s="4">
        <v>25000</v>
      </c>
    </row>
    <row r="10" spans="1:2" x14ac:dyDescent="0.15">
      <c r="A10" s="1" t="s">
        <v>17</v>
      </c>
      <c r="B10" s="13">
        <v>46388</v>
      </c>
    </row>
    <row r="11" spans="1:2" x14ac:dyDescent="0.15">
      <c r="A11" s="1" t="s">
        <v>18</v>
      </c>
      <c r="B11" s="15">
        <v>5000</v>
      </c>
    </row>
    <row r="12" spans="1:2" x14ac:dyDescent="0.15">
      <c r="A12" s="1" t="s">
        <v>19</v>
      </c>
      <c r="B12" s="15">
        <v>10000</v>
      </c>
    </row>
    <row r="13" spans="1:2" x14ac:dyDescent="0.15">
      <c r="A13" s="1" t="s">
        <v>20</v>
      </c>
      <c r="B13" s="15">
        <v>5000</v>
      </c>
    </row>
    <row r="14" spans="1:2" x14ac:dyDescent="0.15">
      <c r="A14" s="1" t="s">
        <v>21</v>
      </c>
      <c r="B14" s="15">
        <v>10000</v>
      </c>
    </row>
    <row r="15" spans="1:2" x14ac:dyDescent="0.15">
      <c r="A15" s="1" t="s">
        <v>22</v>
      </c>
      <c r="B15" s="12">
        <v>0.25</v>
      </c>
    </row>
    <row r="16" spans="1:2" x14ac:dyDescent="0.15">
      <c r="A16" s="1" t="s">
        <v>23</v>
      </c>
      <c r="B16" s="12">
        <v>0.05</v>
      </c>
    </row>
    <row r="17" spans="1:11" x14ac:dyDescent="0.15">
      <c r="A17" s="1" t="s">
        <v>24</v>
      </c>
      <c r="B17" s="12">
        <v>0.1</v>
      </c>
    </row>
    <row r="18" spans="1:11" x14ac:dyDescent="0.15">
      <c r="A18" s="1" t="s">
        <v>25</v>
      </c>
      <c r="B18" s="12">
        <v>0.25</v>
      </c>
    </row>
    <row r="19" spans="1:11" x14ac:dyDescent="0.15">
      <c r="I19" s="15"/>
    </row>
    <row r="23" spans="1:11" x14ac:dyDescent="0.15">
      <c r="A23" s="9" t="s">
        <v>44</v>
      </c>
    </row>
    <row r="25" spans="1:11" x14ac:dyDescent="0.15">
      <c r="B25" s="21" t="s">
        <v>7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1:11" x14ac:dyDescent="0.15">
      <c r="B26" s="8" t="s">
        <v>9</v>
      </c>
      <c r="C26" s="20" t="s">
        <v>10</v>
      </c>
      <c r="D26" s="20"/>
      <c r="E26" s="20" t="s">
        <v>11</v>
      </c>
      <c r="F26" s="20"/>
      <c r="G26" s="20" t="s">
        <v>14</v>
      </c>
      <c r="H26" s="20"/>
      <c r="I26" s="20"/>
      <c r="J26" s="20"/>
      <c r="K26" s="20"/>
    </row>
    <row r="27" spans="1:11" x14ac:dyDescent="0.15">
      <c r="B27" s="3">
        <v>2022</v>
      </c>
      <c r="C27" s="3">
        <v>2023</v>
      </c>
      <c r="D27" s="3">
        <v>2024</v>
      </c>
      <c r="E27" s="3">
        <v>2025</v>
      </c>
      <c r="F27" s="3">
        <v>2026</v>
      </c>
      <c r="G27" s="3">
        <v>2027</v>
      </c>
      <c r="H27" s="3">
        <v>2028</v>
      </c>
      <c r="I27" s="3">
        <v>2029</v>
      </c>
      <c r="J27" s="3">
        <v>2030</v>
      </c>
      <c r="K27" s="3">
        <v>2031</v>
      </c>
    </row>
    <row r="28" spans="1:11" x14ac:dyDescent="0.15">
      <c r="A28" s="1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50000</v>
      </c>
      <c r="H28" s="4">
        <f>+G28*2</f>
        <v>100000</v>
      </c>
      <c r="I28" s="4">
        <f>+H28*2</f>
        <v>200000</v>
      </c>
      <c r="J28" s="4">
        <f>+I28*2</f>
        <v>400000</v>
      </c>
      <c r="K28" s="4">
        <f>+J28*2</f>
        <v>800000</v>
      </c>
    </row>
    <row r="29" spans="1:11" x14ac:dyDescent="0.15">
      <c r="A29" s="1" t="s">
        <v>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f>+G28*$B$15</f>
        <v>12500</v>
      </c>
      <c r="H29" s="5">
        <f>+H28*$B$15</f>
        <v>25000</v>
      </c>
      <c r="I29" s="5">
        <f>+I28*$B$15</f>
        <v>50000</v>
      </c>
      <c r="J29" s="5">
        <f>+J28*$B$15</f>
        <v>100000</v>
      </c>
      <c r="K29" s="5">
        <f>+K28*$B$15</f>
        <v>200000</v>
      </c>
    </row>
    <row r="30" spans="1:11" x14ac:dyDescent="0.15">
      <c r="A30" s="1" t="s">
        <v>4</v>
      </c>
      <c r="B30" s="4">
        <f>+B28-B29</f>
        <v>0</v>
      </c>
      <c r="C30" s="4">
        <f t="shared" ref="C30:F30" si="0">+C28-C29</f>
        <v>0</v>
      </c>
      <c r="D30" s="4">
        <f t="shared" si="0"/>
        <v>0</v>
      </c>
      <c r="E30" s="4">
        <f t="shared" si="0"/>
        <v>0</v>
      </c>
      <c r="F30" s="4">
        <f t="shared" si="0"/>
        <v>0</v>
      </c>
      <c r="G30" s="4">
        <f t="shared" ref="G30" si="1">+G28-G29</f>
        <v>37500</v>
      </c>
      <c r="H30" s="4">
        <f t="shared" ref="H30" si="2">+H28-H29</f>
        <v>75000</v>
      </c>
      <c r="I30" s="4">
        <f t="shared" ref="I30" si="3">+I28-I29</f>
        <v>150000</v>
      </c>
      <c r="J30" s="4">
        <f t="shared" ref="J30" si="4">+J28-J29</f>
        <v>300000</v>
      </c>
      <c r="K30" s="4">
        <f t="shared" ref="K30" si="5">+K28-K29</f>
        <v>600000</v>
      </c>
    </row>
    <row r="31" spans="1:11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15">
      <c r="A32" s="1" t="s">
        <v>12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15">
      <c r="A33" s="2" t="s">
        <v>8</v>
      </c>
      <c r="B33" s="4">
        <f>+B7</f>
        <v>5000</v>
      </c>
      <c r="C33" s="4">
        <f>+B8</f>
        <v>10000</v>
      </c>
      <c r="D33" s="4">
        <f>+B8</f>
        <v>10000</v>
      </c>
      <c r="E33" s="4">
        <f>+B9</f>
        <v>25000</v>
      </c>
      <c r="F33" s="4">
        <f>+B9</f>
        <v>25000</v>
      </c>
      <c r="G33" s="4"/>
      <c r="H33" s="4"/>
      <c r="I33" s="4"/>
      <c r="J33" s="4"/>
      <c r="K33" s="4"/>
    </row>
    <row r="34" spans="1:11" x14ac:dyDescent="0.15">
      <c r="A34" s="2" t="s">
        <v>16</v>
      </c>
      <c r="B34" s="4"/>
      <c r="C34" s="4"/>
      <c r="D34" s="4"/>
      <c r="E34" s="4"/>
      <c r="F34" s="4">
        <f>+B11</f>
        <v>5000</v>
      </c>
      <c r="G34" s="4">
        <f>+B13</f>
        <v>5000</v>
      </c>
      <c r="H34" s="4">
        <f>+H28*$B$16</f>
        <v>5000</v>
      </c>
      <c r="I34" s="4">
        <f>+I28*$B$16</f>
        <v>10000</v>
      </c>
      <c r="J34" s="4">
        <f>+J28*$B$16</f>
        <v>20000</v>
      </c>
      <c r="K34" s="4">
        <f>+K28*$B$16</f>
        <v>40000</v>
      </c>
    </row>
    <row r="35" spans="1:11" x14ac:dyDescent="0.15">
      <c r="A35" s="1" t="s">
        <v>5</v>
      </c>
      <c r="B35" s="5"/>
      <c r="C35" s="5"/>
      <c r="D35" s="5"/>
      <c r="E35" s="5"/>
      <c r="F35" s="5">
        <f>+B12</f>
        <v>10000</v>
      </c>
      <c r="G35" s="5">
        <f>+B14</f>
        <v>10000</v>
      </c>
      <c r="H35" s="5">
        <f>+H28*$B$17</f>
        <v>10000</v>
      </c>
      <c r="I35" s="5">
        <f>+I28*$B$17</f>
        <v>20000</v>
      </c>
      <c r="J35" s="5">
        <f>+J28*$B$17</f>
        <v>40000</v>
      </c>
      <c r="K35" s="5">
        <f>+K28*$B$17</f>
        <v>80000</v>
      </c>
    </row>
    <row r="36" spans="1:11" x14ac:dyDescent="0.15">
      <c r="A36" s="1" t="s">
        <v>6</v>
      </c>
      <c r="B36" s="6">
        <f t="shared" ref="B36:K36" si="6">+SUM(B33:B35)</f>
        <v>5000</v>
      </c>
      <c r="C36" s="6">
        <f t="shared" si="6"/>
        <v>10000</v>
      </c>
      <c r="D36" s="6">
        <f t="shared" si="6"/>
        <v>10000</v>
      </c>
      <c r="E36" s="6">
        <f t="shared" si="6"/>
        <v>25000</v>
      </c>
      <c r="F36" s="6">
        <f t="shared" si="6"/>
        <v>40000</v>
      </c>
      <c r="G36" s="6">
        <f t="shared" si="6"/>
        <v>15000</v>
      </c>
      <c r="H36" s="6">
        <f t="shared" si="6"/>
        <v>15000</v>
      </c>
      <c r="I36" s="6">
        <f t="shared" si="6"/>
        <v>30000</v>
      </c>
      <c r="J36" s="6">
        <f t="shared" si="6"/>
        <v>60000</v>
      </c>
      <c r="K36" s="6">
        <f t="shared" si="6"/>
        <v>120000</v>
      </c>
    </row>
    <row r="37" spans="1:11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15">
      <c r="A38" s="1" t="s">
        <v>15</v>
      </c>
      <c r="B38" s="4">
        <f t="shared" ref="B38:K38" si="7">+B30-B36</f>
        <v>-5000</v>
      </c>
      <c r="C38" s="4">
        <f t="shared" si="7"/>
        <v>-10000</v>
      </c>
      <c r="D38" s="4">
        <f t="shared" si="7"/>
        <v>-10000</v>
      </c>
      <c r="E38" s="4">
        <f t="shared" si="7"/>
        <v>-25000</v>
      </c>
      <c r="F38" s="4">
        <f t="shared" si="7"/>
        <v>-40000</v>
      </c>
      <c r="G38" s="4">
        <f t="shared" si="7"/>
        <v>22500</v>
      </c>
      <c r="H38" s="4">
        <f t="shared" si="7"/>
        <v>60000</v>
      </c>
      <c r="I38" s="4">
        <f t="shared" si="7"/>
        <v>120000</v>
      </c>
      <c r="J38" s="4">
        <f t="shared" si="7"/>
        <v>240000</v>
      </c>
      <c r="K38" s="4">
        <f t="shared" si="7"/>
        <v>480000</v>
      </c>
    </row>
    <row r="39" spans="1:11" x14ac:dyDescent="0.15">
      <c r="A39" s="1" t="s">
        <v>29</v>
      </c>
      <c r="B39" s="4">
        <f>+B38*$B$18</f>
        <v>-1250</v>
      </c>
      <c r="C39" s="4">
        <f t="shared" ref="C39:K39" si="8">+C38*0.25</f>
        <v>-2500</v>
      </c>
      <c r="D39" s="4">
        <f t="shared" si="8"/>
        <v>-2500</v>
      </c>
      <c r="E39" s="4">
        <f t="shared" si="8"/>
        <v>-6250</v>
      </c>
      <c r="F39" s="4">
        <f t="shared" si="8"/>
        <v>-10000</v>
      </c>
      <c r="G39" s="4">
        <f t="shared" si="8"/>
        <v>5625</v>
      </c>
      <c r="H39" s="4">
        <f t="shared" si="8"/>
        <v>15000</v>
      </c>
      <c r="I39" s="4">
        <f t="shared" si="8"/>
        <v>30000</v>
      </c>
      <c r="J39" s="4">
        <f t="shared" si="8"/>
        <v>60000</v>
      </c>
      <c r="K39" s="4">
        <f t="shared" si="8"/>
        <v>120000</v>
      </c>
    </row>
    <row r="40" spans="1:11" s="10" customFormat="1" ht="15" thickBot="1" x14ac:dyDescent="0.2">
      <c r="A40" s="10" t="s">
        <v>30</v>
      </c>
      <c r="B40" s="16">
        <f>+B38-B39</f>
        <v>-3750</v>
      </c>
      <c r="C40" s="16">
        <f t="shared" ref="C40:K40" si="9">+C38-C39</f>
        <v>-7500</v>
      </c>
      <c r="D40" s="16">
        <f t="shared" si="9"/>
        <v>-7500</v>
      </c>
      <c r="E40" s="16">
        <f t="shared" si="9"/>
        <v>-18750</v>
      </c>
      <c r="F40" s="16">
        <f t="shared" si="9"/>
        <v>-30000</v>
      </c>
      <c r="G40" s="16">
        <f t="shared" si="9"/>
        <v>16875</v>
      </c>
      <c r="H40" s="16">
        <f t="shared" si="9"/>
        <v>45000</v>
      </c>
      <c r="I40" s="16">
        <f t="shared" si="9"/>
        <v>90000</v>
      </c>
      <c r="J40" s="16">
        <f t="shared" si="9"/>
        <v>180000</v>
      </c>
      <c r="K40" s="16">
        <f t="shared" si="9"/>
        <v>360000</v>
      </c>
    </row>
    <row r="41" spans="1:11" ht="15" thickTop="1" x14ac:dyDescent="0.15"/>
    <row r="43" spans="1:11" x14ac:dyDescent="0.15">
      <c r="A43" s="9" t="s">
        <v>45</v>
      </c>
    </row>
    <row r="44" spans="1:11" x14ac:dyDescent="0.15">
      <c r="A44" s="9"/>
    </row>
    <row r="45" spans="1:11" x14ac:dyDescent="0.15">
      <c r="A45" s="1" t="s">
        <v>31</v>
      </c>
      <c r="B45" s="7">
        <v>1</v>
      </c>
      <c r="C45" s="7">
        <f>+B45*0.6</f>
        <v>0.6</v>
      </c>
      <c r="D45" s="7">
        <f>+C45</f>
        <v>0.6</v>
      </c>
      <c r="E45" s="7">
        <f>+D45*0.3</f>
        <v>0.18</v>
      </c>
      <c r="F45" s="7">
        <f>+E45</f>
        <v>0.18</v>
      </c>
      <c r="G45" s="7">
        <f>+F45*0.5</f>
        <v>0.09</v>
      </c>
      <c r="H45" s="7">
        <f>+$G$45</f>
        <v>0.09</v>
      </c>
      <c r="I45" s="7">
        <f>+$G$45</f>
        <v>0.09</v>
      </c>
      <c r="J45" s="7">
        <f>+$G$45</f>
        <v>0.09</v>
      </c>
      <c r="K45" s="7">
        <f>+$G$45</f>
        <v>0.09</v>
      </c>
    </row>
    <row r="46" spans="1:11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15">
      <c r="B47" s="21" t="s">
        <v>7</v>
      </c>
      <c r="C47" s="22"/>
      <c r="D47" s="22"/>
      <c r="E47" s="22"/>
      <c r="F47" s="22"/>
      <c r="G47" s="22"/>
      <c r="H47" s="22"/>
      <c r="I47" s="22"/>
      <c r="J47" s="22"/>
      <c r="K47" s="23"/>
    </row>
    <row r="48" spans="1:11" x14ac:dyDescent="0.15">
      <c r="B48" s="8" t="s">
        <v>9</v>
      </c>
      <c r="C48" s="20" t="s">
        <v>10</v>
      </c>
      <c r="D48" s="20"/>
      <c r="E48" s="20" t="s">
        <v>11</v>
      </c>
      <c r="F48" s="20"/>
      <c r="G48" s="20" t="s">
        <v>14</v>
      </c>
      <c r="H48" s="20"/>
      <c r="I48" s="20"/>
      <c r="J48" s="20"/>
      <c r="K48" s="20"/>
    </row>
    <row r="49" spans="1:11" x14ac:dyDescent="0.15">
      <c r="B49" s="3">
        <v>2022</v>
      </c>
      <c r="C49" s="3">
        <v>2023</v>
      </c>
      <c r="D49" s="3">
        <v>2024</v>
      </c>
      <c r="E49" s="3">
        <v>2025</v>
      </c>
      <c r="F49" s="3">
        <v>2026</v>
      </c>
      <c r="G49" s="3">
        <v>2027</v>
      </c>
      <c r="H49" s="3">
        <v>2028</v>
      </c>
      <c r="I49" s="3">
        <v>2029</v>
      </c>
      <c r="J49" s="3">
        <v>2030</v>
      </c>
      <c r="K49" s="3">
        <v>2031</v>
      </c>
    </row>
    <row r="50" spans="1:11" x14ac:dyDescent="0.15">
      <c r="A50" s="1" t="s">
        <v>1</v>
      </c>
      <c r="B50" s="4">
        <f>+B28*B$45</f>
        <v>0</v>
      </c>
      <c r="C50" s="4">
        <f t="shared" ref="C50:K50" si="10">+C28*C$45</f>
        <v>0</v>
      </c>
      <c r="D50" s="4">
        <f t="shared" si="10"/>
        <v>0</v>
      </c>
      <c r="E50" s="4">
        <f t="shared" si="10"/>
        <v>0</v>
      </c>
      <c r="F50" s="4">
        <f t="shared" si="10"/>
        <v>0</v>
      </c>
      <c r="G50" s="4">
        <f t="shared" si="10"/>
        <v>4500</v>
      </c>
      <c r="H50" s="4">
        <f t="shared" si="10"/>
        <v>9000</v>
      </c>
      <c r="I50" s="4">
        <f t="shared" si="10"/>
        <v>18000</v>
      </c>
      <c r="J50" s="4">
        <f t="shared" si="10"/>
        <v>36000</v>
      </c>
      <c r="K50" s="4">
        <f t="shared" si="10"/>
        <v>72000</v>
      </c>
    </row>
    <row r="51" spans="1:11" x14ac:dyDescent="0.15">
      <c r="A51" s="1" t="s">
        <v>3</v>
      </c>
      <c r="B51" s="5">
        <f>+B29*B$45</f>
        <v>0</v>
      </c>
      <c r="C51" s="5">
        <f t="shared" ref="C51:K51" si="11">+C29*C$45</f>
        <v>0</v>
      </c>
      <c r="D51" s="5">
        <f t="shared" si="11"/>
        <v>0</v>
      </c>
      <c r="E51" s="5">
        <f t="shared" si="11"/>
        <v>0</v>
      </c>
      <c r="F51" s="5">
        <f t="shared" si="11"/>
        <v>0</v>
      </c>
      <c r="G51" s="5">
        <f t="shared" si="11"/>
        <v>1125</v>
      </c>
      <c r="H51" s="5">
        <f t="shared" si="11"/>
        <v>2250</v>
      </c>
      <c r="I51" s="5">
        <f t="shared" si="11"/>
        <v>4500</v>
      </c>
      <c r="J51" s="5">
        <f t="shared" si="11"/>
        <v>9000</v>
      </c>
      <c r="K51" s="5">
        <f t="shared" si="11"/>
        <v>18000</v>
      </c>
    </row>
    <row r="52" spans="1:11" x14ac:dyDescent="0.15">
      <c r="A52" s="1" t="s">
        <v>4</v>
      </c>
      <c r="B52" s="4">
        <f>+B50-B51</f>
        <v>0</v>
      </c>
      <c r="C52" s="4">
        <f t="shared" ref="C52:K52" si="12">+C50-C51</f>
        <v>0</v>
      </c>
      <c r="D52" s="4">
        <f t="shared" si="12"/>
        <v>0</v>
      </c>
      <c r="E52" s="4">
        <f t="shared" si="12"/>
        <v>0</v>
      </c>
      <c r="F52" s="4">
        <f t="shared" si="12"/>
        <v>0</v>
      </c>
      <c r="G52" s="4">
        <f t="shared" si="12"/>
        <v>3375</v>
      </c>
      <c r="H52" s="4">
        <f t="shared" si="12"/>
        <v>6750</v>
      </c>
      <c r="I52" s="4">
        <f t="shared" si="12"/>
        <v>13500</v>
      </c>
      <c r="J52" s="4">
        <f t="shared" si="12"/>
        <v>27000</v>
      </c>
      <c r="K52" s="4">
        <f t="shared" si="12"/>
        <v>54000</v>
      </c>
    </row>
    <row r="53" spans="1:11" x14ac:dyDescent="0.1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15">
      <c r="A54" s="1" t="s">
        <v>12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15">
      <c r="A55" s="2" t="s">
        <v>8</v>
      </c>
      <c r="B55" s="4">
        <f>+B33*B$45</f>
        <v>5000</v>
      </c>
      <c r="C55" s="4">
        <f t="shared" ref="C55:K55" si="13">+C33*C$45</f>
        <v>6000</v>
      </c>
      <c r="D55" s="4">
        <f t="shared" si="13"/>
        <v>6000</v>
      </c>
      <c r="E55" s="4">
        <f t="shared" si="13"/>
        <v>4500</v>
      </c>
      <c r="F55" s="4">
        <f t="shared" si="13"/>
        <v>4500</v>
      </c>
      <c r="G55" s="4">
        <f t="shared" si="13"/>
        <v>0</v>
      </c>
      <c r="H55" s="4">
        <f t="shared" si="13"/>
        <v>0</v>
      </c>
      <c r="I55" s="4">
        <f t="shared" si="13"/>
        <v>0</v>
      </c>
      <c r="J55" s="4">
        <f t="shared" si="13"/>
        <v>0</v>
      </c>
      <c r="K55" s="4">
        <f t="shared" si="13"/>
        <v>0</v>
      </c>
    </row>
    <row r="56" spans="1:11" x14ac:dyDescent="0.15">
      <c r="A56" s="2" t="s">
        <v>16</v>
      </c>
      <c r="B56" s="4">
        <f>+B34*B$45</f>
        <v>0</v>
      </c>
      <c r="C56" s="4">
        <f t="shared" ref="C56:K56" si="14">+C34*C$45</f>
        <v>0</v>
      </c>
      <c r="D56" s="4">
        <f t="shared" si="14"/>
        <v>0</v>
      </c>
      <c r="E56" s="4">
        <f t="shared" si="14"/>
        <v>0</v>
      </c>
      <c r="F56" s="4">
        <f t="shared" si="14"/>
        <v>900</v>
      </c>
      <c r="G56" s="4">
        <f t="shared" si="14"/>
        <v>450</v>
      </c>
      <c r="H56" s="4">
        <f t="shared" si="14"/>
        <v>450</v>
      </c>
      <c r="I56" s="4">
        <f t="shared" si="14"/>
        <v>900</v>
      </c>
      <c r="J56" s="4">
        <f t="shared" si="14"/>
        <v>1800</v>
      </c>
      <c r="K56" s="4">
        <f t="shared" si="14"/>
        <v>3600</v>
      </c>
    </row>
    <row r="57" spans="1:11" x14ac:dyDescent="0.15">
      <c r="A57" s="1" t="s">
        <v>5</v>
      </c>
      <c r="B57" s="5">
        <f>+B35*B$45</f>
        <v>0</v>
      </c>
      <c r="C57" s="5">
        <f t="shared" ref="C57:K57" si="15">+C35*C$45</f>
        <v>0</v>
      </c>
      <c r="D57" s="5">
        <f t="shared" si="15"/>
        <v>0</v>
      </c>
      <c r="E57" s="5">
        <f t="shared" si="15"/>
        <v>0</v>
      </c>
      <c r="F57" s="5">
        <f t="shared" si="15"/>
        <v>1800</v>
      </c>
      <c r="G57" s="5">
        <f t="shared" si="15"/>
        <v>900</v>
      </c>
      <c r="H57" s="5">
        <f t="shared" si="15"/>
        <v>900</v>
      </c>
      <c r="I57" s="5">
        <f t="shared" si="15"/>
        <v>1800</v>
      </c>
      <c r="J57" s="5">
        <f t="shared" si="15"/>
        <v>3600</v>
      </c>
      <c r="K57" s="5">
        <f t="shared" si="15"/>
        <v>7200</v>
      </c>
    </row>
    <row r="58" spans="1:11" x14ac:dyDescent="0.15">
      <c r="A58" s="1" t="s">
        <v>6</v>
      </c>
      <c r="B58" s="6">
        <f t="shared" ref="B58" si="16">+SUM(B55:B57)</f>
        <v>5000</v>
      </c>
      <c r="C58" s="6">
        <f t="shared" ref="C58" si="17">+SUM(C55:C57)</f>
        <v>6000</v>
      </c>
      <c r="D58" s="6">
        <f t="shared" ref="D58" si="18">+SUM(D55:D57)</f>
        <v>6000</v>
      </c>
      <c r="E58" s="6">
        <f t="shared" ref="E58" si="19">+SUM(E55:E57)</f>
        <v>4500</v>
      </c>
      <c r="F58" s="6">
        <f t="shared" ref="F58" si="20">+SUM(F55:F57)</f>
        <v>7200</v>
      </c>
      <c r="G58" s="6">
        <f t="shared" ref="G58" si="21">+SUM(G55:G57)</f>
        <v>1350</v>
      </c>
      <c r="H58" s="6">
        <f t="shared" ref="H58" si="22">+SUM(H55:H57)</f>
        <v>1350</v>
      </c>
      <c r="I58" s="6">
        <f t="shared" ref="I58" si="23">+SUM(I55:I57)</f>
        <v>2700</v>
      </c>
      <c r="J58" s="6">
        <f t="shared" ref="J58" si="24">+SUM(J55:J57)</f>
        <v>5400</v>
      </c>
      <c r="K58" s="6">
        <f t="shared" ref="K58" si="25">+SUM(K55:K57)</f>
        <v>10800</v>
      </c>
    </row>
    <row r="59" spans="1:11" x14ac:dyDescent="0.15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15">
      <c r="A60" s="1" t="s">
        <v>15</v>
      </c>
      <c r="B60" s="4">
        <f t="shared" ref="B60" si="26">+B52-B58</f>
        <v>-5000</v>
      </c>
      <c r="C60" s="4">
        <f t="shared" ref="C60:K60" si="27">+C52-C58</f>
        <v>-6000</v>
      </c>
      <c r="D60" s="4">
        <f t="shared" si="27"/>
        <v>-6000</v>
      </c>
      <c r="E60" s="4">
        <f t="shared" si="27"/>
        <v>-4500</v>
      </c>
      <c r="F60" s="4">
        <f t="shared" si="27"/>
        <v>-7200</v>
      </c>
      <c r="G60" s="4">
        <f t="shared" si="27"/>
        <v>2025</v>
      </c>
      <c r="H60" s="4">
        <f t="shared" si="27"/>
        <v>5400</v>
      </c>
      <c r="I60" s="4">
        <f t="shared" si="27"/>
        <v>10800</v>
      </c>
      <c r="J60" s="4">
        <f t="shared" si="27"/>
        <v>21600</v>
      </c>
      <c r="K60" s="4">
        <f t="shared" si="27"/>
        <v>43200</v>
      </c>
    </row>
    <row r="61" spans="1:11" x14ac:dyDescent="0.15">
      <c r="A61" s="1" t="s">
        <v>29</v>
      </c>
      <c r="B61" s="4">
        <f>+B60*$B$18</f>
        <v>-1250</v>
      </c>
      <c r="C61" s="4">
        <f t="shared" ref="C61:K61" si="28">+C60*$B$18</f>
        <v>-1500</v>
      </c>
      <c r="D61" s="4">
        <f t="shared" si="28"/>
        <v>-1500</v>
      </c>
      <c r="E61" s="4">
        <f t="shared" si="28"/>
        <v>-1125</v>
      </c>
      <c r="F61" s="4">
        <f t="shared" si="28"/>
        <v>-1800</v>
      </c>
      <c r="G61" s="4">
        <f t="shared" si="28"/>
        <v>506.25</v>
      </c>
      <c r="H61" s="4">
        <f t="shared" si="28"/>
        <v>1350</v>
      </c>
      <c r="I61" s="4">
        <f t="shared" si="28"/>
        <v>2700</v>
      </c>
      <c r="J61" s="4">
        <f t="shared" si="28"/>
        <v>5400</v>
      </c>
      <c r="K61" s="4">
        <f t="shared" si="28"/>
        <v>10800</v>
      </c>
    </row>
    <row r="62" spans="1:11" ht="15" thickBot="1" x14ac:dyDescent="0.2">
      <c r="A62" s="10" t="s">
        <v>30</v>
      </c>
      <c r="B62" s="16">
        <f>+B60-B61</f>
        <v>-3750</v>
      </c>
      <c r="C62" s="16">
        <f t="shared" ref="C62:K62" si="29">+C60-C61</f>
        <v>-4500</v>
      </c>
      <c r="D62" s="16">
        <f t="shared" si="29"/>
        <v>-4500</v>
      </c>
      <c r="E62" s="16">
        <f t="shared" si="29"/>
        <v>-3375</v>
      </c>
      <c r="F62" s="16">
        <f t="shared" si="29"/>
        <v>-5400</v>
      </c>
      <c r="G62" s="16">
        <f t="shared" si="29"/>
        <v>1518.75</v>
      </c>
      <c r="H62" s="16">
        <f t="shared" si="29"/>
        <v>4050</v>
      </c>
      <c r="I62" s="16">
        <f t="shared" si="29"/>
        <v>8100</v>
      </c>
      <c r="J62" s="16">
        <f t="shared" si="29"/>
        <v>16200</v>
      </c>
      <c r="K62" s="16">
        <f t="shared" si="29"/>
        <v>32400</v>
      </c>
    </row>
    <row r="63" spans="1:11" ht="15" thickTop="1" x14ac:dyDescent="0.15"/>
    <row r="65" spans="1:1" x14ac:dyDescent="0.15">
      <c r="A65" s="1" t="s">
        <v>32</v>
      </c>
    </row>
    <row r="66" spans="1:1" x14ac:dyDescent="0.15">
      <c r="A66" s="2" t="s">
        <v>33</v>
      </c>
    </row>
  </sheetData>
  <mergeCells count="8">
    <mergeCell ref="C48:D48"/>
    <mergeCell ref="E48:F48"/>
    <mergeCell ref="G48:K48"/>
    <mergeCell ref="B47:K47"/>
    <mergeCell ref="B25:K25"/>
    <mergeCell ref="G26:K26"/>
    <mergeCell ref="C26:D26"/>
    <mergeCell ref="E26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762F-1EAF-4261-BD35-3881C184CC63}">
  <dimension ref="A1:S59"/>
  <sheetViews>
    <sheetView showGridLines="0" topLeftCell="A37" zoomScale="168" workbookViewId="0">
      <selection activeCell="B49" sqref="B49"/>
    </sheetView>
  </sheetViews>
  <sheetFormatPr baseColWidth="10" defaultColWidth="8.83203125" defaultRowHeight="14" x14ac:dyDescent="0.15"/>
  <cols>
    <col min="1" max="1" width="45.5" style="1" customWidth="1"/>
    <col min="2" max="2" width="14" style="1" customWidth="1"/>
    <col min="3" max="15" width="10.83203125" style="1" customWidth="1"/>
    <col min="16" max="19" width="11.33203125" style="1" bestFit="1" customWidth="1"/>
    <col min="20" max="16384" width="8.83203125" style="1"/>
  </cols>
  <sheetData>
    <row r="1" spans="1:2" ht="18" x14ac:dyDescent="0.2">
      <c r="A1" s="11" t="s">
        <v>0</v>
      </c>
    </row>
    <row r="2" spans="1:2" x14ac:dyDescent="0.15">
      <c r="A2" s="1" t="s">
        <v>42</v>
      </c>
    </row>
    <row r="3" spans="1:2" x14ac:dyDescent="0.15">
      <c r="A3" s="1" t="s">
        <v>43</v>
      </c>
    </row>
    <row r="4" spans="1:2" x14ac:dyDescent="0.15">
      <c r="A4" s="1" t="s">
        <v>13</v>
      </c>
    </row>
    <row r="6" spans="1:2" x14ac:dyDescent="0.15">
      <c r="A6" s="9" t="s">
        <v>46</v>
      </c>
    </row>
    <row r="7" spans="1:2" x14ac:dyDescent="0.15">
      <c r="A7" s="1" t="s">
        <v>28</v>
      </c>
      <c r="B7" s="4">
        <v>5000</v>
      </c>
    </row>
    <row r="8" spans="1:2" x14ac:dyDescent="0.15">
      <c r="A8" s="1" t="s">
        <v>27</v>
      </c>
      <c r="B8" s="4">
        <v>10000</v>
      </c>
    </row>
    <row r="9" spans="1:2" x14ac:dyDescent="0.15">
      <c r="A9" s="1" t="s">
        <v>26</v>
      </c>
      <c r="B9" s="4">
        <v>25000</v>
      </c>
    </row>
    <row r="10" spans="1:2" x14ac:dyDescent="0.15">
      <c r="A10" s="1" t="s">
        <v>17</v>
      </c>
      <c r="B10" s="13">
        <v>46388</v>
      </c>
    </row>
    <row r="11" spans="1:2" x14ac:dyDescent="0.15">
      <c r="A11" s="1" t="s">
        <v>18</v>
      </c>
      <c r="B11" s="15">
        <v>5000</v>
      </c>
    </row>
    <row r="12" spans="1:2" x14ac:dyDescent="0.15">
      <c r="A12" s="1" t="s">
        <v>19</v>
      </c>
      <c r="B12" s="15">
        <v>10000</v>
      </c>
    </row>
    <row r="13" spans="1:2" x14ac:dyDescent="0.15">
      <c r="A13" s="1" t="s">
        <v>20</v>
      </c>
      <c r="B13" s="15">
        <v>5000</v>
      </c>
    </row>
    <row r="14" spans="1:2" x14ac:dyDescent="0.15">
      <c r="A14" s="1" t="s">
        <v>21</v>
      </c>
      <c r="B14" s="15">
        <v>10000</v>
      </c>
    </row>
    <row r="15" spans="1:2" x14ac:dyDescent="0.15">
      <c r="A15" s="1" t="s">
        <v>22</v>
      </c>
      <c r="B15" s="12">
        <v>0.25</v>
      </c>
    </row>
    <row r="16" spans="1:2" x14ac:dyDescent="0.15">
      <c r="A16" s="1" t="s">
        <v>23</v>
      </c>
      <c r="B16" s="12">
        <v>0.05</v>
      </c>
    </row>
    <row r="17" spans="1:19" x14ac:dyDescent="0.15">
      <c r="A17" s="1" t="s">
        <v>24</v>
      </c>
      <c r="B17" s="12">
        <v>0.1</v>
      </c>
    </row>
    <row r="18" spans="1:19" x14ac:dyDescent="0.15">
      <c r="A18" s="1" t="s">
        <v>25</v>
      </c>
      <c r="B18" s="12">
        <v>0.25</v>
      </c>
      <c r="L18" s="15"/>
    </row>
    <row r="19" spans="1:19" x14ac:dyDescent="0.15">
      <c r="A19" s="1" t="s">
        <v>34</v>
      </c>
      <c r="B19" s="13">
        <v>51135</v>
      </c>
    </row>
    <row r="20" spans="1:19" x14ac:dyDescent="0.15">
      <c r="A20" s="1" t="s">
        <v>35</v>
      </c>
      <c r="B20" s="12">
        <v>0.1</v>
      </c>
    </row>
    <row r="21" spans="1:19" x14ac:dyDescent="0.15">
      <c r="L21" s="15"/>
    </row>
    <row r="23" spans="1:19" x14ac:dyDescent="0.15">
      <c r="A23" s="9" t="s">
        <v>47</v>
      </c>
    </row>
    <row r="25" spans="1:19" x14ac:dyDescent="0.15">
      <c r="B25" s="21" t="s">
        <v>7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1:19" x14ac:dyDescent="0.15">
      <c r="B26" s="8" t="s">
        <v>9</v>
      </c>
      <c r="C26" s="20" t="s">
        <v>10</v>
      </c>
      <c r="D26" s="20"/>
      <c r="E26" s="20" t="s">
        <v>11</v>
      </c>
      <c r="F26" s="20"/>
      <c r="G26" s="20" t="s">
        <v>14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 x14ac:dyDescent="0.15">
      <c r="B27" s="3">
        <v>2022</v>
      </c>
      <c r="C27" s="3">
        <v>2023</v>
      </c>
      <c r="D27" s="3">
        <v>2024</v>
      </c>
      <c r="E27" s="3">
        <v>2025</v>
      </c>
      <c r="F27" s="3">
        <v>2026</v>
      </c>
      <c r="G27" s="3">
        <v>2027</v>
      </c>
      <c r="H27" s="3">
        <v>2028</v>
      </c>
      <c r="I27" s="3">
        <v>2029</v>
      </c>
      <c r="J27" s="3">
        <v>2030</v>
      </c>
      <c r="K27" s="3">
        <v>2031</v>
      </c>
      <c r="L27" s="3">
        <v>2032</v>
      </c>
      <c r="M27" s="3">
        <v>2033</v>
      </c>
      <c r="N27" s="3">
        <v>2034</v>
      </c>
      <c r="O27" s="3">
        <v>2035</v>
      </c>
      <c r="P27" s="3">
        <v>2036</v>
      </c>
      <c r="Q27" s="3">
        <v>2037</v>
      </c>
      <c r="R27" s="3">
        <v>2038</v>
      </c>
      <c r="S27" s="3">
        <v>2039</v>
      </c>
    </row>
    <row r="28" spans="1:19" x14ac:dyDescent="0.15">
      <c r="A28" s="1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50000</v>
      </c>
      <c r="H28" s="4">
        <f>+G28*2</f>
        <v>100000</v>
      </c>
      <c r="I28" s="4">
        <f>+H28*2</f>
        <v>200000</v>
      </c>
      <c r="J28" s="4">
        <f t="shared" ref="J28:K28" si="0">+I28*2</f>
        <v>400000</v>
      </c>
      <c r="K28" s="4">
        <f t="shared" si="0"/>
        <v>800000</v>
      </c>
      <c r="L28" s="4">
        <f>+K28*1.05</f>
        <v>840000</v>
      </c>
      <c r="M28" s="4">
        <f t="shared" ref="M28:S28" si="1">+L28*1.05</f>
        <v>882000</v>
      </c>
      <c r="N28" s="4">
        <f t="shared" si="1"/>
        <v>926100</v>
      </c>
      <c r="O28" s="4">
        <f t="shared" si="1"/>
        <v>972405</v>
      </c>
      <c r="P28" s="4">
        <f t="shared" si="1"/>
        <v>1021025.25</v>
      </c>
      <c r="Q28" s="4">
        <f t="shared" si="1"/>
        <v>1072076.5125</v>
      </c>
      <c r="R28" s="4">
        <f t="shared" si="1"/>
        <v>1125680.338125</v>
      </c>
      <c r="S28" s="4">
        <f t="shared" si="1"/>
        <v>1181964.35503125</v>
      </c>
    </row>
    <row r="29" spans="1:19" x14ac:dyDescent="0.15">
      <c r="A29" s="1" t="s">
        <v>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f>+G28*$B$15</f>
        <v>12500</v>
      </c>
      <c r="H29" s="5">
        <f>+H28*$B$15</f>
        <v>25000</v>
      </c>
      <c r="I29" s="5">
        <f>+I28*$B$15</f>
        <v>50000</v>
      </c>
      <c r="J29" s="5">
        <f t="shared" ref="J29:S29" si="2">+J28*$B$15</f>
        <v>100000</v>
      </c>
      <c r="K29" s="5">
        <f t="shared" si="2"/>
        <v>200000</v>
      </c>
      <c r="L29" s="5">
        <f t="shared" si="2"/>
        <v>210000</v>
      </c>
      <c r="M29" s="5">
        <f t="shared" si="2"/>
        <v>220500</v>
      </c>
      <c r="N29" s="5">
        <f t="shared" si="2"/>
        <v>231525</v>
      </c>
      <c r="O29" s="5">
        <f t="shared" si="2"/>
        <v>243101.25</v>
      </c>
      <c r="P29" s="5">
        <f t="shared" si="2"/>
        <v>255256.3125</v>
      </c>
      <c r="Q29" s="5">
        <f t="shared" si="2"/>
        <v>268019.12812499999</v>
      </c>
      <c r="R29" s="5">
        <f t="shared" si="2"/>
        <v>281420.08453125</v>
      </c>
      <c r="S29" s="5">
        <f t="shared" si="2"/>
        <v>295491.08875781251</v>
      </c>
    </row>
    <row r="30" spans="1:19" x14ac:dyDescent="0.15">
      <c r="A30" s="1" t="s">
        <v>4</v>
      </c>
      <c r="B30" s="4">
        <f>+B28-B29</f>
        <v>0</v>
      </c>
      <c r="C30" s="4">
        <f t="shared" ref="C30:I30" si="3">+C28-C29</f>
        <v>0</v>
      </c>
      <c r="D30" s="4">
        <f t="shared" si="3"/>
        <v>0</v>
      </c>
      <c r="E30" s="4">
        <f t="shared" si="3"/>
        <v>0</v>
      </c>
      <c r="F30" s="4">
        <f t="shared" si="3"/>
        <v>0</v>
      </c>
      <c r="G30" s="4">
        <f t="shared" si="3"/>
        <v>37500</v>
      </c>
      <c r="H30" s="4">
        <f t="shared" si="3"/>
        <v>75000</v>
      </c>
      <c r="I30" s="4">
        <f t="shared" si="3"/>
        <v>150000</v>
      </c>
      <c r="J30" s="4">
        <f t="shared" ref="J30:S30" si="4">+J28-J29</f>
        <v>300000</v>
      </c>
      <c r="K30" s="4">
        <f t="shared" si="4"/>
        <v>600000</v>
      </c>
      <c r="L30" s="4">
        <f t="shared" si="4"/>
        <v>630000</v>
      </c>
      <c r="M30" s="4">
        <f t="shared" si="4"/>
        <v>661500</v>
      </c>
      <c r="N30" s="4">
        <f t="shared" si="4"/>
        <v>694575</v>
      </c>
      <c r="O30" s="4">
        <f t="shared" si="4"/>
        <v>729303.75</v>
      </c>
      <c r="P30" s="4">
        <f t="shared" si="4"/>
        <v>765768.9375</v>
      </c>
      <c r="Q30" s="4">
        <f t="shared" si="4"/>
        <v>804057.38437499991</v>
      </c>
      <c r="R30" s="4">
        <f t="shared" si="4"/>
        <v>844260.25359375007</v>
      </c>
      <c r="S30" s="4">
        <f t="shared" si="4"/>
        <v>886473.26627343753</v>
      </c>
    </row>
    <row r="31" spans="1:19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15">
      <c r="A32" s="1" t="s">
        <v>12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15">
      <c r="A33" s="2" t="s">
        <v>8</v>
      </c>
      <c r="B33" s="4">
        <f>+B7</f>
        <v>5000</v>
      </c>
      <c r="C33" s="4">
        <f>+B8</f>
        <v>10000</v>
      </c>
      <c r="D33" s="4">
        <f>+B8</f>
        <v>10000</v>
      </c>
      <c r="E33" s="4">
        <f>+B9</f>
        <v>25000</v>
      </c>
      <c r="F33" s="4">
        <f>+B9</f>
        <v>25000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15">
      <c r="A34" s="2" t="s">
        <v>16</v>
      </c>
      <c r="B34" s="4"/>
      <c r="C34" s="4"/>
      <c r="D34" s="4"/>
      <c r="E34" s="4"/>
      <c r="F34" s="4">
        <f>+B11</f>
        <v>5000</v>
      </c>
      <c r="G34" s="4">
        <f>+B13</f>
        <v>5000</v>
      </c>
      <c r="H34" s="4">
        <f>+H28*$B$16</f>
        <v>5000</v>
      </c>
      <c r="I34" s="4">
        <f>+I28*$B$16</f>
        <v>10000</v>
      </c>
      <c r="J34" s="4">
        <f t="shared" ref="J34:S34" si="5">+J28*$B$16</f>
        <v>20000</v>
      </c>
      <c r="K34" s="4">
        <f t="shared" si="5"/>
        <v>40000</v>
      </c>
      <c r="L34" s="4">
        <f t="shared" si="5"/>
        <v>42000</v>
      </c>
      <c r="M34" s="4">
        <f t="shared" si="5"/>
        <v>44100</v>
      </c>
      <c r="N34" s="4">
        <f t="shared" si="5"/>
        <v>46305</v>
      </c>
      <c r="O34" s="4">
        <f t="shared" si="5"/>
        <v>48620.25</v>
      </c>
      <c r="P34" s="4">
        <f t="shared" si="5"/>
        <v>51051.262500000004</v>
      </c>
      <c r="Q34" s="4">
        <f t="shared" si="5"/>
        <v>53603.825624999998</v>
      </c>
      <c r="R34" s="4">
        <f t="shared" si="5"/>
        <v>56284.016906250006</v>
      </c>
      <c r="S34" s="4">
        <f t="shared" si="5"/>
        <v>59098.217751562508</v>
      </c>
    </row>
    <row r="35" spans="1:19" x14ac:dyDescent="0.15">
      <c r="A35" s="1" t="s">
        <v>5</v>
      </c>
      <c r="B35" s="5"/>
      <c r="C35" s="5"/>
      <c r="D35" s="5"/>
      <c r="E35" s="5"/>
      <c r="F35" s="5">
        <f>+B12</f>
        <v>10000</v>
      </c>
      <c r="G35" s="5">
        <f>+B14</f>
        <v>10000</v>
      </c>
      <c r="H35" s="5">
        <f>+H28*$B$17</f>
        <v>10000</v>
      </c>
      <c r="I35" s="5">
        <f>+I28*$B$17</f>
        <v>20000</v>
      </c>
      <c r="J35" s="5">
        <f t="shared" ref="J35:S35" si="6">+J28*$B$17</f>
        <v>40000</v>
      </c>
      <c r="K35" s="5">
        <f t="shared" si="6"/>
        <v>80000</v>
      </c>
      <c r="L35" s="5">
        <f t="shared" si="6"/>
        <v>84000</v>
      </c>
      <c r="M35" s="5">
        <f t="shared" si="6"/>
        <v>88200</v>
      </c>
      <c r="N35" s="5">
        <f t="shared" si="6"/>
        <v>92610</v>
      </c>
      <c r="O35" s="5">
        <f t="shared" si="6"/>
        <v>97240.5</v>
      </c>
      <c r="P35" s="5">
        <f t="shared" si="6"/>
        <v>102102.52500000001</v>
      </c>
      <c r="Q35" s="5">
        <f t="shared" si="6"/>
        <v>107207.65125</v>
      </c>
      <c r="R35" s="5">
        <f t="shared" si="6"/>
        <v>112568.03381250001</v>
      </c>
      <c r="S35" s="5">
        <f t="shared" si="6"/>
        <v>118196.43550312502</v>
      </c>
    </row>
    <row r="36" spans="1:19" x14ac:dyDescent="0.15">
      <c r="A36" s="1" t="s">
        <v>6</v>
      </c>
      <c r="B36" s="6">
        <f t="shared" ref="B36:I36" si="7">+SUM(B33:B35)</f>
        <v>5000</v>
      </c>
      <c r="C36" s="6">
        <f t="shared" si="7"/>
        <v>10000</v>
      </c>
      <c r="D36" s="6">
        <f t="shared" si="7"/>
        <v>10000</v>
      </c>
      <c r="E36" s="6">
        <f t="shared" si="7"/>
        <v>25000</v>
      </c>
      <c r="F36" s="6">
        <f t="shared" si="7"/>
        <v>40000</v>
      </c>
      <c r="G36" s="6">
        <f t="shared" si="7"/>
        <v>15000</v>
      </c>
      <c r="H36" s="6">
        <f t="shared" si="7"/>
        <v>15000</v>
      </c>
      <c r="I36" s="6">
        <f t="shared" si="7"/>
        <v>30000</v>
      </c>
      <c r="J36" s="6">
        <f t="shared" ref="J36" si="8">+SUM(J33:J35)</f>
        <v>60000</v>
      </c>
      <c r="K36" s="6">
        <f t="shared" ref="K36" si="9">+SUM(K33:K35)</f>
        <v>120000</v>
      </c>
      <c r="L36" s="6">
        <f t="shared" ref="L36" si="10">+SUM(L33:L35)</f>
        <v>126000</v>
      </c>
      <c r="M36" s="6">
        <f t="shared" ref="M36" si="11">+SUM(M33:M35)</f>
        <v>132300</v>
      </c>
      <c r="N36" s="6">
        <f t="shared" ref="N36" si="12">+SUM(N33:N35)</f>
        <v>138915</v>
      </c>
      <c r="O36" s="6">
        <f t="shared" ref="O36" si="13">+SUM(O33:O35)</f>
        <v>145860.75</v>
      </c>
      <c r="P36" s="6">
        <f t="shared" ref="P36" si="14">+SUM(P33:P35)</f>
        <v>153153.78750000001</v>
      </c>
      <c r="Q36" s="6">
        <f t="shared" ref="Q36" si="15">+SUM(Q33:Q35)</f>
        <v>160811.47687499999</v>
      </c>
      <c r="R36" s="6">
        <f t="shared" ref="R36" si="16">+SUM(R33:R35)</f>
        <v>168852.05071875002</v>
      </c>
      <c r="S36" s="6">
        <f t="shared" ref="S36" si="17">+SUM(S33:S35)</f>
        <v>177294.65325468752</v>
      </c>
    </row>
    <row r="37" spans="1:19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15">
      <c r="A38" s="1" t="s">
        <v>15</v>
      </c>
      <c r="B38" s="4">
        <f t="shared" ref="B38:I38" si="18">+B30-B36</f>
        <v>-5000</v>
      </c>
      <c r="C38" s="4">
        <f t="shared" si="18"/>
        <v>-10000</v>
      </c>
      <c r="D38" s="4">
        <f t="shared" si="18"/>
        <v>-10000</v>
      </c>
      <c r="E38" s="4">
        <f t="shared" si="18"/>
        <v>-25000</v>
      </c>
      <c r="F38" s="4">
        <f t="shared" si="18"/>
        <v>-40000</v>
      </c>
      <c r="G38" s="4">
        <f t="shared" si="18"/>
        <v>22500</v>
      </c>
      <c r="H38" s="4">
        <f t="shared" si="18"/>
        <v>60000</v>
      </c>
      <c r="I38" s="4">
        <f t="shared" si="18"/>
        <v>120000</v>
      </c>
      <c r="J38" s="4">
        <f t="shared" ref="J38:S38" si="19">+J30-J36</f>
        <v>240000</v>
      </c>
      <c r="K38" s="4">
        <f t="shared" si="19"/>
        <v>480000</v>
      </c>
      <c r="L38" s="4">
        <f t="shared" si="19"/>
        <v>504000</v>
      </c>
      <c r="M38" s="4">
        <f t="shared" si="19"/>
        <v>529200</v>
      </c>
      <c r="N38" s="4">
        <f t="shared" si="19"/>
        <v>555660</v>
      </c>
      <c r="O38" s="4">
        <f t="shared" si="19"/>
        <v>583443</v>
      </c>
      <c r="P38" s="4">
        <f t="shared" si="19"/>
        <v>612615.15</v>
      </c>
      <c r="Q38" s="4">
        <f t="shared" si="19"/>
        <v>643245.90749999997</v>
      </c>
      <c r="R38" s="4">
        <f t="shared" si="19"/>
        <v>675408.20287500008</v>
      </c>
      <c r="S38" s="4">
        <f t="shared" si="19"/>
        <v>709178.61301874998</v>
      </c>
    </row>
    <row r="39" spans="1:19" x14ac:dyDescent="0.15">
      <c r="A39" s="1" t="s">
        <v>29</v>
      </c>
      <c r="B39" s="4">
        <f>+B38*$B$18</f>
        <v>-1250</v>
      </c>
      <c r="C39" s="4">
        <f t="shared" ref="C39:I39" si="20">+C38*0.25</f>
        <v>-2500</v>
      </c>
      <c r="D39" s="4">
        <f t="shared" si="20"/>
        <v>-2500</v>
      </c>
      <c r="E39" s="4">
        <f t="shared" si="20"/>
        <v>-6250</v>
      </c>
      <c r="F39" s="4">
        <f t="shared" si="20"/>
        <v>-10000</v>
      </c>
      <c r="G39" s="4">
        <f t="shared" si="20"/>
        <v>5625</v>
      </c>
      <c r="H39" s="4">
        <f t="shared" si="20"/>
        <v>15000</v>
      </c>
      <c r="I39" s="4">
        <f t="shared" si="20"/>
        <v>30000</v>
      </c>
      <c r="J39" s="4">
        <f t="shared" ref="J39" si="21">+J38*0.25</f>
        <v>60000</v>
      </c>
      <c r="K39" s="4">
        <f t="shared" ref="K39" si="22">+K38*0.25</f>
        <v>120000</v>
      </c>
      <c r="L39" s="4">
        <f t="shared" ref="L39" si="23">+L38*0.25</f>
        <v>126000</v>
      </c>
      <c r="M39" s="4">
        <f t="shared" ref="M39" si="24">+M38*0.25</f>
        <v>132300</v>
      </c>
      <c r="N39" s="4">
        <f t="shared" ref="N39" si="25">+N38*0.25</f>
        <v>138915</v>
      </c>
      <c r="O39" s="4">
        <f t="shared" ref="O39" si="26">+O38*0.25</f>
        <v>145860.75</v>
      </c>
      <c r="P39" s="4">
        <f t="shared" ref="P39" si="27">+P38*0.25</f>
        <v>153153.78750000001</v>
      </c>
      <c r="Q39" s="4">
        <f t="shared" ref="Q39" si="28">+Q38*0.25</f>
        <v>160811.47687499999</v>
      </c>
      <c r="R39" s="4">
        <f t="shared" ref="R39" si="29">+R38*0.25</f>
        <v>168852.05071875002</v>
      </c>
      <c r="S39" s="4">
        <f t="shared" ref="S39" si="30">+S38*0.25</f>
        <v>177294.6532546875</v>
      </c>
    </row>
    <row r="40" spans="1:19" s="10" customFormat="1" ht="15" thickBot="1" x14ac:dyDescent="0.2">
      <c r="A40" s="10" t="s">
        <v>30</v>
      </c>
      <c r="B40" s="16">
        <f>+B38-B39</f>
        <v>-3750</v>
      </c>
      <c r="C40" s="16">
        <f t="shared" ref="C40:I40" si="31">+C38-C39</f>
        <v>-7500</v>
      </c>
      <c r="D40" s="16">
        <f t="shared" si="31"/>
        <v>-7500</v>
      </c>
      <c r="E40" s="16">
        <f t="shared" si="31"/>
        <v>-18750</v>
      </c>
      <c r="F40" s="16">
        <f t="shared" si="31"/>
        <v>-30000</v>
      </c>
      <c r="G40" s="16">
        <f t="shared" si="31"/>
        <v>16875</v>
      </c>
      <c r="H40" s="16">
        <f t="shared" si="31"/>
        <v>45000</v>
      </c>
      <c r="I40" s="16">
        <f t="shared" si="31"/>
        <v>90000</v>
      </c>
      <c r="J40" s="16">
        <f t="shared" ref="J40:S40" si="32">+J38-J39</f>
        <v>180000</v>
      </c>
      <c r="K40" s="16">
        <f t="shared" si="32"/>
        <v>360000</v>
      </c>
      <c r="L40" s="16">
        <f t="shared" si="32"/>
        <v>378000</v>
      </c>
      <c r="M40" s="16">
        <f t="shared" si="32"/>
        <v>396900</v>
      </c>
      <c r="N40" s="16">
        <f t="shared" si="32"/>
        <v>416745</v>
      </c>
      <c r="O40" s="16">
        <f t="shared" si="32"/>
        <v>437582.25</v>
      </c>
      <c r="P40" s="16">
        <f t="shared" si="32"/>
        <v>459461.36250000005</v>
      </c>
      <c r="Q40" s="16">
        <f t="shared" si="32"/>
        <v>482434.43062499998</v>
      </c>
      <c r="R40" s="16">
        <f t="shared" si="32"/>
        <v>506556.15215625009</v>
      </c>
      <c r="S40" s="16">
        <f t="shared" si="32"/>
        <v>531883.95976406243</v>
      </c>
    </row>
    <row r="41" spans="1:19" ht="15" thickTop="1" x14ac:dyDescent="0.15"/>
    <row r="42" spans="1:19" x14ac:dyDescent="0.15">
      <c r="A42" s="1" t="s">
        <v>53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</row>
    <row r="43" spans="1:19" x14ac:dyDescent="0.15">
      <c r="A43" s="1" t="s">
        <v>54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</row>
    <row r="44" spans="1:19" s="10" customFormat="1" ht="15" thickBot="1" x14ac:dyDescent="0.2">
      <c r="A44" s="10" t="s">
        <v>36</v>
      </c>
      <c r="B44" s="16">
        <f>+SUM(B40:B43)</f>
        <v>-3750</v>
      </c>
      <c r="C44" s="16">
        <f t="shared" ref="C44:S44" si="33">+SUM(C40:C43)</f>
        <v>-7500</v>
      </c>
      <c r="D44" s="16">
        <f t="shared" si="33"/>
        <v>-7500</v>
      </c>
      <c r="E44" s="16">
        <f t="shared" si="33"/>
        <v>-18750</v>
      </c>
      <c r="F44" s="16">
        <f t="shared" si="33"/>
        <v>-30000</v>
      </c>
      <c r="G44" s="16">
        <f t="shared" si="33"/>
        <v>16875</v>
      </c>
      <c r="H44" s="16">
        <f t="shared" si="33"/>
        <v>45000</v>
      </c>
      <c r="I44" s="16">
        <f t="shared" si="33"/>
        <v>90000</v>
      </c>
      <c r="J44" s="16">
        <f t="shared" si="33"/>
        <v>180000</v>
      </c>
      <c r="K44" s="16">
        <f t="shared" si="33"/>
        <v>360000</v>
      </c>
      <c r="L44" s="16">
        <f t="shared" si="33"/>
        <v>378000</v>
      </c>
      <c r="M44" s="16">
        <f t="shared" si="33"/>
        <v>396900</v>
      </c>
      <c r="N44" s="16">
        <f t="shared" si="33"/>
        <v>416745</v>
      </c>
      <c r="O44" s="16">
        <f t="shared" si="33"/>
        <v>437582.25</v>
      </c>
      <c r="P44" s="16">
        <f t="shared" si="33"/>
        <v>459461.36250000005</v>
      </c>
      <c r="Q44" s="16">
        <f t="shared" si="33"/>
        <v>482434.43062499998</v>
      </c>
      <c r="R44" s="16">
        <f t="shared" si="33"/>
        <v>506556.15215625009</v>
      </c>
      <c r="S44" s="16">
        <f t="shared" si="33"/>
        <v>531883.95976406243</v>
      </c>
    </row>
    <row r="45" spans="1:19" s="10" customFormat="1" ht="15" thickTop="1" x14ac:dyDescent="0.1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x14ac:dyDescent="0.15">
      <c r="A46" s="1" t="s">
        <v>31</v>
      </c>
      <c r="B46" s="7">
        <v>1</v>
      </c>
      <c r="C46" s="7">
        <f>+B46*0.6</f>
        <v>0.6</v>
      </c>
      <c r="D46" s="7">
        <f>+C46</f>
        <v>0.6</v>
      </c>
      <c r="E46" s="7">
        <f>+D46*0.3</f>
        <v>0.18</v>
      </c>
      <c r="F46" s="7">
        <f>+E46</f>
        <v>0.18</v>
      </c>
      <c r="G46" s="7">
        <f>+F46*0.5</f>
        <v>0.09</v>
      </c>
      <c r="H46" s="7">
        <f>+$G$46</f>
        <v>0.09</v>
      </c>
      <c r="I46" s="7">
        <f>+$G$46</f>
        <v>0.09</v>
      </c>
      <c r="J46" s="7">
        <f>+$G$46</f>
        <v>0.09</v>
      </c>
      <c r="K46" s="7">
        <f t="shared" ref="K46:S46" si="34">+$G$46</f>
        <v>0.09</v>
      </c>
      <c r="L46" s="7">
        <f t="shared" si="34"/>
        <v>0.09</v>
      </c>
      <c r="M46" s="7">
        <f t="shared" si="34"/>
        <v>0.09</v>
      </c>
      <c r="N46" s="7">
        <f t="shared" si="34"/>
        <v>0.09</v>
      </c>
      <c r="O46" s="7">
        <f t="shared" si="34"/>
        <v>0.09</v>
      </c>
      <c r="P46" s="7">
        <f t="shared" si="34"/>
        <v>0.09</v>
      </c>
      <c r="Q46" s="7">
        <f t="shared" si="34"/>
        <v>0.09</v>
      </c>
      <c r="R46" s="7">
        <f t="shared" si="34"/>
        <v>0.09</v>
      </c>
      <c r="S46" s="7">
        <f t="shared" si="34"/>
        <v>0.09</v>
      </c>
    </row>
    <row r="47" spans="1:19" s="10" customFormat="1" ht="15" thickBot="1" x14ac:dyDescent="0.2">
      <c r="A47" s="10" t="s">
        <v>39</v>
      </c>
      <c r="B47" s="16">
        <f>+B44*B46</f>
        <v>-3750</v>
      </c>
      <c r="C47" s="16">
        <f t="shared" ref="C47:J47" si="35">+C44*C46</f>
        <v>-4500</v>
      </c>
      <c r="D47" s="16">
        <f t="shared" si="35"/>
        <v>-4500</v>
      </c>
      <c r="E47" s="16">
        <f t="shared" si="35"/>
        <v>-3375</v>
      </c>
      <c r="F47" s="16">
        <f t="shared" si="35"/>
        <v>-5400</v>
      </c>
      <c r="G47" s="16">
        <f t="shared" si="35"/>
        <v>1518.75</v>
      </c>
      <c r="H47" s="16">
        <f t="shared" si="35"/>
        <v>4050</v>
      </c>
      <c r="I47" s="16">
        <f t="shared" si="35"/>
        <v>8100</v>
      </c>
      <c r="J47" s="16">
        <f t="shared" si="35"/>
        <v>16200</v>
      </c>
      <c r="K47" s="16">
        <f t="shared" ref="K47" si="36">+K44*K46</f>
        <v>32400</v>
      </c>
      <c r="L47" s="16">
        <f t="shared" ref="L47" si="37">+L44*L46</f>
        <v>34020</v>
      </c>
      <c r="M47" s="16">
        <f t="shared" ref="M47" si="38">+M44*M46</f>
        <v>35721</v>
      </c>
      <c r="N47" s="16">
        <f t="shared" ref="N47" si="39">+N44*N46</f>
        <v>37507.049999999996</v>
      </c>
      <c r="O47" s="16">
        <f t="shared" ref="O47" si="40">+O44*O46</f>
        <v>39382.402499999997</v>
      </c>
      <c r="P47" s="16">
        <f t="shared" ref="P47" si="41">+P44*P46</f>
        <v>41351.522625000005</v>
      </c>
      <c r="Q47" s="16">
        <f t="shared" ref="Q47" si="42">+Q44*Q46</f>
        <v>43419.098756249994</v>
      </c>
      <c r="R47" s="16">
        <f t="shared" ref="R47" si="43">+R44*R46</f>
        <v>45590.053694062502</v>
      </c>
      <c r="S47" s="16">
        <f t="shared" ref="S47" si="44">+S44*S46</f>
        <v>47869.556378765614</v>
      </c>
    </row>
    <row r="48" spans="1:19" ht="15" thickTop="1" x14ac:dyDescent="0.15"/>
    <row r="49" spans="1:2" s="10" customFormat="1" x14ac:dyDescent="0.15">
      <c r="A49" s="10" t="s">
        <v>37</v>
      </c>
      <c r="B49" s="18">
        <f>+NPV($B$20,B44:S44)</f>
        <v>1148823.1468137014</v>
      </c>
    </row>
    <row r="50" spans="1:2" s="10" customFormat="1" x14ac:dyDescent="0.15">
      <c r="A50" s="10" t="s">
        <v>38</v>
      </c>
      <c r="B50" s="19">
        <f>+IRR(B44:S44)</f>
        <v>0.66297309204743926</v>
      </c>
    </row>
    <row r="52" spans="1:2" s="10" customFormat="1" x14ac:dyDescent="0.15">
      <c r="A52" s="10" t="s">
        <v>40</v>
      </c>
      <c r="B52" s="18">
        <f>+NPV($B$20,B47:S47)</f>
        <v>91427.801569530202</v>
      </c>
    </row>
    <row r="53" spans="1:2" s="10" customFormat="1" x14ac:dyDescent="0.15">
      <c r="A53" s="10" t="s">
        <v>41</v>
      </c>
      <c r="B53" s="19">
        <f>+IRR(B47:S47)</f>
        <v>0.34608929572733116</v>
      </c>
    </row>
    <row r="55" spans="1:2" x14ac:dyDescent="0.15">
      <c r="A55" s="1" t="s">
        <v>32</v>
      </c>
    </row>
    <row r="56" spans="1:2" x14ac:dyDescent="0.15">
      <c r="A56" s="2" t="s">
        <v>33</v>
      </c>
    </row>
    <row r="58" spans="1:2" x14ac:dyDescent="0.15">
      <c r="A58" s="1" t="s">
        <v>55</v>
      </c>
    </row>
    <row r="59" spans="1:2" x14ac:dyDescent="0.15">
      <c r="A59" s="2" t="s">
        <v>56</v>
      </c>
    </row>
  </sheetData>
  <mergeCells count="4">
    <mergeCell ref="B25:S25"/>
    <mergeCell ref="C26:D26"/>
    <mergeCell ref="E26:F26"/>
    <mergeCell ref="G26:S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8C23-CBB3-4923-8529-9279148A7DE0}">
  <dimension ref="A1:P65"/>
  <sheetViews>
    <sheetView showGridLines="0" topLeftCell="A40" zoomScale="139" workbookViewId="0">
      <selection activeCell="R49" sqref="R49"/>
    </sheetView>
  </sheetViews>
  <sheetFormatPr baseColWidth="10" defaultColWidth="8.83203125" defaultRowHeight="14" x14ac:dyDescent="0.15"/>
  <cols>
    <col min="1" max="1" width="45.5" style="1" customWidth="1"/>
    <col min="2" max="11" width="10.83203125" style="1" customWidth="1"/>
    <col min="12" max="15" width="8.83203125" style="1"/>
    <col min="16" max="16" width="15.6640625" style="1" bestFit="1" customWidth="1"/>
    <col min="17" max="16384" width="8.83203125" style="1"/>
  </cols>
  <sheetData>
    <row r="1" spans="1:2" ht="18" x14ac:dyDescent="0.2">
      <c r="A1" s="11" t="s">
        <v>0</v>
      </c>
    </row>
    <row r="2" spans="1:2" x14ac:dyDescent="0.15">
      <c r="A2" s="1" t="s">
        <v>48</v>
      </c>
    </row>
    <row r="3" spans="1:2" x14ac:dyDescent="0.15">
      <c r="A3" s="1" t="s">
        <v>2</v>
      </c>
    </row>
    <row r="4" spans="1:2" x14ac:dyDescent="0.15">
      <c r="A4" s="1" t="s">
        <v>13</v>
      </c>
    </row>
    <row r="6" spans="1:2" x14ac:dyDescent="0.15">
      <c r="A6" s="9" t="s">
        <v>49</v>
      </c>
    </row>
    <row r="7" spans="1:2" x14ac:dyDescent="0.15">
      <c r="A7" s="1" t="s">
        <v>27</v>
      </c>
      <c r="B7" s="4">
        <v>10000</v>
      </c>
    </row>
    <row r="8" spans="1:2" x14ac:dyDescent="0.15">
      <c r="A8" s="1" t="s">
        <v>50</v>
      </c>
      <c r="B8" s="4">
        <v>25000</v>
      </c>
    </row>
    <row r="9" spans="1:2" x14ac:dyDescent="0.15">
      <c r="A9" s="1" t="s">
        <v>17</v>
      </c>
      <c r="B9" s="13">
        <v>46388</v>
      </c>
    </row>
    <row r="10" spans="1:2" x14ac:dyDescent="0.15">
      <c r="A10" s="1" t="s">
        <v>18</v>
      </c>
      <c r="B10" s="15">
        <v>5000</v>
      </c>
    </row>
    <row r="11" spans="1:2" x14ac:dyDescent="0.15">
      <c r="A11" s="1" t="s">
        <v>19</v>
      </c>
      <c r="B11" s="15">
        <v>10000</v>
      </c>
    </row>
    <row r="12" spans="1:2" x14ac:dyDescent="0.15">
      <c r="A12" s="1" t="s">
        <v>20</v>
      </c>
      <c r="B12" s="15">
        <v>5000</v>
      </c>
    </row>
    <row r="13" spans="1:2" x14ac:dyDescent="0.15">
      <c r="A13" s="1" t="s">
        <v>21</v>
      </c>
      <c r="B13" s="15">
        <v>10000</v>
      </c>
    </row>
    <row r="14" spans="1:2" x14ac:dyDescent="0.15">
      <c r="A14" s="1" t="s">
        <v>22</v>
      </c>
      <c r="B14" s="12">
        <v>0.25</v>
      </c>
    </row>
    <row r="15" spans="1:2" x14ac:dyDescent="0.15">
      <c r="A15" s="1" t="s">
        <v>23</v>
      </c>
      <c r="B15" s="12">
        <v>0.05</v>
      </c>
    </row>
    <row r="16" spans="1:2" x14ac:dyDescent="0.15">
      <c r="A16" s="1" t="s">
        <v>24</v>
      </c>
      <c r="B16" s="12">
        <v>0.1</v>
      </c>
    </row>
    <row r="17" spans="1:16" x14ac:dyDescent="0.15">
      <c r="A17" s="1" t="s">
        <v>25</v>
      </c>
      <c r="B17" s="12">
        <v>0.25</v>
      </c>
    </row>
    <row r="22" spans="1:16" x14ac:dyDescent="0.15">
      <c r="A22" s="9" t="s">
        <v>64</v>
      </c>
    </row>
    <row r="24" spans="1:16" x14ac:dyDescent="0.15">
      <c r="B24" s="21" t="s">
        <v>57</v>
      </c>
      <c r="C24" s="22"/>
      <c r="D24" s="22"/>
      <c r="E24" s="22"/>
      <c r="F24" s="22"/>
      <c r="G24" s="22"/>
      <c r="H24" s="22"/>
      <c r="I24" s="22"/>
      <c r="J24" s="22"/>
      <c r="K24" s="23"/>
    </row>
    <row r="25" spans="1:16" x14ac:dyDescent="0.15">
      <c r="B25" s="20" t="s">
        <v>10</v>
      </c>
      <c r="C25" s="20"/>
      <c r="D25" s="20" t="s">
        <v>11</v>
      </c>
      <c r="E25" s="20"/>
      <c r="F25" s="20"/>
      <c r="G25" s="20" t="s">
        <v>14</v>
      </c>
      <c r="H25" s="20"/>
      <c r="I25" s="20"/>
      <c r="J25" s="20"/>
      <c r="K25" s="20"/>
      <c r="P25" s="15"/>
    </row>
    <row r="26" spans="1:16" x14ac:dyDescent="0.15">
      <c r="B26" s="3">
        <v>2022</v>
      </c>
      <c r="C26" s="3">
        <v>2023</v>
      </c>
      <c r="D26" s="3">
        <v>2024</v>
      </c>
      <c r="E26" s="3">
        <v>2025</v>
      </c>
      <c r="F26" s="3">
        <v>2026</v>
      </c>
      <c r="G26" s="3">
        <v>2027</v>
      </c>
      <c r="H26" s="3">
        <v>2028</v>
      </c>
      <c r="I26" s="3">
        <v>2029</v>
      </c>
      <c r="J26" s="3">
        <v>2030</v>
      </c>
      <c r="K26" s="3">
        <v>2031</v>
      </c>
    </row>
    <row r="27" spans="1:16" x14ac:dyDescent="0.15">
      <c r="A27" s="1" t="s">
        <v>1</v>
      </c>
      <c r="B27" s="4"/>
      <c r="C27" s="4"/>
      <c r="D27" s="4"/>
      <c r="E27" s="4"/>
      <c r="F27" s="4"/>
      <c r="G27" s="4">
        <v>75000</v>
      </c>
      <c r="H27" s="4">
        <v>125000</v>
      </c>
      <c r="I27" s="4">
        <v>175000</v>
      </c>
      <c r="J27" s="4">
        <v>200000</v>
      </c>
      <c r="K27" s="4">
        <v>225000</v>
      </c>
    </row>
    <row r="28" spans="1:16" x14ac:dyDescent="0.15">
      <c r="A28" s="1" t="s">
        <v>3</v>
      </c>
      <c r="B28" s="5"/>
      <c r="C28" s="5"/>
      <c r="D28" s="5"/>
      <c r="E28" s="5"/>
      <c r="F28" s="5"/>
      <c r="G28" s="5">
        <f>G27*$B$14</f>
        <v>18750</v>
      </c>
      <c r="H28" s="5">
        <f t="shared" ref="H28:K28" si="0">H27*$B$14</f>
        <v>31250</v>
      </c>
      <c r="I28" s="5">
        <f t="shared" si="0"/>
        <v>43750</v>
      </c>
      <c r="J28" s="5">
        <f t="shared" si="0"/>
        <v>50000</v>
      </c>
      <c r="K28" s="5">
        <f t="shared" si="0"/>
        <v>56250</v>
      </c>
    </row>
    <row r="29" spans="1:16" x14ac:dyDescent="0.15">
      <c r="A29" s="1" t="s">
        <v>4</v>
      </c>
      <c r="B29" s="4"/>
      <c r="C29" s="4"/>
      <c r="D29" s="4"/>
      <c r="E29" s="4"/>
      <c r="F29" s="4"/>
      <c r="G29" s="4">
        <f>+G27-G28</f>
        <v>56250</v>
      </c>
      <c r="H29" s="4">
        <f t="shared" ref="H29:K29" si="1">+H27-H28</f>
        <v>93750</v>
      </c>
      <c r="I29" s="4">
        <f t="shared" si="1"/>
        <v>131250</v>
      </c>
      <c r="J29" s="4">
        <f t="shared" si="1"/>
        <v>150000</v>
      </c>
      <c r="K29" s="4">
        <f t="shared" si="1"/>
        <v>168750</v>
      </c>
    </row>
    <row r="30" spans="1:16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6" x14ac:dyDescent="0.15">
      <c r="A31" s="1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6" x14ac:dyDescent="0.15">
      <c r="A32" s="2" t="s">
        <v>8</v>
      </c>
      <c r="B32" s="4">
        <f>+B7</f>
        <v>10000</v>
      </c>
      <c r="C32" s="4">
        <f>+B7</f>
        <v>10000</v>
      </c>
      <c r="D32" s="4">
        <f>+B8</f>
        <v>25000</v>
      </c>
      <c r="E32" s="4">
        <f>+B8</f>
        <v>25000</v>
      </c>
      <c r="F32" s="4">
        <f>+B8</f>
        <v>25000</v>
      </c>
      <c r="G32" s="4"/>
      <c r="H32" s="4"/>
      <c r="I32" s="4"/>
      <c r="J32" s="4"/>
      <c r="K32" s="4"/>
    </row>
    <row r="33" spans="1:11" x14ac:dyDescent="0.15">
      <c r="A33" s="2" t="s">
        <v>16</v>
      </c>
      <c r="B33" s="4"/>
      <c r="C33" s="4"/>
      <c r="D33" s="4"/>
      <c r="E33" s="4"/>
      <c r="F33" s="4">
        <f>+B10</f>
        <v>5000</v>
      </c>
      <c r="G33" s="4">
        <f>+B12</f>
        <v>5000</v>
      </c>
      <c r="H33" s="4">
        <f>+H27*$B$15</f>
        <v>6250</v>
      </c>
      <c r="I33" s="4">
        <f t="shared" ref="I33:K33" si="2">+I27*$B$15</f>
        <v>8750</v>
      </c>
      <c r="J33" s="4">
        <f t="shared" si="2"/>
        <v>10000</v>
      </c>
      <c r="K33" s="4">
        <f t="shared" si="2"/>
        <v>11250</v>
      </c>
    </row>
    <row r="34" spans="1:11" x14ac:dyDescent="0.15">
      <c r="A34" s="1" t="s">
        <v>5</v>
      </c>
      <c r="B34" s="5"/>
      <c r="C34" s="5"/>
      <c r="D34" s="5"/>
      <c r="E34" s="5"/>
      <c r="F34" s="5">
        <f>+B11</f>
        <v>10000</v>
      </c>
      <c r="G34" s="5">
        <f>+B13</f>
        <v>10000</v>
      </c>
      <c r="H34" s="5">
        <f>+H27*$B$16</f>
        <v>12500</v>
      </c>
      <c r="I34" s="5">
        <f t="shared" ref="I34:K34" si="3">+I27*$B$16</f>
        <v>17500</v>
      </c>
      <c r="J34" s="5">
        <f t="shared" si="3"/>
        <v>20000</v>
      </c>
      <c r="K34" s="5">
        <f t="shared" si="3"/>
        <v>22500</v>
      </c>
    </row>
    <row r="35" spans="1:11" x14ac:dyDescent="0.15">
      <c r="A35" s="1" t="s">
        <v>6</v>
      </c>
      <c r="B35" s="6">
        <f>SUM(B32:B34)</f>
        <v>10000</v>
      </c>
      <c r="C35" s="6">
        <f t="shared" ref="C35:K35" si="4">SUM(C32:C34)</f>
        <v>10000</v>
      </c>
      <c r="D35" s="6">
        <f t="shared" si="4"/>
        <v>25000</v>
      </c>
      <c r="E35" s="6">
        <f t="shared" si="4"/>
        <v>25000</v>
      </c>
      <c r="F35" s="6">
        <f t="shared" si="4"/>
        <v>40000</v>
      </c>
      <c r="G35" s="6">
        <f t="shared" si="4"/>
        <v>15000</v>
      </c>
      <c r="H35" s="6">
        <f t="shared" si="4"/>
        <v>18750</v>
      </c>
      <c r="I35" s="6">
        <f t="shared" si="4"/>
        <v>26250</v>
      </c>
      <c r="J35" s="6">
        <f t="shared" si="4"/>
        <v>30000</v>
      </c>
      <c r="K35" s="6">
        <f t="shared" si="4"/>
        <v>33750</v>
      </c>
    </row>
    <row r="36" spans="1:1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15">
      <c r="A37" s="1" t="s">
        <v>15</v>
      </c>
      <c r="B37" s="4">
        <f>+B29-B35</f>
        <v>-10000</v>
      </c>
      <c r="C37" s="4">
        <f t="shared" ref="C37:K37" si="5">+C29-C35</f>
        <v>-10000</v>
      </c>
      <c r="D37" s="4">
        <f t="shared" si="5"/>
        <v>-25000</v>
      </c>
      <c r="E37" s="4">
        <f t="shared" si="5"/>
        <v>-25000</v>
      </c>
      <c r="F37" s="4">
        <f t="shared" si="5"/>
        <v>-40000</v>
      </c>
      <c r="G37" s="4">
        <f t="shared" si="5"/>
        <v>41250</v>
      </c>
      <c r="H37" s="4">
        <f t="shared" si="5"/>
        <v>75000</v>
      </c>
      <c r="I37" s="4">
        <f t="shared" si="5"/>
        <v>105000</v>
      </c>
      <c r="J37" s="4">
        <f t="shared" si="5"/>
        <v>120000</v>
      </c>
      <c r="K37" s="4">
        <f t="shared" si="5"/>
        <v>135000</v>
      </c>
    </row>
    <row r="38" spans="1:11" x14ac:dyDescent="0.15">
      <c r="A38" s="1" t="s">
        <v>29</v>
      </c>
      <c r="B38" s="4">
        <f>B37*$B$17</f>
        <v>-2500</v>
      </c>
      <c r="C38" s="4">
        <f t="shared" ref="C38:K38" si="6">C37*$B$17</f>
        <v>-2500</v>
      </c>
      <c r="D38" s="4">
        <f t="shared" si="6"/>
        <v>-6250</v>
      </c>
      <c r="E38" s="4">
        <f t="shared" si="6"/>
        <v>-6250</v>
      </c>
      <c r="F38" s="4">
        <f t="shared" si="6"/>
        <v>-10000</v>
      </c>
      <c r="G38" s="4">
        <f t="shared" si="6"/>
        <v>10312.5</v>
      </c>
      <c r="H38" s="4">
        <f t="shared" si="6"/>
        <v>18750</v>
      </c>
      <c r="I38" s="4">
        <f t="shared" si="6"/>
        <v>26250</v>
      </c>
      <c r="J38" s="4">
        <f t="shared" si="6"/>
        <v>30000</v>
      </c>
      <c r="K38" s="4">
        <f t="shared" si="6"/>
        <v>33750</v>
      </c>
    </row>
    <row r="39" spans="1:11" s="10" customFormat="1" ht="15" thickBot="1" x14ac:dyDescent="0.2">
      <c r="A39" s="10" t="s">
        <v>30</v>
      </c>
      <c r="B39" s="16">
        <f>+B37-B38</f>
        <v>-7500</v>
      </c>
      <c r="C39" s="16">
        <f t="shared" ref="C39:K39" si="7">+C37-C38</f>
        <v>-7500</v>
      </c>
      <c r="D39" s="16">
        <f t="shared" si="7"/>
        <v>-18750</v>
      </c>
      <c r="E39" s="16">
        <f t="shared" si="7"/>
        <v>-18750</v>
      </c>
      <c r="F39" s="16">
        <f t="shared" si="7"/>
        <v>-30000</v>
      </c>
      <c r="G39" s="16">
        <f t="shared" si="7"/>
        <v>30937.5</v>
      </c>
      <c r="H39" s="16">
        <f t="shared" si="7"/>
        <v>56250</v>
      </c>
      <c r="I39" s="16">
        <f t="shared" si="7"/>
        <v>78750</v>
      </c>
      <c r="J39" s="16">
        <f t="shared" si="7"/>
        <v>90000</v>
      </c>
      <c r="K39" s="16">
        <f t="shared" si="7"/>
        <v>101250</v>
      </c>
    </row>
    <row r="40" spans="1:11" ht="15" thickTop="1" x14ac:dyDescent="0.15"/>
    <row r="42" spans="1:11" x14ac:dyDescent="0.15">
      <c r="A42" s="9" t="s">
        <v>65</v>
      </c>
    </row>
    <row r="43" spans="1:11" x14ac:dyDescent="0.15">
      <c r="A43" s="9"/>
    </row>
    <row r="44" spans="1:11" x14ac:dyDescent="0.15">
      <c r="A44" s="1" t="s">
        <v>31</v>
      </c>
      <c r="B44" s="7">
        <v>1</v>
      </c>
      <c r="C44" s="7">
        <f>+B44</f>
        <v>1</v>
      </c>
      <c r="D44" s="7">
        <f>+C44*0.3</f>
        <v>0.3</v>
      </c>
      <c r="E44" s="7">
        <f>+D44</f>
        <v>0.3</v>
      </c>
      <c r="F44" s="7">
        <f>+D44</f>
        <v>0.3</v>
      </c>
      <c r="G44" s="7">
        <f>+F44*0.5</f>
        <v>0.15</v>
      </c>
      <c r="H44" s="7">
        <f>+$G$44</f>
        <v>0.15</v>
      </c>
      <c r="I44" s="7">
        <f>+$G$44</f>
        <v>0.15</v>
      </c>
      <c r="J44" s="7">
        <f>+$G$44</f>
        <v>0.15</v>
      </c>
      <c r="K44" s="7">
        <f>+$G$44</f>
        <v>0.15</v>
      </c>
    </row>
    <row r="45" spans="1:11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15">
      <c r="B46" s="21" t="s">
        <v>57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1:11" x14ac:dyDescent="0.15">
      <c r="B47" s="20" t="s">
        <v>10</v>
      </c>
      <c r="C47" s="20"/>
      <c r="D47" s="20" t="s">
        <v>11</v>
      </c>
      <c r="E47" s="20"/>
      <c r="F47" s="20"/>
      <c r="G47" s="20" t="s">
        <v>14</v>
      </c>
      <c r="H47" s="20"/>
      <c r="I47" s="20"/>
      <c r="J47" s="20"/>
      <c r="K47" s="20"/>
    </row>
    <row r="48" spans="1:11" x14ac:dyDescent="0.15">
      <c r="B48" s="3">
        <v>2022</v>
      </c>
      <c r="C48" s="3">
        <v>2023</v>
      </c>
      <c r="D48" s="3">
        <v>2024</v>
      </c>
      <c r="E48" s="3">
        <v>2025</v>
      </c>
      <c r="F48" s="3">
        <v>2026</v>
      </c>
      <c r="G48" s="3">
        <v>2027</v>
      </c>
      <c r="H48" s="3">
        <v>2028</v>
      </c>
      <c r="I48" s="3">
        <v>2029</v>
      </c>
      <c r="J48" s="3">
        <v>2030</v>
      </c>
      <c r="K48" s="3">
        <v>2031</v>
      </c>
    </row>
    <row r="49" spans="1:11" x14ac:dyDescent="0.15">
      <c r="A49" s="1" t="s">
        <v>1</v>
      </c>
      <c r="B49" s="4"/>
      <c r="C49" s="4"/>
      <c r="D49" s="4"/>
      <c r="E49" s="4"/>
      <c r="F49" s="4"/>
      <c r="G49" s="4">
        <f>+G27*G$44</f>
        <v>11250</v>
      </c>
      <c r="H49" s="4">
        <f t="shared" ref="H49:K49" si="8">+H27*H$44</f>
        <v>18750</v>
      </c>
      <c r="I49" s="4">
        <f t="shared" si="8"/>
        <v>26250</v>
      </c>
      <c r="J49" s="4">
        <f t="shared" si="8"/>
        <v>30000</v>
      </c>
      <c r="K49" s="4">
        <f t="shared" si="8"/>
        <v>33750</v>
      </c>
    </row>
    <row r="50" spans="1:11" x14ac:dyDescent="0.15">
      <c r="A50" s="1" t="s">
        <v>3</v>
      </c>
      <c r="B50" s="5"/>
      <c r="C50" s="5"/>
      <c r="D50" s="5"/>
      <c r="E50" s="5"/>
      <c r="F50" s="5"/>
      <c r="G50" s="5">
        <f>G28*G$44</f>
        <v>2812.5</v>
      </c>
      <c r="H50" s="5">
        <f t="shared" ref="H50:K50" si="9">H28*H$44</f>
        <v>4687.5</v>
      </c>
      <c r="I50" s="5">
        <f t="shared" si="9"/>
        <v>6562.5</v>
      </c>
      <c r="J50" s="5">
        <f t="shared" si="9"/>
        <v>7500</v>
      </c>
      <c r="K50" s="5">
        <f t="shared" si="9"/>
        <v>8437.5</v>
      </c>
    </row>
    <row r="51" spans="1:11" x14ac:dyDescent="0.15">
      <c r="A51" s="1" t="s">
        <v>4</v>
      </c>
      <c r="B51" s="4"/>
      <c r="C51" s="4"/>
      <c r="D51" s="4"/>
      <c r="E51" s="4"/>
      <c r="F51" s="4"/>
      <c r="G51" s="4">
        <f>+G49-G50</f>
        <v>8437.5</v>
      </c>
      <c r="H51" s="4">
        <f t="shared" ref="H51:K51" si="10">+H49-H50</f>
        <v>14062.5</v>
      </c>
      <c r="I51" s="4">
        <f t="shared" si="10"/>
        <v>19687.5</v>
      </c>
      <c r="J51" s="4">
        <f t="shared" si="10"/>
        <v>22500</v>
      </c>
      <c r="K51" s="4">
        <f t="shared" si="10"/>
        <v>25312.5</v>
      </c>
    </row>
    <row r="52" spans="1:11" x14ac:dyDescent="0.15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15">
      <c r="A53" s="1" t="s">
        <v>12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15">
      <c r="A54" s="2" t="s">
        <v>8</v>
      </c>
      <c r="B54" s="4">
        <f>B32*B$44</f>
        <v>10000</v>
      </c>
      <c r="C54" s="4">
        <f t="shared" ref="C54:F54" si="11">C32*C$44</f>
        <v>10000</v>
      </c>
      <c r="D54" s="4">
        <f t="shared" si="11"/>
        <v>7500</v>
      </c>
      <c r="E54" s="4">
        <f t="shared" si="11"/>
        <v>7500</v>
      </c>
      <c r="F54" s="4">
        <f t="shared" si="11"/>
        <v>7500</v>
      </c>
      <c r="G54" s="4"/>
      <c r="H54" s="4"/>
      <c r="I54" s="4"/>
      <c r="J54" s="4"/>
      <c r="K54" s="4"/>
    </row>
    <row r="55" spans="1:11" x14ac:dyDescent="0.15">
      <c r="A55" s="2" t="s">
        <v>16</v>
      </c>
      <c r="B55" s="4"/>
      <c r="C55" s="4"/>
      <c r="D55" s="4"/>
      <c r="E55" s="4"/>
      <c r="F55" s="4">
        <f>F33*F$44</f>
        <v>1500</v>
      </c>
      <c r="G55" s="4">
        <f t="shared" ref="G55:K55" si="12">G33*G$44</f>
        <v>750</v>
      </c>
      <c r="H55" s="4">
        <f t="shared" si="12"/>
        <v>937.5</v>
      </c>
      <c r="I55" s="4">
        <f t="shared" si="12"/>
        <v>1312.5</v>
      </c>
      <c r="J55" s="4">
        <f t="shared" si="12"/>
        <v>1500</v>
      </c>
      <c r="K55" s="4">
        <f t="shared" si="12"/>
        <v>1687.5</v>
      </c>
    </row>
    <row r="56" spans="1:11" x14ac:dyDescent="0.15">
      <c r="A56" s="1" t="s">
        <v>5</v>
      </c>
      <c r="B56" s="5"/>
      <c r="C56" s="5"/>
      <c r="D56" s="5"/>
      <c r="E56" s="5"/>
      <c r="F56" s="5">
        <f>F34*F$44</f>
        <v>3000</v>
      </c>
      <c r="G56" s="5">
        <f>G34*G$44</f>
        <v>1500</v>
      </c>
      <c r="H56" s="5">
        <f>H34*H$44</f>
        <v>1875</v>
      </c>
      <c r="I56" s="5">
        <f>I34*I$44</f>
        <v>2625</v>
      </c>
      <c r="J56" s="5">
        <f>J34*J$44</f>
        <v>3000</v>
      </c>
      <c r="K56" s="5">
        <f>K34*K$44</f>
        <v>3375</v>
      </c>
    </row>
    <row r="57" spans="1:11" x14ac:dyDescent="0.15">
      <c r="A57" s="1" t="s">
        <v>6</v>
      </c>
      <c r="B57" s="6">
        <f>SUM(B54:B56)</f>
        <v>10000</v>
      </c>
      <c r="C57" s="6">
        <f t="shared" ref="C57:K57" si="13">SUM(C54:C56)</f>
        <v>10000</v>
      </c>
      <c r="D57" s="6">
        <f t="shared" si="13"/>
        <v>7500</v>
      </c>
      <c r="E57" s="6">
        <f t="shared" si="13"/>
        <v>7500</v>
      </c>
      <c r="F57" s="6">
        <f t="shared" si="13"/>
        <v>12000</v>
      </c>
      <c r="G57" s="6">
        <f t="shared" si="13"/>
        <v>2250</v>
      </c>
      <c r="H57" s="6">
        <f t="shared" si="13"/>
        <v>2812.5</v>
      </c>
      <c r="I57" s="6">
        <f t="shared" si="13"/>
        <v>3937.5</v>
      </c>
      <c r="J57" s="6">
        <f t="shared" si="13"/>
        <v>4500</v>
      </c>
      <c r="K57" s="6">
        <f t="shared" si="13"/>
        <v>5062.5</v>
      </c>
    </row>
    <row r="58" spans="1:11" x14ac:dyDescent="0.15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15">
      <c r="A59" s="1" t="s">
        <v>15</v>
      </c>
      <c r="B59" s="4">
        <f>+B51-B57</f>
        <v>-10000</v>
      </c>
      <c r="C59" s="4">
        <f t="shared" ref="C59:K59" si="14">+C51-C57</f>
        <v>-10000</v>
      </c>
      <c r="D59" s="4">
        <f t="shared" si="14"/>
        <v>-7500</v>
      </c>
      <c r="E59" s="4">
        <f t="shared" si="14"/>
        <v>-7500</v>
      </c>
      <c r="F59" s="4">
        <f t="shared" si="14"/>
        <v>-12000</v>
      </c>
      <c r="G59" s="4">
        <f t="shared" si="14"/>
        <v>6187.5</v>
      </c>
      <c r="H59" s="4">
        <f t="shared" si="14"/>
        <v>11250</v>
      </c>
      <c r="I59" s="4">
        <f t="shared" si="14"/>
        <v>15750</v>
      </c>
      <c r="J59" s="4">
        <f t="shared" si="14"/>
        <v>18000</v>
      </c>
      <c r="K59" s="4">
        <f t="shared" si="14"/>
        <v>20250</v>
      </c>
    </row>
    <row r="60" spans="1:11" x14ac:dyDescent="0.15">
      <c r="A60" s="1" t="s">
        <v>29</v>
      </c>
      <c r="B60" s="4">
        <f>B59*$B$17</f>
        <v>-2500</v>
      </c>
      <c r="C60" s="4">
        <f t="shared" ref="C60:K60" si="15">C59*$B$17</f>
        <v>-2500</v>
      </c>
      <c r="D60" s="4">
        <f t="shared" si="15"/>
        <v>-1875</v>
      </c>
      <c r="E60" s="4">
        <f t="shared" si="15"/>
        <v>-1875</v>
      </c>
      <c r="F60" s="4">
        <f t="shared" si="15"/>
        <v>-3000</v>
      </c>
      <c r="G60" s="4">
        <f t="shared" si="15"/>
        <v>1546.875</v>
      </c>
      <c r="H60" s="4">
        <f t="shared" si="15"/>
        <v>2812.5</v>
      </c>
      <c r="I60" s="4">
        <f t="shared" si="15"/>
        <v>3937.5</v>
      </c>
      <c r="J60" s="4">
        <f t="shared" si="15"/>
        <v>4500</v>
      </c>
      <c r="K60" s="4">
        <f t="shared" si="15"/>
        <v>5062.5</v>
      </c>
    </row>
    <row r="61" spans="1:11" ht="15" thickBot="1" x14ac:dyDescent="0.2">
      <c r="A61" s="10" t="s">
        <v>30</v>
      </c>
      <c r="B61" s="16">
        <f>+B59-B60</f>
        <v>-7500</v>
      </c>
      <c r="C61" s="16">
        <f t="shared" ref="C61:K61" si="16">+C59-C60</f>
        <v>-7500</v>
      </c>
      <c r="D61" s="16">
        <f t="shared" si="16"/>
        <v>-5625</v>
      </c>
      <c r="E61" s="16">
        <f t="shared" si="16"/>
        <v>-5625</v>
      </c>
      <c r="F61" s="16">
        <f t="shared" si="16"/>
        <v>-9000</v>
      </c>
      <c r="G61" s="16">
        <f t="shared" si="16"/>
        <v>4640.625</v>
      </c>
      <c r="H61" s="16">
        <f t="shared" si="16"/>
        <v>8437.5</v>
      </c>
      <c r="I61" s="16">
        <f t="shared" si="16"/>
        <v>11812.5</v>
      </c>
      <c r="J61" s="16">
        <f t="shared" si="16"/>
        <v>13500</v>
      </c>
      <c r="K61" s="16">
        <f t="shared" si="16"/>
        <v>15187.5</v>
      </c>
    </row>
    <row r="62" spans="1:11" ht="15" thickTop="1" x14ac:dyDescent="0.15"/>
    <row r="64" spans="1:11" x14ac:dyDescent="0.15">
      <c r="A64" s="1" t="s">
        <v>51</v>
      </c>
    </row>
    <row r="65" spans="1:1" x14ac:dyDescent="0.15">
      <c r="A65" s="2" t="s">
        <v>52</v>
      </c>
    </row>
  </sheetData>
  <mergeCells count="8">
    <mergeCell ref="B47:C47"/>
    <mergeCell ref="D47:F47"/>
    <mergeCell ref="G47:K47"/>
    <mergeCell ref="B24:K24"/>
    <mergeCell ref="B25:C25"/>
    <mergeCell ref="D25:F25"/>
    <mergeCell ref="G25:K25"/>
    <mergeCell ref="B46:K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F511-9DE8-4274-A545-38A3375A819F}">
  <dimension ref="A1:S58"/>
  <sheetViews>
    <sheetView showGridLines="0" topLeftCell="A25" zoomScale="141" workbookViewId="0">
      <selection activeCell="B52" sqref="B52"/>
    </sheetView>
  </sheetViews>
  <sheetFormatPr baseColWidth="10" defaultColWidth="8.83203125" defaultRowHeight="14" x14ac:dyDescent="0.15"/>
  <cols>
    <col min="1" max="1" width="45.5" style="1" customWidth="1"/>
    <col min="2" max="2" width="11.33203125" style="1" bestFit="1" customWidth="1"/>
    <col min="3" max="19" width="10.83203125" style="1" customWidth="1"/>
    <col min="20" max="16384" width="8.83203125" style="1"/>
  </cols>
  <sheetData>
    <row r="1" spans="1:2" ht="18" x14ac:dyDescent="0.2">
      <c r="A1" s="11" t="s">
        <v>0</v>
      </c>
    </row>
    <row r="2" spans="1:2" x14ac:dyDescent="0.15">
      <c r="A2" s="1" t="s">
        <v>48</v>
      </c>
    </row>
    <row r="3" spans="1:2" x14ac:dyDescent="0.15">
      <c r="A3" s="1" t="s">
        <v>43</v>
      </c>
    </row>
    <row r="4" spans="1:2" x14ac:dyDescent="0.15">
      <c r="A4" s="1" t="s">
        <v>13</v>
      </c>
    </row>
    <row r="6" spans="1:2" x14ac:dyDescent="0.15">
      <c r="A6" s="9" t="s">
        <v>49</v>
      </c>
    </row>
    <row r="7" spans="1:2" x14ac:dyDescent="0.15">
      <c r="A7" s="1" t="s">
        <v>27</v>
      </c>
      <c r="B7" s="4">
        <v>10000</v>
      </c>
    </row>
    <row r="8" spans="1:2" x14ac:dyDescent="0.15">
      <c r="A8" s="1" t="s">
        <v>50</v>
      </c>
      <c r="B8" s="4">
        <v>25000</v>
      </c>
    </row>
    <row r="9" spans="1:2" x14ac:dyDescent="0.15">
      <c r="A9" s="1" t="s">
        <v>17</v>
      </c>
      <c r="B9" s="13">
        <v>46388</v>
      </c>
    </row>
    <row r="10" spans="1:2" x14ac:dyDescent="0.15">
      <c r="A10" s="1" t="s">
        <v>18</v>
      </c>
      <c r="B10" s="15">
        <v>5000</v>
      </c>
    </row>
    <row r="11" spans="1:2" x14ac:dyDescent="0.15">
      <c r="A11" s="1" t="s">
        <v>19</v>
      </c>
      <c r="B11" s="15">
        <v>10000</v>
      </c>
    </row>
    <row r="12" spans="1:2" x14ac:dyDescent="0.15">
      <c r="A12" s="1" t="s">
        <v>20</v>
      </c>
      <c r="B12" s="15">
        <v>5000</v>
      </c>
    </row>
    <row r="13" spans="1:2" x14ac:dyDescent="0.15">
      <c r="A13" s="1" t="s">
        <v>21</v>
      </c>
      <c r="B13" s="15">
        <v>10000</v>
      </c>
    </row>
    <row r="14" spans="1:2" x14ac:dyDescent="0.15">
      <c r="A14" s="1" t="s">
        <v>22</v>
      </c>
      <c r="B14" s="12">
        <v>0.25</v>
      </c>
    </row>
    <row r="15" spans="1:2" x14ac:dyDescent="0.15">
      <c r="A15" s="1" t="s">
        <v>23</v>
      </c>
      <c r="B15" s="12">
        <v>0.05</v>
      </c>
    </row>
    <row r="16" spans="1:2" x14ac:dyDescent="0.15">
      <c r="A16" s="1" t="s">
        <v>24</v>
      </c>
      <c r="B16" s="12">
        <v>0.1</v>
      </c>
    </row>
    <row r="17" spans="1:19" x14ac:dyDescent="0.15">
      <c r="A17" s="1" t="s">
        <v>25</v>
      </c>
      <c r="B17" s="12">
        <v>0.25</v>
      </c>
    </row>
    <row r="18" spans="1:19" x14ac:dyDescent="0.15">
      <c r="A18" s="1" t="s">
        <v>34</v>
      </c>
      <c r="B18" s="13">
        <v>51135</v>
      </c>
    </row>
    <row r="19" spans="1:19" x14ac:dyDescent="0.15">
      <c r="A19" s="1" t="s">
        <v>35</v>
      </c>
      <c r="B19" s="12">
        <v>0.1</v>
      </c>
    </row>
    <row r="22" spans="1:19" x14ac:dyDescent="0.15">
      <c r="A22" s="9" t="s">
        <v>59</v>
      </c>
    </row>
    <row r="24" spans="1:19" x14ac:dyDescent="0.15">
      <c r="B24" s="21" t="s">
        <v>57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1:19" x14ac:dyDescent="0.15">
      <c r="B25" s="20" t="s">
        <v>10</v>
      </c>
      <c r="C25" s="20"/>
      <c r="D25" s="20" t="s">
        <v>11</v>
      </c>
      <c r="E25" s="20"/>
      <c r="F25" s="20"/>
      <c r="G25" s="20" t="s">
        <v>14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x14ac:dyDescent="0.15">
      <c r="B26" s="3">
        <v>2022</v>
      </c>
      <c r="C26" s="3">
        <v>2023</v>
      </c>
      <c r="D26" s="3">
        <v>2024</v>
      </c>
      <c r="E26" s="3">
        <v>2025</v>
      </c>
      <c r="F26" s="3">
        <v>2026</v>
      </c>
      <c r="G26" s="3">
        <v>2027</v>
      </c>
      <c r="H26" s="3">
        <v>2028</v>
      </c>
      <c r="I26" s="3">
        <v>2029</v>
      </c>
      <c r="J26" s="3">
        <v>2030</v>
      </c>
      <c r="K26" s="3">
        <v>2031</v>
      </c>
      <c r="L26" s="3">
        <v>2032</v>
      </c>
      <c r="M26" s="3">
        <v>2033</v>
      </c>
      <c r="N26" s="3">
        <v>2034</v>
      </c>
      <c r="O26" s="3">
        <v>2035</v>
      </c>
      <c r="P26" s="3">
        <v>2036</v>
      </c>
      <c r="Q26" s="3">
        <v>2037</v>
      </c>
      <c r="R26" s="3">
        <v>2038</v>
      </c>
      <c r="S26" s="3">
        <v>2039</v>
      </c>
    </row>
    <row r="27" spans="1:19" x14ac:dyDescent="0.15">
      <c r="A27" s="1" t="s">
        <v>1</v>
      </c>
      <c r="B27" s="4"/>
      <c r="C27" s="4"/>
      <c r="D27" s="4"/>
      <c r="E27" s="4"/>
      <c r="F27" s="4"/>
      <c r="G27" s="4">
        <v>75000</v>
      </c>
      <c r="H27" s="4">
        <v>125000</v>
      </c>
      <c r="I27" s="4">
        <v>175000</v>
      </c>
      <c r="J27" s="4">
        <v>200000</v>
      </c>
      <c r="K27" s="4">
        <v>225000</v>
      </c>
      <c r="L27" s="4">
        <f>K27*1.05</f>
        <v>236250</v>
      </c>
      <c r="M27" s="4">
        <f t="shared" ref="M27:S27" si="0">L27*1.05</f>
        <v>248062.5</v>
      </c>
      <c r="N27" s="4">
        <f t="shared" si="0"/>
        <v>260465.625</v>
      </c>
      <c r="O27" s="4">
        <f t="shared" si="0"/>
        <v>273488.90625</v>
      </c>
      <c r="P27" s="4">
        <f t="shared" si="0"/>
        <v>287163.3515625</v>
      </c>
      <c r="Q27" s="4">
        <f t="shared" si="0"/>
        <v>301521.51914062502</v>
      </c>
      <c r="R27" s="4">
        <f t="shared" si="0"/>
        <v>316597.5950976563</v>
      </c>
      <c r="S27" s="4">
        <f t="shared" si="0"/>
        <v>332427.47485253913</v>
      </c>
    </row>
    <row r="28" spans="1:19" x14ac:dyDescent="0.15">
      <c r="A28" s="1" t="s">
        <v>3</v>
      </c>
      <c r="B28" s="5"/>
      <c r="C28" s="5"/>
      <c r="D28" s="5"/>
      <c r="E28" s="5"/>
      <c r="F28" s="5"/>
      <c r="G28" s="5">
        <f>G27*$B$14</f>
        <v>18750</v>
      </c>
      <c r="H28" s="5">
        <f t="shared" ref="H28:S28" si="1">H27*$B$14</f>
        <v>31250</v>
      </c>
      <c r="I28" s="5">
        <f t="shared" si="1"/>
        <v>43750</v>
      </c>
      <c r="J28" s="5">
        <f t="shared" si="1"/>
        <v>50000</v>
      </c>
      <c r="K28" s="5">
        <f t="shared" si="1"/>
        <v>56250</v>
      </c>
      <c r="L28" s="5">
        <f t="shared" si="1"/>
        <v>59062.5</v>
      </c>
      <c r="M28" s="5">
        <f t="shared" si="1"/>
        <v>62015.625</v>
      </c>
      <c r="N28" s="5">
        <f t="shared" si="1"/>
        <v>65116.40625</v>
      </c>
      <c r="O28" s="5">
        <f t="shared" si="1"/>
        <v>68372.2265625</v>
      </c>
      <c r="P28" s="5">
        <f t="shared" si="1"/>
        <v>71790.837890625</v>
      </c>
      <c r="Q28" s="5">
        <f t="shared" si="1"/>
        <v>75380.379785156256</v>
      </c>
      <c r="R28" s="5">
        <f t="shared" si="1"/>
        <v>79149.398774414076</v>
      </c>
      <c r="S28" s="5">
        <f t="shared" si="1"/>
        <v>83106.868713134783</v>
      </c>
    </row>
    <row r="29" spans="1:19" x14ac:dyDescent="0.15">
      <c r="A29" s="1" t="s">
        <v>4</v>
      </c>
      <c r="B29" s="4">
        <f>+B27-B28</f>
        <v>0</v>
      </c>
      <c r="C29" s="4">
        <f t="shared" ref="C29:S29" si="2">+C27-C28</f>
        <v>0</v>
      </c>
      <c r="D29" s="4">
        <f t="shared" si="2"/>
        <v>0</v>
      </c>
      <c r="E29" s="4">
        <f t="shared" si="2"/>
        <v>0</v>
      </c>
      <c r="F29" s="4">
        <f t="shared" si="2"/>
        <v>0</v>
      </c>
      <c r="G29" s="4">
        <f t="shared" si="2"/>
        <v>56250</v>
      </c>
      <c r="H29" s="4">
        <f t="shared" si="2"/>
        <v>93750</v>
      </c>
      <c r="I29" s="4">
        <f t="shared" si="2"/>
        <v>131250</v>
      </c>
      <c r="J29" s="4">
        <f t="shared" si="2"/>
        <v>150000</v>
      </c>
      <c r="K29" s="4">
        <f t="shared" si="2"/>
        <v>168750</v>
      </c>
      <c r="L29" s="4">
        <f t="shared" si="2"/>
        <v>177187.5</v>
      </c>
      <c r="M29" s="4">
        <f t="shared" si="2"/>
        <v>186046.875</v>
      </c>
      <c r="N29" s="4">
        <f t="shared" si="2"/>
        <v>195349.21875</v>
      </c>
      <c r="O29" s="4">
        <f t="shared" si="2"/>
        <v>205116.6796875</v>
      </c>
      <c r="P29" s="4">
        <f t="shared" si="2"/>
        <v>215372.513671875</v>
      </c>
      <c r="Q29" s="4">
        <f t="shared" si="2"/>
        <v>226141.13935546877</v>
      </c>
      <c r="R29" s="4">
        <f t="shared" si="2"/>
        <v>237448.19632324221</v>
      </c>
      <c r="S29" s="4">
        <f t="shared" si="2"/>
        <v>249320.60613940435</v>
      </c>
    </row>
    <row r="30" spans="1:19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15">
      <c r="A31" s="1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15">
      <c r="A32" s="2" t="s">
        <v>8</v>
      </c>
      <c r="B32" s="4">
        <f>B7</f>
        <v>10000</v>
      </c>
      <c r="C32" s="4">
        <f>B7</f>
        <v>10000</v>
      </c>
      <c r="D32" s="4">
        <f>B8</f>
        <v>25000</v>
      </c>
      <c r="E32" s="4">
        <f>B8</f>
        <v>25000</v>
      </c>
      <c r="F32" s="4">
        <f>B8</f>
        <v>25000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15">
      <c r="A33" s="2" t="s">
        <v>16</v>
      </c>
      <c r="B33" s="4"/>
      <c r="C33" s="4"/>
      <c r="D33" s="4"/>
      <c r="E33" s="4"/>
      <c r="F33" s="4">
        <f>B10</f>
        <v>5000</v>
      </c>
      <c r="G33" s="4">
        <f>B12</f>
        <v>5000</v>
      </c>
      <c r="H33" s="4">
        <f>H27*$B$15</f>
        <v>6250</v>
      </c>
      <c r="I33" s="4">
        <f t="shared" ref="I33:S33" si="3">I27*$B$15</f>
        <v>8750</v>
      </c>
      <c r="J33" s="4">
        <f t="shared" si="3"/>
        <v>10000</v>
      </c>
      <c r="K33" s="4">
        <f t="shared" si="3"/>
        <v>11250</v>
      </c>
      <c r="L33" s="4">
        <f t="shared" si="3"/>
        <v>11812.5</v>
      </c>
      <c r="M33" s="4">
        <f t="shared" si="3"/>
        <v>12403.125</v>
      </c>
      <c r="N33" s="4">
        <f t="shared" si="3"/>
        <v>13023.28125</v>
      </c>
      <c r="O33" s="4">
        <f t="shared" si="3"/>
        <v>13674.4453125</v>
      </c>
      <c r="P33" s="4">
        <f t="shared" si="3"/>
        <v>14358.167578125001</v>
      </c>
      <c r="Q33" s="4">
        <f t="shared" si="3"/>
        <v>15076.075957031251</v>
      </c>
      <c r="R33" s="4">
        <f t="shared" si="3"/>
        <v>15829.879754882815</v>
      </c>
      <c r="S33" s="4">
        <f t="shared" si="3"/>
        <v>16621.373742626958</v>
      </c>
    </row>
    <row r="34" spans="1:19" x14ac:dyDescent="0.15">
      <c r="A34" s="1" t="s">
        <v>5</v>
      </c>
      <c r="B34" s="5"/>
      <c r="C34" s="5"/>
      <c r="D34" s="5"/>
      <c r="E34" s="5"/>
      <c r="F34" s="5">
        <f>B11</f>
        <v>10000</v>
      </c>
      <c r="G34" s="5">
        <f>B13</f>
        <v>10000</v>
      </c>
      <c r="H34" s="5">
        <f>H27*$B$16</f>
        <v>12500</v>
      </c>
      <c r="I34" s="5">
        <f t="shared" ref="I34:S34" si="4">I27*$B$16</f>
        <v>17500</v>
      </c>
      <c r="J34" s="5">
        <f t="shared" si="4"/>
        <v>20000</v>
      </c>
      <c r="K34" s="5">
        <f t="shared" si="4"/>
        <v>22500</v>
      </c>
      <c r="L34" s="5">
        <f t="shared" si="4"/>
        <v>23625</v>
      </c>
      <c r="M34" s="5">
        <f t="shared" si="4"/>
        <v>24806.25</v>
      </c>
      <c r="N34" s="5">
        <f t="shared" si="4"/>
        <v>26046.5625</v>
      </c>
      <c r="O34" s="5">
        <f t="shared" si="4"/>
        <v>27348.890625</v>
      </c>
      <c r="P34" s="5">
        <f t="shared" si="4"/>
        <v>28716.335156250003</v>
      </c>
      <c r="Q34" s="5">
        <f t="shared" si="4"/>
        <v>30152.151914062502</v>
      </c>
      <c r="R34" s="5">
        <f t="shared" si="4"/>
        <v>31659.75950976563</v>
      </c>
      <c r="S34" s="5">
        <f t="shared" si="4"/>
        <v>33242.747485253916</v>
      </c>
    </row>
    <row r="35" spans="1:19" x14ac:dyDescent="0.15">
      <c r="A35" s="1" t="s">
        <v>6</v>
      </c>
      <c r="B35" s="6">
        <f>SUM(B32:B34)</f>
        <v>10000</v>
      </c>
      <c r="C35" s="6">
        <f t="shared" ref="C35:S35" si="5">SUM(C32:C34)</f>
        <v>10000</v>
      </c>
      <c r="D35" s="6">
        <f t="shared" si="5"/>
        <v>25000</v>
      </c>
      <c r="E35" s="6">
        <f t="shared" si="5"/>
        <v>25000</v>
      </c>
      <c r="F35" s="6">
        <f t="shared" si="5"/>
        <v>40000</v>
      </c>
      <c r="G35" s="6">
        <f t="shared" si="5"/>
        <v>15000</v>
      </c>
      <c r="H35" s="6">
        <f t="shared" si="5"/>
        <v>18750</v>
      </c>
      <c r="I35" s="6">
        <f t="shared" si="5"/>
        <v>26250</v>
      </c>
      <c r="J35" s="6">
        <f t="shared" si="5"/>
        <v>30000</v>
      </c>
      <c r="K35" s="6">
        <f t="shared" si="5"/>
        <v>33750</v>
      </c>
      <c r="L35" s="6">
        <f t="shared" si="5"/>
        <v>35437.5</v>
      </c>
      <c r="M35" s="6">
        <f t="shared" si="5"/>
        <v>37209.375</v>
      </c>
      <c r="N35" s="6">
        <f t="shared" si="5"/>
        <v>39069.84375</v>
      </c>
      <c r="O35" s="6">
        <f t="shared" si="5"/>
        <v>41023.3359375</v>
      </c>
      <c r="P35" s="6">
        <f t="shared" si="5"/>
        <v>43074.502734375004</v>
      </c>
      <c r="Q35" s="6">
        <f t="shared" si="5"/>
        <v>45228.227871093753</v>
      </c>
      <c r="R35" s="6">
        <f t="shared" si="5"/>
        <v>47489.639264648446</v>
      </c>
      <c r="S35" s="6">
        <f t="shared" si="5"/>
        <v>49864.121227880874</v>
      </c>
    </row>
    <row r="36" spans="1:19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15">
      <c r="A37" s="1" t="s">
        <v>15</v>
      </c>
      <c r="B37" s="4">
        <f>+B29-B35</f>
        <v>-10000</v>
      </c>
      <c r="C37" s="4">
        <f t="shared" ref="C37:S37" si="6">+C29-C35</f>
        <v>-10000</v>
      </c>
      <c r="D37" s="4">
        <f t="shared" si="6"/>
        <v>-25000</v>
      </c>
      <c r="E37" s="4">
        <f t="shared" si="6"/>
        <v>-25000</v>
      </c>
      <c r="F37" s="4">
        <f t="shared" si="6"/>
        <v>-40000</v>
      </c>
      <c r="G37" s="4">
        <f t="shared" si="6"/>
        <v>41250</v>
      </c>
      <c r="H37" s="4">
        <f t="shared" si="6"/>
        <v>75000</v>
      </c>
      <c r="I37" s="4">
        <f t="shared" si="6"/>
        <v>105000</v>
      </c>
      <c r="J37" s="4">
        <f t="shared" si="6"/>
        <v>120000</v>
      </c>
      <c r="K37" s="4">
        <f t="shared" si="6"/>
        <v>135000</v>
      </c>
      <c r="L37" s="4">
        <f t="shared" si="6"/>
        <v>141750</v>
      </c>
      <c r="M37" s="4">
        <f t="shared" si="6"/>
        <v>148837.5</v>
      </c>
      <c r="N37" s="4">
        <f t="shared" si="6"/>
        <v>156279.375</v>
      </c>
      <c r="O37" s="4">
        <f t="shared" si="6"/>
        <v>164093.34375</v>
      </c>
      <c r="P37" s="4">
        <f t="shared" si="6"/>
        <v>172298.01093749999</v>
      </c>
      <c r="Q37" s="4">
        <f t="shared" si="6"/>
        <v>180912.91148437501</v>
      </c>
      <c r="R37" s="4">
        <f t="shared" si="6"/>
        <v>189958.55705859378</v>
      </c>
      <c r="S37" s="4">
        <f t="shared" si="6"/>
        <v>199456.48491152347</v>
      </c>
    </row>
    <row r="38" spans="1:19" x14ac:dyDescent="0.15">
      <c r="A38" s="1" t="s">
        <v>29</v>
      </c>
      <c r="B38" s="4">
        <f>B37*$B$17</f>
        <v>-2500</v>
      </c>
      <c r="C38" s="4">
        <f t="shared" ref="C38:S38" si="7">C37*$B$17</f>
        <v>-2500</v>
      </c>
      <c r="D38" s="4">
        <f t="shared" si="7"/>
        <v>-6250</v>
      </c>
      <c r="E38" s="4">
        <f t="shared" si="7"/>
        <v>-6250</v>
      </c>
      <c r="F38" s="4">
        <f t="shared" si="7"/>
        <v>-10000</v>
      </c>
      <c r="G38" s="4">
        <f t="shared" si="7"/>
        <v>10312.5</v>
      </c>
      <c r="H38" s="4">
        <f t="shared" si="7"/>
        <v>18750</v>
      </c>
      <c r="I38" s="4">
        <f t="shared" si="7"/>
        <v>26250</v>
      </c>
      <c r="J38" s="4">
        <f t="shared" si="7"/>
        <v>30000</v>
      </c>
      <c r="K38" s="4">
        <f t="shared" si="7"/>
        <v>33750</v>
      </c>
      <c r="L38" s="4">
        <f t="shared" si="7"/>
        <v>35437.5</v>
      </c>
      <c r="M38" s="4">
        <f t="shared" si="7"/>
        <v>37209.375</v>
      </c>
      <c r="N38" s="4">
        <f t="shared" si="7"/>
        <v>39069.84375</v>
      </c>
      <c r="O38" s="4">
        <f t="shared" si="7"/>
        <v>41023.3359375</v>
      </c>
      <c r="P38" s="4">
        <f t="shared" si="7"/>
        <v>43074.502734374997</v>
      </c>
      <c r="Q38" s="4">
        <f t="shared" si="7"/>
        <v>45228.227871093753</v>
      </c>
      <c r="R38" s="4">
        <f t="shared" si="7"/>
        <v>47489.639264648446</v>
      </c>
      <c r="S38" s="4">
        <f t="shared" si="7"/>
        <v>49864.121227880867</v>
      </c>
    </row>
    <row r="39" spans="1:19" s="10" customFormat="1" ht="15" thickBot="1" x14ac:dyDescent="0.2">
      <c r="A39" s="10" t="s">
        <v>30</v>
      </c>
      <c r="B39" s="16">
        <f>+B37-B38</f>
        <v>-7500</v>
      </c>
      <c r="C39" s="16">
        <f t="shared" ref="C39:S39" si="8">+C37-C38</f>
        <v>-7500</v>
      </c>
      <c r="D39" s="16">
        <f t="shared" si="8"/>
        <v>-18750</v>
      </c>
      <c r="E39" s="16">
        <f t="shared" si="8"/>
        <v>-18750</v>
      </c>
      <c r="F39" s="16">
        <f t="shared" si="8"/>
        <v>-30000</v>
      </c>
      <c r="G39" s="16">
        <f t="shared" si="8"/>
        <v>30937.5</v>
      </c>
      <c r="H39" s="16">
        <f t="shared" si="8"/>
        <v>56250</v>
      </c>
      <c r="I39" s="16">
        <f t="shared" si="8"/>
        <v>78750</v>
      </c>
      <c r="J39" s="16">
        <f t="shared" si="8"/>
        <v>90000</v>
      </c>
      <c r="K39" s="16">
        <f t="shared" si="8"/>
        <v>101250</v>
      </c>
      <c r="L39" s="16">
        <f t="shared" si="8"/>
        <v>106312.5</v>
      </c>
      <c r="M39" s="16">
        <f t="shared" si="8"/>
        <v>111628.125</v>
      </c>
      <c r="N39" s="16">
        <f t="shared" si="8"/>
        <v>117209.53125</v>
      </c>
      <c r="O39" s="16">
        <f t="shared" si="8"/>
        <v>123070.0078125</v>
      </c>
      <c r="P39" s="16">
        <f t="shared" si="8"/>
        <v>129223.50820312499</v>
      </c>
      <c r="Q39" s="16">
        <f t="shared" si="8"/>
        <v>135684.68361328126</v>
      </c>
      <c r="R39" s="16">
        <f t="shared" si="8"/>
        <v>142468.91779394535</v>
      </c>
      <c r="S39" s="16">
        <f t="shared" si="8"/>
        <v>149592.36368364259</v>
      </c>
    </row>
    <row r="40" spans="1:19" ht="15" thickTop="1" x14ac:dyDescent="0.15"/>
    <row r="41" spans="1:19" x14ac:dyDescent="0.15">
      <c r="A41" s="1" t="s">
        <v>53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15">
      <c r="A42" s="1" t="s">
        <v>54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s="10" customFormat="1" ht="15" thickBot="1" x14ac:dyDescent="0.2">
      <c r="A43" s="10" t="s">
        <v>36</v>
      </c>
      <c r="B43" s="16">
        <f>SUM(B39:B42)</f>
        <v>-7500</v>
      </c>
      <c r="C43" s="16">
        <f t="shared" ref="C43:S43" si="9">SUM(C39:C42)</f>
        <v>-7500</v>
      </c>
      <c r="D43" s="16">
        <f t="shared" si="9"/>
        <v>-18750</v>
      </c>
      <c r="E43" s="16">
        <f t="shared" si="9"/>
        <v>-18750</v>
      </c>
      <c r="F43" s="16">
        <f t="shared" si="9"/>
        <v>-30000</v>
      </c>
      <c r="G43" s="16">
        <f t="shared" si="9"/>
        <v>30937.5</v>
      </c>
      <c r="H43" s="16">
        <f t="shared" si="9"/>
        <v>56250</v>
      </c>
      <c r="I43" s="16">
        <f t="shared" si="9"/>
        <v>78750</v>
      </c>
      <c r="J43" s="16">
        <f t="shared" si="9"/>
        <v>90000</v>
      </c>
      <c r="K43" s="16">
        <f t="shared" si="9"/>
        <v>101250</v>
      </c>
      <c r="L43" s="16">
        <f t="shared" si="9"/>
        <v>106312.5</v>
      </c>
      <c r="M43" s="16">
        <f t="shared" si="9"/>
        <v>111628.125</v>
      </c>
      <c r="N43" s="16">
        <f t="shared" si="9"/>
        <v>117209.53125</v>
      </c>
      <c r="O43" s="16">
        <f t="shared" si="9"/>
        <v>123070.0078125</v>
      </c>
      <c r="P43" s="16">
        <f t="shared" si="9"/>
        <v>129223.50820312499</v>
      </c>
      <c r="Q43" s="16">
        <f t="shared" si="9"/>
        <v>135684.68361328126</v>
      </c>
      <c r="R43" s="16">
        <f t="shared" si="9"/>
        <v>142468.91779394535</v>
      </c>
      <c r="S43" s="16">
        <f t="shared" si="9"/>
        <v>149592.36368364259</v>
      </c>
    </row>
    <row r="44" spans="1:19" s="10" customFormat="1" ht="15" thickTop="1" x14ac:dyDescent="0.1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x14ac:dyDescent="0.15">
      <c r="A45" s="1" t="s">
        <v>31</v>
      </c>
      <c r="B45" s="7">
        <v>1</v>
      </c>
      <c r="C45" s="7">
        <f>+B45</f>
        <v>1</v>
      </c>
      <c r="D45" s="7">
        <f>+C45*0.3</f>
        <v>0.3</v>
      </c>
      <c r="E45" s="7">
        <f>+D45</f>
        <v>0.3</v>
      </c>
      <c r="F45" s="7">
        <f>+D45</f>
        <v>0.3</v>
      </c>
      <c r="G45" s="7">
        <f>+$F$45*0.5</f>
        <v>0.15</v>
      </c>
      <c r="H45" s="7">
        <f t="shared" ref="H45:S45" si="10">+$F$45*0.5</f>
        <v>0.15</v>
      </c>
      <c r="I45" s="7">
        <f t="shared" si="10"/>
        <v>0.15</v>
      </c>
      <c r="J45" s="7">
        <f t="shared" si="10"/>
        <v>0.15</v>
      </c>
      <c r="K45" s="7">
        <f t="shared" si="10"/>
        <v>0.15</v>
      </c>
      <c r="L45" s="7">
        <f t="shared" si="10"/>
        <v>0.15</v>
      </c>
      <c r="M45" s="7">
        <f t="shared" si="10"/>
        <v>0.15</v>
      </c>
      <c r="N45" s="7">
        <f t="shared" si="10"/>
        <v>0.15</v>
      </c>
      <c r="O45" s="7">
        <f t="shared" si="10"/>
        <v>0.15</v>
      </c>
      <c r="P45" s="7">
        <f t="shared" si="10"/>
        <v>0.15</v>
      </c>
      <c r="Q45" s="7">
        <f t="shared" si="10"/>
        <v>0.15</v>
      </c>
      <c r="R45" s="7">
        <f t="shared" si="10"/>
        <v>0.15</v>
      </c>
      <c r="S45" s="7">
        <f t="shared" si="10"/>
        <v>0.15</v>
      </c>
    </row>
    <row r="46" spans="1:19" s="10" customFormat="1" ht="15" thickBot="1" x14ac:dyDescent="0.2">
      <c r="A46" s="10" t="s">
        <v>39</v>
      </c>
      <c r="B46" s="16">
        <f>+B43*B45</f>
        <v>-7500</v>
      </c>
      <c r="C46" s="16">
        <f t="shared" ref="C46:S46" si="11">+C43*C45</f>
        <v>-7500</v>
      </c>
      <c r="D46" s="16">
        <f t="shared" si="11"/>
        <v>-5625</v>
      </c>
      <c r="E46" s="16">
        <f t="shared" si="11"/>
        <v>-5625</v>
      </c>
      <c r="F46" s="16">
        <f t="shared" si="11"/>
        <v>-9000</v>
      </c>
      <c r="G46" s="16">
        <f t="shared" si="11"/>
        <v>4640.625</v>
      </c>
      <c r="H46" s="16">
        <f t="shared" si="11"/>
        <v>8437.5</v>
      </c>
      <c r="I46" s="16">
        <f t="shared" si="11"/>
        <v>11812.5</v>
      </c>
      <c r="J46" s="16">
        <f t="shared" si="11"/>
        <v>13500</v>
      </c>
      <c r="K46" s="16">
        <f t="shared" si="11"/>
        <v>15187.5</v>
      </c>
      <c r="L46" s="16">
        <f t="shared" si="11"/>
        <v>15946.875</v>
      </c>
      <c r="M46" s="16">
        <f t="shared" si="11"/>
        <v>16744.21875</v>
      </c>
      <c r="N46" s="16">
        <f t="shared" si="11"/>
        <v>17581.4296875</v>
      </c>
      <c r="O46" s="16">
        <f t="shared" si="11"/>
        <v>18460.501171874999</v>
      </c>
      <c r="P46" s="16">
        <f t="shared" si="11"/>
        <v>19383.526230468749</v>
      </c>
      <c r="Q46" s="16">
        <f t="shared" si="11"/>
        <v>20352.702541992188</v>
      </c>
      <c r="R46" s="16">
        <f t="shared" si="11"/>
        <v>21370.337669091801</v>
      </c>
      <c r="S46" s="16">
        <f t="shared" si="11"/>
        <v>22438.854552546389</v>
      </c>
    </row>
    <row r="47" spans="1:19" ht="15" thickTop="1" x14ac:dyDescent="0.15"/>
    <row r="48" spans="1:19" s="10" customFormat="1" x14ac:dyDescent="0.15">
      <c r="A48" s="10" t="s">
        <v>37</v>
      </c>
      <c r="B48" s="18">
        <f>+NPV($B$19,B43:S43)</f>
        <v>356479.12024066492</v>
      </c>
    </row>
    <row r="49" spans="1:2" s="10" customFormat="1" x14ac:dyDescent="0.15">
      <c r="A49" s="10" t="s">
        <v>38</v>
      </c>
      <c r="B49" s="19">
        <f>+IRR(B43:S43)</f>
        <v>0.44344760275688855</v>
      </c>
    </row>
    <row r="51" spans="1:2" s="10" customFormat="1" x14ac:dyDescent="0.15">
      <c r="A51" s="10" t="s">
        <v>40</v>
      </c>
      <c r="B51" s="18">
        <f>+NPV($B$19,B46:S46)</f>
        <v>35579.624274806738</v>
      </c>
    </row>
    <row r="52" spans="1:2" s="10" customFormat="1" x14ac:dyDescent="0.15">
      <c r="A52" s="10" t="s">
        <v>41</v>
      </c>
      <c r="B52" s="19">
        <f>IRR(B46:S46)</f>
        <v>0.21296317814082033</v>
      </c>
    </row>
    <row r="54" spans="1:2" x14ac:dyDescent="0.15">
      <c r="A54" s="1" t="s">
        <v>32</v>
      </c>
    </row>
    <row r="55" spans="1:2" x14ac:dyDescent="0.15">
      <c r="A55" s="2" t="s">
        <v>33</v>
      </c>
    </row>
    <row r="57" spans="1:2" x14ac:dyDescent="0.15">
      <c r="A57" s="1" t="s">
        <v>55</v>
      </c>
    </row>
    <row r="58" spans="1:2" x14ac:dyDescent="0.15">
      <c r="A58" s="2" t="s">
        <v>56</v>
      </c>
    </row>
  </sheetData>
  <mergeCells count="4">
    <mergeCell ref="B24:S24"/>
    <mergeCell ref="B25:C25"/>
    <mergeCell ref="D25:F25"/>
    <mergeCell ref="G25:S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EC4F-9BC8-498D-B622-231ED4192D19}">
  <dimension ref="A1:L64"/>
  <sheetViews>
    <sheetView showGridLines="0" topLeftCell="A41" zoomScale="110" workbookViewId="0">
      <selection activeCell="E43" sqref="E43"/>
    </sheetView>
  </sheetViews>
  <sheetFormatPr baseColWidth="10" defaultColWidth="8.83203125" defaultRowHeight="14" x14ac:dyDescent="0.15"/>
  <cols>
    <col min="1" max="1" width="45.5" style="1" customWidth="1"/>
    <col min="2" max="12" width="10.83203125" style="1" customWidth="1"/>
    <col min="13" max="16384" width="8.83203125" style="1"/>
  </cols>
  <sheetData>
    <row r="1" spans="1:3" ht="18" x14ac:dyDescent="0.2">
      <c r="A1" s="11" t="s">
        <v>0</v>
      </c>
    </row>
    <row r="2" spans="1:3" x14ac:dyDescent="0.15">
      <c r="A2" s="1" t="s">
        <v>58</v>
      </c>
    </row>
    <row r="3" spans="1:3" x14ac:dyDescent="0.15">
      <c r="A3" s="1" t="s">
        <v>2</v>
      </c>
    </row>
    <row r="4" spans="1:3" x14ac:dyDescent="0.15">
      <c r="A4" s="1" t="s">
        <v>13</v>
      </c>
    </row>
    <row r="6" spans="1:3" x14ac:dyDescent="0.15">
      <c r="A6" s="9" t="s">
        <v>60</v>
      </c>
    </row>
    <row r="7" spans="1:3" x14ac:dyDescent="0.15">
      <c r="A7" s="1" t="s">
        <v>50</v>
      </c>
      <c r="B7" s="4">
        <v>50000</v>
      </c>
      <c r="C7" s="4"/>
    </row>
    <row r="8" spans="1:3" x14ac:dyDescent="0.15">
      <c r="A8" s="1" t="s">
        <v>17</v>
      </c>
      <c r="B8" s="13">
        <v>45658</v>
      </c>
      <c r="C8" s="13"/>
    </row>
    <row r="9" spans="1:3" x14ac:dyDescent="0.15">
      <c r="A9" s="1" t="s">
        <v>18</v>
      </c>
      <c r="B9" s="15">
        <v>5000</v>
      </c>
      <c r="C9" s="15"/>
    </row>
    <row r="10" spans="1:3" x14ac:dyDescent="0.15">
      <c r="A10" s="1" t="s">
        <v>19</v>
      </c>
      <c r="B10" s="15">
        <v>10000</v>
      </c>
      <c r="C10" s="15"/>
    </row>
    <row r="11" spans="1:3" x14ac:dyDescent="0.15">
      <c r="A11" s="1" t="s">
        <v>20</v>
      </c>
      <c r="B11" s="15">
        <v>5000</v>
      </c>
      <c r="C11" s="15"/>
    </row>
    <row r="12" spans="1:3" x14ac:dyDescent="0.15">
      <c r="A12" s="1" t="s">
        <v>21</v>
      </c>
      <c r="B12" s="15">
        <v>10000</v>
      </c>
      <c r="C12" s="15"/>
    </row>
    <row r="13" spans="1:3" x14ac:dyDescent="0.15">
      <c r="A13" s="1" t="s">
        <v>22</v>
      </c>
      <c r="B13" s="12">
        <v>0.25</v>
      </c>
      <c r="C13" s="12"/>
    </row>
    <row r="14" spans="1:3" x14ac:dyDescent="0.15">
      <c r="A14" s="1" t="s">
        <v>23</v>
      </c>
      <c r="B14" s="12">
        <v>0.05</v>
      </c>
      <c r="C14" s="12"/>
    </row>
    <row r="15" spans="1:3" x14ac:dyDescent="0.15">
      <c r="A15" s="1" t="s">
        <v>24</v>
      </c>
      <c r="B15" s="12">
        <v>0.1</v>
      </c>
      <c r="C15" s="12"/>
    </row>
    <row r="16" spans="1:3" x14ac:dyDescent="0.15">
      <c r="A16" s="1" t="s">
        <v>25</v>
      </c>
      <c r="B16" s="12">
        <v>0.25</v>
      </c>
      <c r="C16" s="12"/>
    </row>
    <row r="21" spans="1:12" x14ac:dyDescent="0.15">
      <c r="A21" s="9" t="s">
        <v>61</v>
      </c>
    </row>
    <row r="23" spans="1:12" x14ac:dyDescent="0.15">
      <c r="B23" s="21" t="s">
        <v>57</v>
      </c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spans="1:12" x14ac:dyDescent="0.15">
      <c r="B24" s="20" t="s">
        <v>11</v>
      </c>
      <c r="C24" s="20"/>
      <c r="D24" s="20"/>
      <c r="E24" s="21" t="s">
        <v>14</v>
      </c>
      <c r="F24" s="22"/>
      <c r="G24" s="22"/>
      <c r="H24" s="22"/>
      <c r="I24" s="22"/>
      <c r="J24" s="22"/>
      <c r="K24" s="22"/>
      <c r="L24" s="23"/>
    </row>
    <row r="25" spans="1:12" x14ac:dyDescent="0.15">
      <c r="B25" s="3">
        <v>2022</v>
      </c>
      <c r="C25" s="3">
        <v>2023</v>
      </c>
      <c r="D25" s="3">
        <v>2024</v>
      </c>
      <c r="E25" s="3">
        <v>2025</v>
      </c>
      <c r="F25" s="3">
        <v>2026</v>
      </c>
      <c r="G25" s="3">
        <v>2027</v>
      </c>
      <c r="H25" s="3">
        <v>2028</v>
      </c>
      <c r="I25" s="3">
        <v>2029</v>
      </c>
      <c r="J25" s="3">
        <v>2030</v>
      </c>
      <c r="K25" s="3">
        <v>2031</v>
      </c>
      <c r="L25" s="3">
        <v>2032</v>
      </c>
    </row>
    <row r="26" spans="1:12" x14ac:dyDescent="0.15">
      <c r="A26" s="1" t="s">
        <v>1</v>
      </c>
      <c r="B26" s="4"/>
      <c r="C26" s="4"/>
      <c r="D26" s="4"/>
      <c r="E26" s="4">
        <v>200000</v>
      </c>
      <c r="F26" s="4">
        <v>250000</v>
      </c>
      <c r="G26" s="4">
        <v>300000</v>
      </c>
      <c r="H26" s="4">
        <v>350000</v>
      </c>
      <c r="I26" s="4">
        <f>(H26*5%)+H26</f>
        <v>367500</v>
      </c>
      <c r="J26" s="4">
        <f t="shared" ref="J26:L26" si="0">(I26*5%)+I26</f>
        <v>385875</v>
      </c>
      <c r="K26" s="4">
        <f t="shared" si="0"/>
        <v>405168.75</v>
      </c>
      <c r="L26" s="4">
        <f t="shared" si="0"/>
        <v>425427.1875</v>
      </c>
    </row>
    <row r="27" spans="1:12" x14ac:dyDescent="0.15">
      <c r="A27" s="1" t="s">
        <v>3</v>
      </c>
      <c r="B27" s="5"/>
      <c r="C27" s="5"/>
      <c r="D27" s="5"/>
      <c r="E27" s="5">
        <f>E26*$B$13</f>
        <v>50000</v>
      </c>
      <c r="F27" s="5">
        <f t="shared" ref="F27:L27" si="1">F26*$B$13</f>
        <v>62500</v>
      </c>
      <c r="G27" s="5">
        <f t="shared" si="1"/>
        <v>75000</v>
      </c>
      <c r="H27" s="5">
        <f t="shared" si="1"/>
        <v>87500</v>
      </c>
      <c r="I27" s="5">
        <f t="shared" si="1"/>
        <v>91875</v>
      </c>
      <c r="J27" s="5">
        <f t="shared" si="1"/>
        <v>96468.75</v>
      </c>
      <c r="K27" s="5">
        <f t="shared" si="1"/>
        <v>101292.1875</v>
      </c>
      <c r="L27" s="5">
        <f t="shared" si="1"/>
        <v>106356.796875</v>
      </c>
    </row>
    <row r="28" spans="1:12" x14ac:dyDescent="0.15">
      <c r="A28" s="1" t="s">
        <v>4</v>
      </c>
      <c r="B28" s="4"/>
      <c r="C28" s="4"/>
      <c r="D28" s="4"/>
      <c r="E28" s="4">
        <f>+E26-E27</f>
        <v>150000</v>
      </c>
      <c r="F28" s="4">
        <f t="shared" ref="F28:L28" si="2">+F26-F27</f>
        <v>187500</v>
      </c>
      <c r="G28" s="4">
        <f t="shared" si="2"/>
        <v>225000</v>
      </c>
      <c r="H28" s="4">
        <f t="shared" si="2"/>
        <v>262500</v>
      </c>
      <c r="I28" s="4">
        <f t="shared" si="2"/>
        <v>275625</v>
      </c>
      <c r="J28" s="4">
        <f t="shared" si="2"/>
        <v>289406.25</v>
      </c>
      <c r="K28" s="4">
        <f t="shared" si="2"/>
        <v>303876.5625</v>
      </c>
      <c r="L28" s="4">
        <f t="shared" si="2"/>
        <v>319070.390625</v>
      </c>
    </row>
    <row r="29" spans="1:12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1" t="s">
        <v>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15">
      <c r="A31" s="2" t="s">
        <v>8</v>
      </c>
      <c r="B31" s="4">
        <f>$B$7</f>
        <v>50000</v>
      </c>
      <c r="C31" s="4">
        <f t="shared" ref="C31:D31" si="3">$B$7</f>
        <v>50000</v>
      </c>
      <c r="D31" s="4">
        <f t="shared" si="3"/>
        <v>50000</v>
      </c>
      <c r="E31" s="4"/>
      <c r="F31" s="4"/>
      <c r="G31" s="4"/>
      <c r="H31" s="4"/>
      <c r="I31" s="4"/>
      <c r="J31" s="4"/>
      <c r="K31" s="4"/>
      <c r="L31" s="4"/>
    </row>
    <row r="32" spans="1:12" x14ac:dyDescent="0.15">
      <c r="A32" s="2" t="s">
        <v>16</v>
      </c>
      <c r="B32" s="4"/>
      <c r="C32" s="4"/>
      <c r="D32" s="4">
        <f>B9</f>
        <v>5000</v>
      </c>
      <c r="E32" s="4">
        <f>B11</f>
        <v>5000</v>
      </c>
      <c r="F32" s="4">
        <f>F26*$B$14</f>
        <v>12500</v>
      </c>
      <c r="G32" s="4">
        <f t="shared" ref="G32:L32" si="4">G26*$B$14</f>
        <v>15000</v>
      </c>
      <c r="H32" s="4">
        <f t="shared" si="4"/>
        <v>17500</v>
      </c>
      <c r="I32" s="4">
        <f t="shared" si="4"/>
        <v>18375</v>
      </c>
      <c r="J32" s="4">
        <f t="shared" si="4"/>
        <v>19293.75</v>
      </c>
      <c r="K32" s="4">
        <f t="shared" si="4"/>
        <v>20258.4375</v>
      </c>
      <c r="L32" s="4">
        <f t="shared" si="4"/>
        <v>21271.359375</v>
      </c>
    </row>
    <row r="33" spans="1:12" x14ac:dyDescent="0.15">
      <c r="A33" s="1" t="s">
        <v>5</v>
      </c>
      <c r="B33" s="5"/>
      <c r="C33" s="5"/>
      <c r="D33" s="5">
        <f>B10</f>
        <v>10000</v>
      </c>
      <c r="E33" s="5">
        <f>B12</f>
        <v>10000</v>
      </c>
      <c r="F33" s="5">
        <f>F26*$B$15</f>
        <v>25000</v>
      </c>
      <c r="G33" s="5">
        <f t="shared" ref="G33:L33" si="5">G26*$B$15</f>
        <v>30000</v>
      </c>
      <c r="H33" s="5">
        <f t="shared" si="5"/>
        <v>35000</v>
      </c>
      <c r="I33" s="5">
        <f t="shared" si="5"/>
        <v>36750</v>
      </c>
      <c r="J33" s="5">
        <f t="shared" si="5"/>
        <v>38587.5</v>
      </c>
      <c r="K33" s="5">
        <f t="shared" si="5"/>
        <v>40516.875</v>
      </c>
      <c r="L33" s="5">
        <f t="shared" si="5"/>
        <v>42542.71875</v>
      </c>
    </row>
    <row r="34" spans="1:12" x14ac:dyDescent="0.15">
      <c r="A34" s="1" t="s">
        <v>6</v>
      </c>
      <c r="B34" s="6">
        <f>SUM(B31:B33)</f>
        <v>50000</v>
      </c>
      <c r="C34" s="6">
        <f t="shared" ref="C34:L34" si="6">SUM(C31:C33)</f>
        <v>50000</v>
      </c>
      <c r="D34" s="6">
        <f t="shared" si="6"/>
        <v>65000</v>
      </c>
      <c r="E34" s="6">
        <f t="shared" si="6"/>
        <v>15000</v>
      </c>
      <c r="F34" s="6">
        <f t="shared" si="6"/>
        <v>37500</v>
      </c>
      <c r="G34" s="6">
        <f t="shared" si="6"/>
        <v>45000</v>
      </c>
      <c r="H34" s="6">
        <f t="shared" si="6"/>
        <v>52500</v>
      </c>
      <c r="I34" s="6">
        <f t="shared" si="6"/>
        <v>55125</v>
      </c>
      <c r="J34" s="6">
        <f t="shared" si="6"/>
        <v>57881.25</v>
      </c>
      <c r="K34" s="6">
        <f t="shared" si="6"/>
        <v>60775.3125</v>
      </c>
      <c r="L34" s="6">
        <f t="shared" si="6"/>
        <v>63814.078125</v>
      </c>
    </row>
    <row r="35" spans="1:12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15">
      <c r="A36" s="1" t="s">
        <v>15</v>
      </c>
      <c r="B36" s="4">
        <f>+B28-B34</f>
        <v>-50000</v>
      </c>
      <c r="C36" s="4">
        <f t="shared" ref="C36:L36" si="7">+C28-C34</f>
        <v>-50000</v>
      </c>
      <c r="D36" s="4">
        <f t="shared" si="7"/>
        <v>-65000</v>
      </c>
      <c r="E36" s="4">
        <f t="shared" si="7"/>
        <v>135000</v>
      </c>
      <c r="F36" s="4">
        <f t="shared" si="7"/>
        <v>150000</v>
      </c>
      <c r="G36" s="4">
        <f t="shared" si="7"/>
        <v>180000</v>
      </c>
      <c r="H36" s="4">
        <f t="shared" si="7"/>
        <v>210000</v>
      </c>
      <c r="I36" s="4">
        <f t="shared" si="7"/>
        <v>220500</v>
      </c>
      <c r="J36" s="4">
        <f t="shared" si="7"/>
        <v>231525</v>
      </c>
      <c r="K36" s="4">
        <f t="shared" si="7"/>
        <v>243101.25</v>
      </c>
      <c r="L36" s="4">
        <f t="shared" si="7"/>
        <v>255256.3125</v>
      </c>
    </row>
    <row r="37" spans="1:12" x14ac:dyDescent="0.15">
      <c r="A37" s="1" t="s">
        <v>29</v>
      </c>
      <c r="B37" s="4">
        <f>B36*$B$16</f>
        <v>-12500</v>
      </c>
      <c r="C37" s="4">
        <f t="shared" ref="C37:L37" si="8">C36*$B$16</f>
        <v>-12500</v>
      </c>
      <c r="D37" s="4">
        <f t="shared" si="8"/>
        <v>-16250</v>
      </c>
      <c r="E37" s="4">
        <f t="shared" si="8"/>
        <v>33750</v>
      </c>
      <c r="F37" s="4">
        <f t="shared" si="8"/>
        <v>37500</v>
      </c>
      <c r="G37" s="4">
        <f t="shared" si="8"/>
        <v>45000</v>
      </c>
      <c r="H37" s="4">
        <f t="shared" si="8"/>
        <v>52500</v>
      </c>
      <c r="I37" s="4">
        <f t="shared" si="8"/>
        <v>55125</v>
      </c>
      <c r="J37" s="4">
        <f t="shared" si="8"/>
        <v>57881.25</v>
      </c>
      <c r="K37" s="4">
        <f t="shared" si="8"/>
        <v>60775.3125</v>
      </c>
      <c r="L37" s="4">
        <f t="shared" si="8"/>
        <v>63814.078125</v>
      </c>
    </row>
    <row r="38" spans="1:12" s="10" customFormat="1" ht="15" thickBot="1" x14ac:dyDescent="0.2">
      <c r="A38" s="10" t="s">
        <v>30</v>
      </c>
      <c r="B38" s="16">
        <f>+B36-B37</f>
        <v>-37500</v>
      </c>
      <c r="C38" s="16">
        <f t="shared" ref="C38:L38" si="9">+C36-C37</f>
        <v>-37500</v>
      </c>
      <c r="D38" s="16">
        <f t="shared" si="9"/>
        <v>-48750</v>
      </c>
      <c r="E38" s="16">
        <f t="shared" si="9"/>
        <v>101250</v>
      </c>
      <c r="F38" s="16">
        <f t="shared" si="9"/>
        <v>112500</v>
      </c>
      <c r="G38" s="16">
        <f t="shared" si="9"/>
        <v>135000</v>
      </c>
      <c r="H38" s="16">
        <f t="shared" si="9"/>
        <v>157500</v>
      </c>
      <c r="I38" s="16">
        <f t="shared" si="9"/>
        <v>165375</v>
      </c>
      <c r="J38" s="16">
        <f t="shared" si="9"/>
        <v>173643.75</v>
      </c>
      <c r="K38" s="16">
        <f t="shared" si="9"/>
        <v>182325.9375</v>
      </c>
      <c r="L38" s="16">
        <f t="shared" si="9"/>
        <v>191442.234375</v>
      </c>
    </row>
    <row r="39" spans="1:12" ht="15" thickTop="1" x14ac:dyDescent="0.15"/>
    <row r="41" spans="1:12" x14ac:dyDescent="0.15">
      <c r="A41" s="9" t="s">
        <v>63</v>
      </c>
    </row>
    <row r="42" spans="1:12" x14ac:dyDescent="0.15">
      <c r="A42" s="9"/>
    </row>
    <row r="43" spans="1:12" x14ac:dyDescent="0.15">
      <c r="A43" s="1" t="s">
        <v>31</v>
      </c>
      <c r="B43" s="7">
        <v>1</v>
      </c>
      <c r="C43" s="7">
        <v>1</v>
      </c>
      <c r="D43" s="7">
        <f>+B43</f>
        <v>1</v>
      </c>
      <c r="E43" s="7">
        <f>+D43*0.5</f>
        <v>0.5</v>
      </c>
      <c r="F43" s="7">
        <f>+E43</f>
        <v>0.5</v>
      </c>
      <c r="G43" s="7">
        <f t="shared" ref="G43:L43" si="10">+F43</f>
        <v>0.5</v>
      </c>
      <c r="H43" s="7">
        <f t="shared" si="10"/>
        <v>0.5</v>
      </c>
      <c r="I43" s="7">
        <f t="shared" si="10"/>
        <v>0.5</v>
      </c>
      <c r="J43" s="7">
        <f t="shared" si="10"/>
        <v>0.5</v>
      </c>
      <c r="K43" s="7">
        <f t="shared" si="10"/>
        <v>0.5</v>
      </c>
      <c r="L43" s="7">
        <f t="shared" si="10"/>
        <v>0.5</v>
      </c>
    </row>
    <row r="44" spans="1:12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15">
      <c r="B45" s="21" t="s">
        <v>57</v>
      </c>
      <c r="C45" s="22"/>
      <c r="D45" s="22"/>
      <c r="E45" s="22"/>
      <c r="F45" s="22"/>
      <c r="G45" s="22"/>
      <c r="H45" s="22"/>
      <c r="I45" s="22"/>
      <c r="J45" s="22"/>
      <c r="K45" s="22"/>
      <c r="L45" s="23"/>
    </row>
    <row r="46" spans="1:12" x14ac:dyDescent="0.15">
      <c r="B46" s="20" t="s">
        <v>11</v>
      </c>
      <c r="C46" s="20"/>
      <c r="D46" s="20"/>
      <c r="E46" s="21" t="s">
        <v>14</v>
      </c>
      <c r="F46" s="22"/>
      <c r="G46" s="22"/>
      <c r="H46" s="22"/>
      <c r="I46" s="22"/>
      <c r="J46" s="22"/>
      <c r="K46" s="22"/>
      <c r="L46" s="23"/>
    </row>
    <row r="47" spans="1:12" x14ac:dyDescent="0.15">
      <c r="B47" s="3">
        <v>2022</v>
      </c>
      <c r="C47" s="3">
        <v>2023</v>
      </c>
      <c r="D47" s="3">
        <v>2024</v>
      </c>
      <c r="E47" s="3">
        <v>2025</v>
      </c>
      <c r="F47" s="3">
        <v>2026</v>
      </c>
      <c r="G47" s="3">
        <v>2027</v>
      </c>
      <c r="H47" s="3">
        <v>2028</v>
      </c>
      <c r="I47" s="3">
        <v>2029</v>
      </c>
      <c r="J47" s="3">
        <v>2030</v>
      </c>
      <c r="K47" s="3">
        <v>2031</v>
      </c>
      <c r="L47" s="3">
        <v>2032</v>
      </c>
    </row>
    <row r="48" spans="1:12" x14ac:dyDescent="0.15">
      <c r="A48" s="1" t="s">
        <v>1</v>
      </c>
      <c r="B48" s="4"/>
      <c r="C48" s="4"/>
      <c r="D48" s="4"/>
      <c r="E48" s="4">
        <f>E26*E$43</f>
        <v>100000</v>
      </c>
      <c r="F48" s="4">
        <f t="shared" ref="F48:L48" si="11">F26*F$43</f>
        <v>125000</v>
      </c>
      <c r="G48" s="4">
        <f t="shared" si="11"/>
        <v>150000</v>
      </c>
      <c r="H48" s="4">
        <f t="shared" si="11"/>
        <v>175000</v>
      </c>
      <c r="I48" s="4">
        <f t="shared" si="11"/>
        <v>183750</v>
      </c>
      <c r="J48" s="4">
        <f t="shared" si="11"/>
        <v>192937.5</v>
      </c>
      <c r="K48" s="4">
        <f t="shared" si="11"/>
        <v>202584.375</v>
      </c>
      <c r="L48" s="4">
        <f t="shared" si="11"/>
        <v>212713.59375</v>
      </c>
    </row>
    <row r="49" spans="1:12" x14ac:dyDescent="0.15">
      <c r="A49" s="1" t="s">
        <v>3</v>
      </c>
      <c r="B49" s="5"/>
      <c r="C49" s="5"/>
      <c r="D49" s="5"/>
      <c r="E49" s="5">
        <f>E27*E$43</f>
        <v>25000</v>
      </c>
      <c r="F49" s="5">
        <f t="shared" ref="F49:L49" si="12">F27*F$43</f>
        <v>31250</v>
      </c>
      <c r="G49" s="5">
        <f t="shared" si="12"/>
        <v>37500</v>
      </c>
      <c r="H49" s="5">
        <f t="shared" si="12"/>
        <v>43750</v>
      </c>
      <c r="I49" s="5">
        <f t="shared" si="12"/>
        <v>45937.5</v>
      </c>
      <c r="J49" s="5">
        <f t="shared" si="12"/>
        <v>48234.375</v>
      </c>
      <c r="K49" s="5">
        <f t="shared" si="12"/>
        <v>50646.09375</v>
      </c>
      <c r="L49" s="5">
        <f t="shared" si="12"/>
        <v>53178.3984375</v>
      </c>
    </row>
    <row r="50" spans="1:12" x14ac:dyDescent="0.15">
      <c r="A50" s="1" t="s">
        <v>4</v>
      </c>
      <c r="B50" s="4">
        <f>+B48-B49</f>
        <v>0</v>
      </c>
      <c r="C50" s="4">
        <f t="shared" ref="C50:L50" si="13">+C48-C49</f>
        <v>0</v>
      </c>
      <c r="D50" s="4">
        <f t="shared" si="13"/>
        <v>0</v>
      </c>
      <c r="E50" s="4">
        <f t="shared" si="13"/>
        <v>75000</v>
      </c>
      <c r="F50" s="4">
        <f t="shared" si="13"/>
        <v>93750</v>
      </c>
      <c r="G50" s="4">
        <f t="shared" si="13"/>
        <v>112500</v>
      </c>
      <c r="H50" s="4">
        <f t="shared" si="13"/>
        <v>131250</v>
      </c>
      <c r="I50" s="4">
        <f t="shared" si="13"/>
        <v>137812.5</v>
      </c>
      <c r="J50" s="4">
        <f t="shared" si="13"/>
        <v>144703.125</v>
      </c>
      <c r="K50" s="4">
        <f t="shared" si="13"/>
        <v>151938.28125</v>
      </c>
      <c r="L50" s="4">
        <f t="shared" si="13"/>
        <v>159535.1953125</v>
      </c>
    </row>
    <row r="51" spans="1:12" x14ac:dyDescent="0.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15">
      <c r="A53" s="2" t="s">
        <v>8</v>
      </c>
      <c r="B53" s="4">
        <f>B31*B$43</f>
        <v>50000</v>
      </c>
      <c r="C53" s="4">
        <f t="shared" ref="C53:D53" si="14">C31*C$43</f>
        <v>50000</v>
      </c>
      <c r="D53" s="4">
        <f t="shared" si="14"/>
        <v>50000</v>
      </c>
      <c r="E53" s="4"/>
      <c r="F53" s="4"/>
      <c r="G53" s="4"/>
      <c r="H53" s="4"/>
      <c r="I53" s="4"/>
      <c r="J53" s="4"/>
      <c r="K53" s="4"/>
      <c r="L53" s="4"/>
    </row>
    <row r="54" spans="1:12" x14ac:dyDescent="0.15">
      <c r="A54" s="2" t="s">
        <v>16</v>
      </c>
      <c r="B54" s="4"/>
      <c r="C54" s="4"/>
      <c r="D54" s="4">
        <f>D32*D$43</f>
        <v>5000</v>
      </c>
      <c r="E54" s="4">
        <f t="shared" ref="E54:L54" si="15">E32*E$43</f>
        <v>2500</v>
      </c>
      <c r="F54" s="4">
        <f t="shared" si="15"/>
        <v>6250</v>
      </c>
      <c r="G54" s="4">
        <f t="shared" si="15"/>
        <v>7500</v>
      </c>
      <c r="H54" s="4">
        <f t="shared" si="15"/>
        <v>8750</v>
      </c>
      <c r="I54" s="4">
        <f t="shared" si="15"/>
        <v>9187.5</v>
      </c>
      <c r="J54" s="4">
        <f t="shared" si="15"/>
        <v>9646.875</v>
      </c>
      <c r="K54" s="4">
        <f t="shared" si="15"/>
        <v>10129.21875</v>
      </c>
      <c r="L54" s="4">
        <f t="shared" si="15"/>
        <v>10635.6796875</v>
      </c>
    </row>
    <row r="55" spans="1:12" x14ac:dyDescent="0.15">
      <c r="A55" s="1" t="s">
        <v>5</v>
      </c>
      <c r="B55" s="5"/>
      <c r="C55" s="5"/>
      <c r="D55" s="5">
        <f>D33*D$43</f>
        <v>10000</v>
      </c>
      <c r="E55" s="5">
        <f t="shared" ref="E55:L55" si="16">E33*E$43</f>
        <v>5000</v>
      </c>
      <c r="F55" s="5">
        <f t="shared" si="16"/>
        <v>12500</v>
      </c>
      <c r="G55" s="5">
        <f t="shared" si="16"/>
        <v>15000</v>
      </c>
      <c r="H55" s="5">
        <f t="shared" si="16"/>
        <v>17500</v>
      </c>
      <c r="I55" s="5">
        <f t="shared" si="16"/>
        <v>18375</v>
      </c>
      <c r="J55" s="5">
        <f t="shared" si="16"/>
        <v>19293.75</v>
      </c>
      <c r="K55" s="5">
        <f t="shared" si="16"/>
        <v>20258.4375</v>
      </c>
      <c r="L55" s="5">
        <f t="shared" si="16"/>
        <v>21271.359375</v>
      </c>
    </row>
    <row r="56" spans="1:12" x14ac:dyDescent="0.15">
      <c r="A56" s="1" t="s">
        <v>6</v>
      </c>
      <c r="B56" s="6">
        <f>SUM(B53:B55)</f>
        <v>50000</v>
      </c>
      <c r="C56" s="6">
        <f t="shared" ref="C56:L56" si="17">SUM(C53:C55)</f>
        <v>50000</v>
      </c>
      <c r="D56" s="6">
        <f t="shared" si="17"/>
        <v>65000</v>
      </c>
      <c r="E56" s="6">
        <f t="shared" si="17"/>
        <v>7500</v>
      </c>
      <c r="F56" s="6">
        <f t="shared" si="17"/>
        <v>18750</v>
      </c>
      <c r="G56" s="6">
        <f t="shared" si="17"/>
        <v>22500</v>
      </c>
      <c r="H56" s="6">
        <f t="shared" si="17"/>
        <v>26250</v>
      </c>
      <c r="I56" s="6">
        <f t="shared" si="17"/>
        <v>27562.5</v>
      </c>
      <c r="J56" s="6">
        <f t="shared" si="17"/>
        <v>28940.625</v>
      </c>
      <c r="K56" s="6">
        <f t="shared" si="17"/>
        <v>30387.65625</v>
      </c>
      <c r="L56" s="6">
        <f t="shared" si="17"/>
        <v>31907.0390625</v>
      </c>
    </row>
    <row r="57" spans="1:12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15">
      <c r="A58" s="1" t="s">
        <v>15</v>
      </c>
      <c r="B58" s="4">
        <f>+B50-B56</f>
        <v>-50000</v>
      </c>
      <c r="C58" s="4">
        <f t="shared" ref="C58:L58" si="18">+C50-C56</f>
        <v>-50000</v>
      </c>
      <c r="D58" s="4">
        <f t="shared" si="18"/>
        <v>-65000</v>
      </c>
      <c r="E58" s="4">
        <f t="shared" si="18"/>
        <v>67500</v>
      </c>
      <c r="F58" s="4">
        <f t="shared" si="18"/>
        <v>75000</v>
      </c>
      <c r="G58" s="4">
        <f t="shared" si="18"/>
        <v>90000</v>
      </c>
      <c r="H58" s="4">
        <f t="shared" si="18"/>
        <v>105000</v>
      </c>
      <c r="I58" s="4">
        <f t="shared" si="18"/>
        <v>110250</v>
      </c>
      <c r="J58" s="4">
        <f t="shared" si="18"/>
        <v>115762.5</v>
      </c>
      <c r="K58" s="4">
        <f t="shared" si="18"/>
        <v>121550.625</v>
      </c>
      <c r="L58" s="4">
        <f t="shared" si="18"/>
        <v>127628.15625</v>
      </c>
    </row>
    <row r="59" spans="1:12" x14ac:dyDescent="0.15">
      <c r="A59" s="1" t="s">
        <v>29</v>
      </c>
      <c r="B59" s="4">
        <f>B58*$B$16</f>
        <v>-12500</v>
      </c>
      <c r="C59" s="4">
        <f t="shared" ref="C59:L59" si="19">C58*$B$16</f>
        <v>-12500</v>
      </c>
      <c r="D59" s="4">
        <f t="shared" si="19"/>
        <v>-16250</v>
      </c>
      <c r="E59" s="4">
        <f t="shared" si="19"/>
        <v>16875</v>
      </c>
      <c r="F59" s="4">
        <f t="shared" si="19"/>
        <v>18750</v>
      </c>
      <c r="G59" s="4">
        <f t="shared" si="19"/>
        <v>22500</v>
      </c>
      <c r="H59" s="4">
        <f t="shared" si="19"/>
        <v>26250</v>
      </c>
      <c r="I59" s="4">
        <f t="shared" si="19"/>
        <v>27562.5</v>
      </c>
      <c r="J59" s="4">
        <f t="shared" si="19"/>
        <v>28940.625</v>
      </c>
      <c r="K59" s="4">
        <f t="shared" si="19"/>
        <v>30387.65625</v>
      </c>
      <c r="L59" s="4">
        <f t="shared" si="19"/>
        <v>31907.0390625</v>
      </c>
    </row>
    <row r="60" spans="1:12" ht="15" thickBot="1" x14ac:dyDescent="0.2">
      <c r="A60" s="10" t="s">
        <v>30</v>
      </c>
      <c r="B60" s="16">
        <f>+B58-B59</f>
        <v>-37500</v>
      </c>
      <c r="C60" s="16">
        <f t="shared" ref="C60:L60" si="20">+C58-C59</f>
        <v>-37500</v>
      </c>
      <c r="D60" s="16">
        <f t="shared" si="20"/>
        <v>-48750</v>
      </c>
      <c r="E60" s="16">
        <f t="shared" si="20"/>
        <v>50625</v>
      </c>
      <c r="F60" s="16">
        <f t="shared" si="20"/>
        <v>56250</v>
      </c>
      <c r="G60" s="16">
        <f t="shared" si="20"/>
        <v>67500</v>
      </c>
      <c r="H60" s="16">
        <f t="shared" si="20"/>
        <v>78750</v>
      </c>
      <c r="I60" s="16">
        <f t="shared" si="20"/>
        <v>82687.5</v>
      </c>
      <c r="J60" s="16">
        <f t="shared" si="20"/>
        <v>86821.875</v>
      </c>
      <c r="K60" s="16">
        <f t="shared" si="20"/>
        <v>91162.96875</v>
      </c>
      <c r="L60" s="16">
        <f t="shared" si="20"/>
        <v>95721.1171875</v>
      </c>
    </row>
    <row r="61" spans="1:12" ht="15" thickTop="1" x14ac:dyDescent="0.15"/>
    <row r="63" spans="1:12" x14ac:dyDescent="0.15">
      <c r="A63" s="1" t="s">
        <v>62</v>
      </c>
    </row>
    <row r="64" spans="1:12" x14ac:dyDescent="0.15">
      <c r="A64" s="2"/>
    </row>
  </sheetData>
  <mergeCells count="6">
    <mergeCell ref="B23:L23"/>
    <mergeCell ref="B24:D24"/>
    <mergeCell ref="B45:L45"/>
    <mergeCell ref="B46:D46"/>
    <mergeCell ref="E24:L24"/>
    <mergeCell ref="E46:L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1F2C-2D72-4FC1-844D-A103A4396B26}">
  <dimension ref="A1:O56"/>
  <sheetViews>
    <sheetView showGridLines="0" tabSelected="1" topLeftCell="A33" zoomScale="142" zoomScaleNormal="177" workbookViewId="0">
      <selection activeCell="L50" sqref="L50"/>
    </sheetView>
  </sheetViews>
  <sheetFormatPr baseColWidth="10" defaultColWidth="8.83203125" defaultRowHeight="14" x14ac:dyDescent="0.15"/>
  <cols>
    <col min="1" max="1" width="45.5" style="1" customWidth="1"/>
    <col min="2" max="2" width="11.33203125" style="1" bestFit="1" customWidth="1"/>
    <col min="3" max="15" width="10.83203125" style="1" customWidth="1"/>
    <col min="16" max="16384" width="8.83203125" style="1"/>
  </cols>
  <sheetData>
    <row r="1" spans="1:2" ht="18" x14ac:dyDescent="0.2">
      <c r="A1" s="11" t="s">
        <v>0</v>
      </c>
    </row>
    <row r="2" spans="1:2" x14ac:dyDescent="0.15">
      <c r="A2" s="1" t="s">
        <v>58</v>
      </c>
    </row>
    <row r="3" spans="1:2" x14ac:dyDescent="0.15">
      <c r="A3" s="1" t="s">
        <v>43</v>
      </c>
    </row>
    <row r="4" spans="1:2" x14ac:dyDescent="0.15">
      <c r="A4" s="1" t="s">
        <v>13</v>
      </c>
    </row>
    <row r="6" spans="1:2" x14ac:dyDescent="0.15">
      <c r="A6" s="9" t="s">
        <v>60</v>
      </c>
    </row>
    <row r="7" spans="1:2" x14ac:dyDescent="0.15">
      <c r="A7" s="1" t="s">
        <v>50</v>
      </c>
      <c r="B7" s="4">
        <v>50000</v>
      </c>
    </row>
    <row r="8" spans="1:2" x14ac:dyDescent="0.15">
      <c r="A8" s="1" t="s">
        <v>17</v>
      </c>
      <c r="B8" s="13">
        <v>45658</v>
      </c>
    </row>
    <row r="9" spans="1:2" x14ac:dyDescent="0.15">
      <c r="A9" s="1" t="s">
        <v>18</v>
      </c>
      <c r="B9" s="15">
        <v>5000</v>
      </c>
    </row>
    <row r="10" spans="1:2" x14ac:dyDescent="0.15">
      <c r="A10" s="1" t="s">
        <v>19</v>
      </c>
      <c r="B10" s="15">
        <v>10000</v>
      </c>
    </row>
    <row r="11" spans="1:2" x14ac:dyDescent="0.15">
      <c r="A11" s="1" t="s">
        <v>20</v>
      </c>
      <c r="B11" s="15">
        <v>5000</v>
      </c>
    </row>
    <row r="12" spans="1:2" x14ac:dyDescent="0.15">
      <c r="A12" s="1" t="s">
        <v>21</v>
      </c>
      <c r="B12" s="15">
        <v>10000</v>
      </c>
    </row>
    <row r="13" spans="1:2" x14ac:dyDescent="0.15">
      <c r="A13" s="1" t="s">
        <v>22</v>
      </c>
      <c r="B13" s="12">
        <v>0.25</v>
      </c>
    </row>
    <row r="14" spans="1:2" x14ac:dyDescent="0.15">
      <c r="A14" s="1" t="s">
        <v>23</v>
      </c>
      <c r="B14" s="12">
        <v>0.05</v>
      </c>
    </row>
    <row r="15" spans="1:2" x14ac:dyDescent="0.15">
      <c r="A15" s="1" t="s">
        <v>24</v>
      </c>
      <c r="B15" s="12">
        <v>0.1</v>
      </c>
    </row>
    <row r="16" spans="1:2" x14ac:dyDescent="0.15">
      <c r="A16" s="1" t="s">
        <v>25</v>
      </c>
      <c r="B16" s="12">
        <v>0.25</v>
      </c>
    </row>
    <row r="17" spans="1:15" x14ac:dyDescent="0.15">
      <c r="A17" s="1" t="s">
        <v>34</v>
      </c>
      <c r="B17" s="13">
        <v>49674</v>
      </c>
    </row>
    <row r="18" spans="1:15" x14ac:dyDescent="0.15">
      <c r="A18" s="1" t="s">
        <v>35</v>
      </c>
      <c r="B18" s="12">
        <v>0.1</v>
      </c>
    </row>
    <row r="21" spans="1:15" x14ac:dyDescent="0.15">
      <c r="A21" s="9" t="s">
        <v>66</v>
      </c>
    </row>
    <row r="23" spans="1:15" x14ac:dyDescent="0.15">
      <c r="B23" s="21" t="s">
        <v>57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</row>
    <row r="24" spans="1:15" x14ac:dyDescent="0.15">
      <c r="B24" s="21" t="s">
        <v>11</v>
      </c>
      <c r="C24" s="22"/>
      <c r="D24" s="23"/>
      <c r="E24" s="21" t="s">
        <v>14</v>
      </c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1:15" x14ac:dyDescent="0.15">
      <c r="B25" s="3">
        <v>2022</v>
      </c>
      <c r="C25" s="3">
        <v>2023</v>
      </c>
      <c r="D25" s="3">
        <v>2024</v>
      </c>
      <c r="E25" s="3">
        <v>2025</v>
      </c>
      <c r="F25" s="3">
        <v>2026</v>
      </c>
      <c r="G25" s="3">
        <v>2027</v>
      </c>
      <c r="H25" s="3">
        <v>2028</v>
      </c>
      <c r="I25" s="3">
        <v>2029</v>
      </c>
      <c r="J25" s="3">
        <v>2030</v>
      </c>
      <c r="K25" s="3">
        <v>2031</v>
      </c>
      <c r="L25" s="3">
        <v>2032</v>
      </c>
      <c r="M25" s="3">
        <v>2033</v>
      </c>
      <c r="N25" s="3">
        <v>2034</v>
      </c>
      <c r="O25" s="3">
        <v>2035</v>
      </c>
    </row>
    <row r="26" spans="1:15" x14ac:dyDescent="0.15">
      <c r="A26" s="1" t="s">
        <v>1</v>
      </c>
      <c r="B26" s="4"/>
      <c r="C26" s="4"/>
      <c r="D26" s="4"/>
      <c r="E26" s="4">
        <v>200000</v>
      </c>
      <c r="F26" s="4">
        <v>250000</v>
      </c>
      <c r="G26" s="4">
        <v>300000</v>
      </c>
      <c r="H26" s="4">
        <v>350000</v>
      </c>
      <c r="I26" s="4">
        <f>+H26*1.05</f>
        <v>367500</v>
      </c>
      <c r="J26" s="4">
        <f t="shared" ref="J26:O26" si="0">+I26*1.05</f>
        <v>385875</v>
      </c>
      <c r="K26" s="4">
        <f t="shared" si="0"/>
        <v>405168.75</v>
      </c>
      <c r="L26" s="4">
        <f t="shared" si="0"/>
        <v>425427.1875</v>
      </c>
      <c r="M26" s="4">
        <f t="shared" si="0"/>
        <v>446698.546875</v>
      </c>
      <c r="N26" s="4">
        <f t="shared" si="0"/>
        <v>469033.47421875002</v>
      </c>
      <c r="O26" s="4">
        <f t="shared" si="0"/>
        <v>492485.14792968752</v>
      </c>
    </row>
    <row r="27" spans="1:15" x14ac:dyDescent="0.15">
      <c r="A27" s="1" t="s">
        <v>3</v>
      </c>
      <c r="B27" s="5"/>
      <c r="C27" s="5"/>
      <c r="D27" s="5"/>
      <c r="E27" s="5">
        <f>E26*$B$13</f>
        <v>50000</v>
      </c>
      <c r="F27" s="5">
        <f t="shared" ref="F27:O27" si="1">F26*$B$13</f>
        <v>62500</v>
      </c>
      <c r="G27" s="5">
        <f t="shared" si="1"/>
        <v>75000</v>
      </c>
      <c r="H27" s="5">
        <f t="shared" si="1"/>
        <v>87500</v>
      </c>
      <c r="I27" s="5">
        <f t="shared" si="1"/>
        <v>91875</v>
      </c>
      <c r="J27" s="5">
        <f t="shared" si="1"/>
        <v>96468.75</v>
      </c>
      <c r="K27" s="5">
        <f t="shared" si="1"/>
        <v>101292.1875</v>
      </c>
      <c r="L27" s="5">
        <f t="shared" si="1"/>
        <v>106356.796875</v>
      </c>
      <c r="M27" s="5">
        <f t="shared" si="1"/>
        <v>111674.63671875</v>
      </c>
      <c r="N27" s="5">
        <f t="shared" si="1"/>
        <v>117258.36855468751</v>
      </c>
      <c r="O27" s="5">
        <f t="shared" si="1"/>
        <v>123121.28698242188</v>
      </c>
    </row>
    <row r="28" spans="1:15" x14ac:dyDescent="0.15">
      <c r="A28" s="1" t="s">
        <v>4</v>
      </c>
      <c r="B28" s="4">
        <f>+B26-B27</f>
        <v>0</v>
      </c>
      <c r="C28" s="4">
        <f t="shared" ref="C28:L28" si="2">+C26-C27</f>
        <v>0</v>
      </c>
      <c r="D28" s="4">
        <f t="shared" si="2"/>
        <v>0</v>
      </c>
      <c r="E28" s="4">
        <f t="shared" si="2"/>
        <v>150000</v>
      </c>
      <c r="F28" s="4">
        <f t="shared" si="2"/>
        <v>187500</v>
      </c>
      <c r="G28" s="4">
        <f t="shared" si="2"/>
        <v>225000</v>
      </c>
      <c r="H28" s="4">
        <f t="shared" si="2"/>
        <v>262500</v>
      </c>
      <c r="I28" s="4">
        <f t="shared" si="2"/>
        <v>275625</v>
      </c>
      <c r="J28" s="4">
        <f t="shared" si="2"/>
        <v>289406.25</v>
      </c>
      <c r="K28" s="4">
        <f t="shared" si="2"/>
        <v>303876.5625</v>
      </c>
      <c r="L28" s="4">
        <f t="shared" si="2"/>
        <v>319070.390625</v>
      </c>
      <c r="M28" s="4">
        <f>+M26-M27</f>
        <v>335023.91015625</v>
      </c>
      <c r="N28" s="4">
        <f t="shared" ref="N28" si="3">+N26-N27</f>
        <v>351775.10566406255</v>
      </c>
      <c r="O28" s="4">
        <f t="shared" ref="O28" si="4">+O26-O27</f>
        <v>369363.86094726564</v>
      </c>
    </row>
    <row r="29" spans="1:15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15">
      <c r="A30" s="1" t="s">
        <v>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15">
      <c r="A31" s="2" t="s">
        <v>8</v>
      </c>
      <c r="B31" s="4">
        <f>$B$7</f>
        <v>50000</v>
      </c>
      <c r="C31" s="4">
        <f t="shared" ref="C31:D31" si="5">$B$7</f>
        <v>50000</v>
      </c>
      <c r="D31" s="4">
        <f t="shared" si="5"/>
        <v>50000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15">
      <c r="A32" s="2" t="s">
        <v>16</v>
      </c>
      <c r="B32" s="4"/>
      <c r="C32" s="4"/>
      <c r="D32" s="4">
        <f>B9</f>
        <v>5000</v>
      </c>
      <c r="E32" s="4">
        <f>B11</f>
        <v>5000</v>
      </c>
      <c r="F32" s="4">
        <f>F26*$B$14</f>
        <v>12500</v>
      </c>
      <c r="G32" s="4">
        <f t="shared" ref="G32:O32" si="6">G26*$B$14</f>
        <v>15000</v>
      </c>
      <c r="H32" s="4">
        <f t="shared" si="6"/>
        <v>17500</v>
      </c>
      <c r="I32" s="4">
        <f t="shared" si="6"/>
        <v>18375</v>
      </c>
      <c r="J32" s="4">
        <f t="shared" si="6"/>
        <v>19293.75</v>
      </c>
      <c r="K32" s="4">
        <f t="shared" si="6"/>
        <v>20258.4375</v>
      </c>
      <c r="L32" s="4">
        <f t="shared" si="6"/>
        <v>21271.359375</v>
      </c>
      <c r="M32" s="4">
        <f t="shared" si="6"/>
        <v>22334.927343750001</v>
      </c>
      <c r="N32" s="4">
        <f t="shared" si="6"/>
        <v>23451.673710937503</v>
      </c>
      <c r="O32" s="4">
        <f t="shared" si="6"/>
        <v>24624.257396484376</v>
      </c>
    </row>
    <row r="33" spans="1:15" x14ac:dyDescent="0.15">
      <c r="A33" s="1" t="s">
        <v>5</v>
      </c>
      <c r="B33" s="5"/>
      <c r="C33" s="5"/>
      <c r="D33" s="5">
        <f>B10</f>
        <v>10000</v>
      </c>
      <c r="E33" s="5">
        <f>B12</f>
        <v>10000</v>
      </c>
      <c r="F33" s="5">
        <f>F26*$B$15</f>
        <v>25000</v>
      </c>
      <c r="G33" s="5">
        <f t="shared" ref="G33:O33" si="7">G26*$B$15</f>
        <v>30000</v>
      </c>
      <c r="H33" s="5">
        <f t="shared" si="7"/>
        <v>35000</v>
      </c>
      <c r="I33" s="5">
        <f t="shared" si="7"/>
        <v>36750</v>
      </c>
      <c r="J33" s="5">
        <f t="shared" si="7"/>
        <v>38587.5</v>
      </c>
      <c r="K33" s="5">
        <f t="shared" si="7"/>
        <v>40516.875</v>
      </c>
      <c r="L33" s="5">
        <f t="shared" si="7"/>
        <v>42542.71875</v>
      </c>
      <c r="M33" s="5">
        <f t="shared" si="7"/>
        <v>44669.854687500003</v>
      </c>
      <c r="N33" s="5">
        <f t="shared" si="7"/>
        <v>46903.347421875005</v>
      </c>
      <c r="O33" s="5">
        <f t="shared" si="7"/>
        <v>49248.514792968752</v>
      </c>
    </row>
    <row r="34" spans="1:15" x14ac:dyDescent="0.15">
      <c r="A34" s="1" t="s">
        <v>6</v>
      </c>
      <c r="B34" s="6">
        <f>SUM(B31:B33)</f>
        <v>50000</v>
      </c>
      <c r="C34" s="6">
        <f t="shared" ref="C34:M34" si="8">SUM(C31:C33)</f>
        <v>50000</v>
      </c>
      <c r="D34" s="6">
        <f t="shared" si="8"/>
        <v>65000</v>
      </c>
      <c r="E34" s="6">
        <f t="shared" si="8"/>
        <v>15000</v>
      </c>
      <c r="F34" s="6">
        <f t="shared" si="8"/>
        <v>37500</v>
      </c>
      <c r="G34" s="6">
        <f t="shared" si="8"/>
        <v>45000</v>
      </c>
      <c r="H34" s="6">
        <f t="shared" si="8"/>
        <v>52500</v>
      </c>
      <c r="I34" s="6">
        <f t="shared" si="8"/>
        <v>55125</v>
      </c>
      <c r="J34" s="6">
        <f t="shared" si="8"/>
        <v>57881.25</v>
      </c>
      <c r="K34" s="6">
        <f t="shared" si="8"/>
        <v>60775.3125</v>
      </c>
      <c r="L34" s="6">
        <f t="shared" si="8"/>
        <v>63814.078125</v>
      </c>
      <c r="M34" s="6">
        <f t="shared" si="8"/>
        <v>67004.782031250012</v>
      </c>
      <c r="N34" s="6">
        <f t="shared" ref="N34" si="9">SUM(N31:N33)</f>
        <v>70355.021132812515</v>
      </c>
      <c r="O34" s="6">
        <f t="shared" ref="O34" si="10">SUM(O31:O33)</f>
        <v>73872.772189453128</v>
      </c>
    </row>
    <row r="35" spans="1:15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15">
      <c r="A36" s="1" t="s">
        <v>15</v>
      </c>
      <c r="B36" s="4">
        <f>+B28-B34</f>
        <v>-50000</v>
      </c>
      <c r="C36" s="4">
        <f t="shared" ref="C36:O36" si="11">+C28-C34</f>
        <v>-50000</v>
      </c>
      <c r="D36" s="4">
        <f t="shared" si="11"/>
        <v>-65000</v>
      </c>
      <c r="E36" s="4">
        <f t="shared" si="11"/>
        <v>135000</v>
      </c>
      <c r="F36" s="4">
        <f t="shared" si="11"/>
        <v>150000</v>
      </c>
      <c r="G36" s="4">
        <f t="shared" si="11"/>
        <v>180000</v>
      </c>
      <c r="H36" s="4">
        <f t="shared" si="11"/>
        <v>210000</v>
      </c>
      <c r="I36" s="4">
        <f t="shared" si="11"/>
        <v>220500</v>
      </c>
      <c r="J36" s="4">
        <f t="shared" si="11"/>
        <v>231525</v>
      </c>
      <c r="K36" s="4">
        <f t="shared" si="11"/>
        <v>243101.25</v>
      </c>
      <c r="L36" s="4">
        <f t="shared" si="11"/>
        <v>255256.3125</v>
      </c>
      <c r="M36" s="4">
        <f t="shared" si="11"/>
        <v>268019.12812499999</v>
      </c>
      <c r="N36" s="4">
        <f t="shared" si="11"/>
        <v>281420.08453125006</v>
      </c>
      <c r="O36" s="4">
        <f t="shared" si="11"/>
        <v>295491.08875781251</v>
      </c>
    </row>
    <row r="37" spans="1:15" x14ac:dyDescent="0.15">
      <c r="A37" s="1" t="s">
        <v>29</v>
      </c>
      <c r="B37" s="4">
        <f>B36*$B$16</f>
        <v>-12500</v>
      </c>
      <c r="C37" s="4">
        <f t="shared" ref="C37:O37" si="12">C36*$B$16</f>
        <v>-12500</v>
      </c>
      <c r="D37" s="4">
        <f t="shared" si="12"/>
        <v>-16250</v>
      </c>
      <c r="E37" s="4">
        <f t="shared" si="12"/>
        <v>33750</v>
      </c>
      <c r="F37" s="4">
        <f t="shared" si="12"/>
        <v>37500</v>
      </c>
      <c r="G37" s="4">
        <f t="shared" si="12"/>
        <v>45000</v>
      </c>
      <c r="H37" s="4">
        <f t="shared" si="12"/>
        <v>52500</v>
      </c>
      <c r="I37" s="4">
        <f t="shared" si="12"/>
        <v>55125</v>
      </c>
      <c r="J37" s="4">
        <f t="shared" si="12"/>
        <v>57881.25</v>
      </c>
      <c r="K37" s="4">
        <f t="shared" si="12"/>
        <v>60775.3125</v>
      </c>
      <c r="L37" s="4">
        <f t="shared" si="12"/>
        <v>63814.078125</v>
      </c>
      <c r="M37" s="4">
        <f t="shared" si="12"/>
        <v>67004.782031249997</v>
      </c>
      <c r="N37" s="4">
        <f t="shared" si="12"/>
        <v>70355.021132812515</v>
      </c>
      <c r="O37" s="4">
        <f t="shared" si="12"/>
        <v>73872.772189453128</v>
      </c>
    </row>
    <row r="38" spans="1:15" s="10" customFormat="1" ht="15" thickBot="1" x14ac:dyDescent="0.2">
      <c r="A38" s="10" t="s">
        <v>30</v>
      </c>
      <c r="B38" s="16">
        <f>+B36-B37</f>
        <v>-37500</v>
      </c>
      <c r="C38" s="16">
        <f t="shared" ref="C38:N38" si="13">+C36-C37</f>
        <v>-37500</v>
      </c>
      <c r="D38" s="16">
        <f t="shared" si="13"/>
        <v>-48750</v>
      </c>
      <c r="E38" s="16">
        <f t="shared" si="13"/>
        <v>101250</v>
      </c>
      <c r="F38" s="16">
        <f t="shared" si="13"/>
        <v>112500</v>
      </c>
      <c r="G38" s="16">
        <f t="shared" si="13"/>
        <v>135000</v>
      </c>
      <c r="H38" s="16">
        <f t="shared" si="13"/>
        <v>157500</v>
      </c>
      <c r="I38" s="16">
        <f t="shared" si="13"/>
        <v>165375</v>
      </c>
      <c r="J38" s="16">
        <f t="shared" si="13"/>
        <v>173643.75</v>
      </c>
      <c r="K38" s="16">
        <f t="shared" si="13"/>
        <v>182325.9375</v>
      </c>
      <c r="L38" s="16">
        <f t="shared" si="13"/>
        <v>191442.234375</v>
      </c>
      <c r="M38" s="16">
        <f t="shared" si="13"/>
        <v>201014.34609374998</v>
      </c>
      <c r="N38" s="16">
        <f t="shared" si="13"/>
        <v>211065.06339843755</v>
      </c>
      <c r="O38" s="16">
        <f>+O36-O37</f>
        <v>221618.31656835938</v>
      </c>
    </row>
    <row r="39" spans="1:15" ht="15" thickTop="1" x14ac:dyDescent="0.15"/>
    <row r="40" spans="1:15" x14ac:dyDescent="0.15">
      <c r="A40" s="1" t="s">
        <v>53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15">
      <c r="A41" s="1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s="10" customFormat="1" ht="15" thickBot="1" x14ac:dyDescent="0.2">
      <c r="A42" s="10" t="s">
        <v>36</v>
      </c>
      <c r="B42" s="16">
        <f>B38</f>
        <v>-37500</v>
      </c>
      <c r="C42" s="16">
        <f t="shared" ref="C42:N42" si="14">C38</f>
        <v>-37500</v>
      </c>
      <c r="D42" s="16">
        <f t="shared" si="14"/>
        <v>-48750</v>
      </c>
      <c r="E42" s="16">
        <f t="shared" si="14"/>
        <v>101250</v>
      </c>
      <c r="F42" s="16">
        <f t="shared" si="14"/>
        <v>112500</v>
      </c>
      <c r="G42" s="16">
        <f t="shared" si="14"/>
        <v>135000</v>
      </c>
      <c r="H42" s="16">
        <f t="shared" si="14"/>
        <v>157500</v>
      </c>
      <c r="I42" s="16">
        <f t="shared" si="14"/>
        <v>165375</v>
      </c>
      <c r="J42" s="16">
        <f t="shared" si="14"/>
        <v>173643.75</v>
      </c>
      <c r="K42" s="16">
        <f t="shared" si="14"/>
        <v>182325.9375</v>
      </c>
      <c r="L42" s="16">
        <f t="shared" si="14"/>
        <v>191442.234375</v>
      </c>
      <c r="M42" s="16">
        <f t="shared" si="14"/>
        <v>201014.34609374998</v>
      </c>
      <c r="N42" s="16">
        <f t="shared" si="14"/>
        <v>211065.06339843755</v>
      </c>
      <c r="O42" s="16">
        <f>O38</f>
        <v>221618.31656835938</v>
      </c>
    </row>
    <row r="43" spans="1:15" s="10" customFormat="1" ht="15" thickTop="1" x14ac:dyDescent="0.1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spans="1:15" x14ac:dyDescent="0.15">
      <c r="A44" s="1" t="s">
        <v>31</v>
      </c>
      <c r="B44" s="7">
        <v>1</v>
      </c>
      <c r="C44" s="7">
        <v>1</v>
      </c>
      <c r="D44" s="7">
        <v>1</v>
      </c>
      <c r="E44" s="7">
        <f>+D44*0.5</f>
        <v>0.5</v>
      </c>
      <c r="F44" s="7">
        <v>0.5</v>
      </c>
      <c r="G44" s="7">
        <v>0.5</v>
      </c>
      <c r="H44" s="7">
        <v>0.5</v>
      </c>
      <c r="I44" s="7">
        <v>0.5</v>
      </c>
      <c r="J44" s="7">
        <v>0.5</v>
      </c>
      <c r="K44" s="7">
        <v>0.5</v>
      </c>
      <c r="L44" s="7">
        <v>0.5</v>
      </c>
      <c r="M44" s="7">
        <v>0.5</v>
      </c>
      <c r="N44" s="7">
        <v>0.5</v>
      </c>
      <c r="O44" s="7">
        <v>0.5</v>
      </c>
    </row>
    <row r="45" spans="1:15" s="10" customFormat="1" ht="15" thickBot="1" x14ac:dyDescent="0.2">
      <c r="A45" s="10" t="s">
        <v>39</v>
      </c>
      <c r="B45" s="16">
        <f>+B42*B44</f>
        <v>-37500</v>
      </c>
      <c r="C45" s="16">
        <f t="shared" ref="C45:K45" si="15">+C42*C44</f>
        <v>-37500</v>
      </c>
      <c r="D45" s="16">
        <f t="shared" si="15"/>
        <v>-48750</v>
      </c>
      <c r="E45" s="16">
        <f t="shared" si="15"/>
        <v>50625</v>
      </c>
      <c r="F45" s="16">
        <f t="shared" si="15"/>
        <v>56250</v>
      </c>
      <c r="G45" s="16">
        <f t="shared" si="15"/>
        <v>67500</v>
      </c>
      <c r="H45" s="16">
        <f t="shared" si="15"/>
        <v>78750</v>
      </c>
      <c r="I45" s="16">
        <f t="shared" si="15"/>
        <v>82687.5</v>
      </c>
      <c r="J45" s="16">
        <f t="shared" si="15"/>
        <v>86821.875</v>
      </c>
      <c r="K45" s="16">
        <f t="shared" si="15"/>
        <v>91162.96875</v>
      </c>
      <c r="L45" s="16">
        <f>+L42*L44</f>
        <v>95721.1171875</v>
      </c>
      <c r="M45" s="16">
        <f t="shared" ref="M45" si="16">+M42*M44</f>
        <v>100507.17304687499</v>
      </c>
      <c r="N45" s="16">
        <f t="shared" ref="N45" si="17">+N42*N44</f>
        <v>105532.53169921877</v>
      </c>
      <c r="O45" s="16">
        <f t="shared" ref="O45" si="18">+O42*O44</f>
        <v>110809.15828417969</v>
      </c>
    </row>
    <row r="46" spans="1:15" ht="15" thickTop="1" x14ac:dyDescent="0.15"/>
    <row r="47" spans="1:15" s="10" customFormat="1" x14ac:dyDescent="0.15">
      <c r="A47" s="10" t="s">
        <v>37</v>
      </c>
      <c r="B47" s="18">
        <f>+NPV($B$18,B42:O42)</f>
        <v>666056.76539236784</v>
      </c>
    </row>
    <row r="48" spans="1:15" s="10" customFormat="1" x14ac:dyDescent="0.15">
      <c r="A48" s="10" t="s">
        <v>38</v>
      </c>
      <c r="B48" s="19">
        <f>+IRR(B42:O42)</f>
        <v>0.60537521540549299</v>
      </c>
    </row>
    <row r="50" spans="1:2" s="10" customFormat="1" x14ac:dyDescent="0.15">
      <c r="A50" s="10" t="s">
        <v>40</v>
      </c>
      <c r="B50" s="18">
        <f>+NPV($B$18,B45:O45)</f>
        <v>282173.76211015839</v>
      </c>
    </row>
    <row r="51" spans="1:2" s="10" customFormat="1" x14ac:dyDescent="0.15">
      <c r="A51" s="10" t="s">
        <v>41</v>
      </c>
      <c r="B51" s="19">
        <f>IRR(B45:O45)</f>
        <v>0.38094987532635471</v>
      </c>
    </row>
    <row r="53" spans="1:2" x14ac:dyDescent="0.15">
      <c r="A53" s="1" t="s">
        <v>62</v>
      </c>
    </row>
    <row r="55" spans="1:2" x14ac:dyDescent="0.15">
      <c r="A55" s="1" t="s">
        <v>55</v>
      </c>
    </row>
    <row r="56" spans="1:2" x14ac:dyDescent="0.15">
      <c r="A56" s="2" t="s">
        <v>56</v>
      </c>
    </row>
  </sheetData>
  <mergeCells count="3">
    <mergeCell ref="B23:O23"/>
    <mergeCell ref="B24:D24"/>
    <mergeCell ref="E24:O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FB04-2BCE-4536-8339-C77998C6B8B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 B - CG111 (forecast)</vt:lpstr>
      <vt:lpstr>Ex C - CG111 (NPV and IRR)</vt:lpstr>
      <vt:lpstr>CG222 template (forecast)</vt:lpstr>
      <vt:lpstr>CG222 template (NPV and IRR)</vt:lpstr>
      <vt:lpstr>CG333 template (forecast)</vt:lpstr>
      <vt:lpstr>CG333 template (NPV and IRR)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Mcintosh, Kyle</dc:creator>
  <cp:lastModifiedBy>Microsoft Office User</cp:lastModifiedBy>
  <cp:lastPrinted>2024-06-19T20:16:02Z</cp:lastPrinted>
  <dcterms:created xsi:type="dcterms:W3CDTF">2021-06-03T21:21:08Z</dcterms:created>
  <dcterms:modified xsi:type="dcterms:W3CDTF">2024-06-22T03:48:06Z</dcterms:modified>
</cp:coreProperties>
</file>