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VARAJ K R\Downloads\"/>
    </mc:Choice>
  </mc:AlternateContent>
  <xr:revisionPtr revIDLastSave="0" documentId="13_ncr:1_{BCAFFE43-08B0-4533-AF52-F5140849A3C3}" xr6:coauthVersionLast="47" xr6:coauthVersionMax="47" xr10:uidLastSave="{00000000-0000-0000-0000-000000000000}"/>
  <bookViews>
    <workbookView xWindow="-108" yWindow="-108" windowWidth="23256" windowHeight="12456" activeTab="1" xr2:uid="{8119589D-59DE-48E0-A292-96BE14AE2681}"/>
  </bookViews>
  <sheets>
    <sheet name="Summary" sheetId="9" r:id="rId1"/>
    <sheet name="Calculations" sheetId="3" r:id="rId2"/>
    <sheet name="Carmax (BS 2)" sheetId="11" r:id="rId3"/>
    <sheet name="Carvana IS" sheetId="2" r:id="rId4"/>
    <sheet name="Carvana BS" sheetId="1" r:id="rId5"/>
    <sheet name="Carmax P&amp;L" sheetId="4" r:id="rId6"/>
    <sheet name="Carmax (BS 1)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5" i="3" l="1"/>
  <c r="F97" i="3" s="1"/>
  <c r="G97" i="3" s="1"/>
  <c r="B95" i="3"/>
  <c r="B97" i="3" s="1"/>
  <c r="G85" i="3"/>
  <c r="F85" i="3"/>
  <c r="C85" i="3"/>
  <c r="B85" i="3"/>
  <c r="G73" i="3"/>
  <c r="F73" i="3"/>
  <c r="C73" i="3"/>
  <c r="B73" i="3"/>
  <c r="F68" i="3"/>
  <c r="G68" i="3"/>
  <c r="G69" i="3"/>
  <c r="F69" i="3"/>
  <c r="C68" i="3"/>
  <c r="B68" i="3"/>
  <c r="F63" i="3"/>
  <c r="G63" i="3"/>
  <c r="B63" i="3"/>
  <c r="C63" i="3"/>
  <c r="F51" i="3"/>
  <c r="G51" i="3"/>
  <c r="B51" i="3"/>
  <c r="C51" i="3"/>
  <c r="F42" i="3"/>
  <c r="G42" i="3"/>
  <c r="B42" i="3"/>
  <c r="C42" i="3"/>
  <c r="B27" i="3"/>
  <c r="C27" i="3"/>
  <c r="F30" i="3"/>
  <c r="G30" i="3"/>
  <c r="B30" i="3"/>
  <c r="C30" i="3"/>
  <c r="F27" i="3"/>
  <c r="G27" i="3"/>
  <c r="F15" i="3"/>
  <c r="G15" i="3"/>
  <c r="B15" i="3"/>
  <c r="C15" i="3"/>
  <c r="F12" i="3"/>
  <c r="G12" i="3"/>
  <c r="B12" i="3"/>
  <c r="C12" i="3"/>
  <c r="G11" i="3"/>
  <c r="C11" i="3"/>
  <c r="F86" i="3" l="1"/>
  <c r="F89" i="3" s="1"/>
  <c r="B86" i="3"/>
  <c r="B89" i="3" s="1"/>
  <c r="G95" i="3"/>
  <c r="F19" i="9" s="1"/>
  <c r="G96" i="3"/>
  <c r="F20" i="9" s="1"/>
  <c r="G79" i="3"/>
  <c r="F79" i="3"/>
  <c r="F88" i="3" s="1"/>
  <c r="C79" i="3"/>
  <c r="B79" i="3"/>
  <c r="B88" i="3" s="1"/>
  <c r="B50" i="3"/>
  <c r="B52" i="3" s="1"/>
  <c r="B55" i="3" s="1"/>
  <c r="B80" i="3" s="1"/>
  <c r="G52" i="3"/>
  <c r="G55" i="3" s="1"/>
  <c r="G80" i="3" s="1"/>
  <c r="F41" i="3"/>
  <c r="F43" i="3" s="1"/>
  <c r="F46" i="3" s="1"/>
  <c r="F11" i="3"/>
  <c r="F13" i="3" s="1"/>
  <c r="F16" i="3" s="1"/>
  <c r="F26" i="3"/>
  <c r="F28" i="3" s="1"/>
  <c r="F31" i="3" s="1"/>
  <c r="C28" i="3"/>
  <c r="C31" i="3" s="1"/>
  <c r="G45" i="3"/>
  <c r="G54" i="3" s="1"/>
  <c r="F45" i="3"/>
  <c r="F64" i="3" s="1"/>
  <c r="C45" i="3"/>
  <c r="B45" i="3"/>
  <c r="B64" i="3" s="1"/>
  <c r="B11" i="3"/>
  <c r="B41" i="3"/>
  <c r="G28" i="3"/>
  <c r="G31" i="3" s="1"/>
  <c r="G32" i="3" s="1"/>
  <c r="G35" i="3" s="1"/>
  <c r="G36" i="3" s="1"/>
  <c r="F90" i="3" l="1"/>
  <c r="F17" i="9" s="1"/>
  <c r="B90" i="3"/>
  <c r="B17" i="9" s="1"/>
  <c r="G9" i="9"/>
  <c r="F50" i="3"/>
  <c r="F52" i="3" s="1"/>
  <c r="F55" i="3" s="1"/>
  <c r="G43" i="3"/>
  <c r="G46" i="3" s="1"/>
  <c r="G47" i="3" s="1"/>
  <c r="G10" i="9" s="1"/>
  <c r="F32" i="3"/>
  <c r="H32" i="3" s="1"/>
  <c r="F47" i="3"/>
  <c r="F17" i="3"/>
  <c r="F20" i="3" s="1"/>
  <c r="F21" i="3" s="1"/>
  <c r="G13" i="3"/>
  <c r="G16" i="3" s="1"/>
  <c r="G17" i="3" s="1"/>
  <c r="G20" i="3" s="1"/>
  <c r="G21" i="3" s="1"/>
  <c r="C13" i="3"/>
  <c r="C16" i="3" s="1"/>
  <c r="C17" i="3" s="1"/>
  <c r="C20" i="3" s="1"/>
  <c r="C21" i="3" s="1"/>
  <c r="F70" i="3"/>
  <c r="F14" i="9" s="1"/>
  <c r="F65" i="3"/>
  <c r="F13" i="9" s="1"/>
  <c r="B69" i="3"/>
  <c r="B54" i="3"/>
  <c r="B56" i="3" s="1"/>
  <c r="B11" i="9" s="1"/>
  <c r="C32" i="3"/>
  <c r="C35" i="3" s="1"/>
  <c r="C36" i="3" s="1"/>
  <c r="C52" i="3"/>
  <c r="C55" i="3" s="1"/>
  <c r="C80" i="3" s="1"/>
  <c r="B43" i="3"/>
  <c r="B46" i="3" s="1"/>
  <c r="B47" i="3" s="1"/>
  <c r="B10" i="9" s="1"/>
  <c r="B26" i="3"/>
  <c r="B28" i="3" s="1"/>
  <c r="B31" i="3" s="1"/>
  <c r="B32" i="3" s="1"/>
  <c r="F54" i="3"/>
  <c r="B13" i="3"/>
  <c r="B16" i="3" s="1"/>
  <c r="B17" i="3" s="1"/>
  <c r="G64" i="3"/>
  <c r="B81" i="3"/>
  <c r="B16" i="9" s="1"/>
  <c r="G81" i="3"/>
  <c r="G16" i="9" s="1"/>
  <c r="B65" i="3"/>
  <c r="B13" i="9" s="1"/>
  <c r="C64" i="3"/>
  <c r="C54" i="3"/>
  <c r="G56" i="3"/>
  <c r="G11" i="9" s="1"/>
  <c r="C43" i="3"/>
  <c r="C46" i="3" s="1"/>
  <c r="C47" i="3" s="1"/>
  <c r="C10" i="9" s="1"/>
  <c r="C97" i="3" l="1"/>
  <c r="C96" i="3"/>
  <c r="B20" i="9" s="1"/>
  <c r="J20" i="9" s="1"/>
  <c r="C95" i="3"/>
  <c r="B19" i="9" s="1"/>
  <c r="J19" i="9" s="1"/>
  <c r="F35" i="3"/>
  <c r="F36" i="3" s="1"/>
  <c r="F9" i="9" s="1"/>
  <c r="H9" i="9" s="1"/>
  <c r="C9" i="9"/>
  <c r="K9" i="9" s="1"/>
  <c r="H47" i="3"/>
  <c r="F10" i="9"/>
  <c r="H10" i="9" s="1"/>
  <c r="K10" i="9"/>
  <c r="F74" i="3"/>
  <c r="F75" i="3" s="1"/>
  <c r="F15" i="9" s="1"/>
  <c r="F56" i="3"/>
  <c r="F11" i="9" s="1"/>
  <c r="H11" i="9" s="1"/>
  <c r="J13" i="9"/>
  <c r="D10" i="9"/>
  <c r="G8" i="9"/>
  <c r="F8" i="9"/>
  <c r="C8" i="9"/>
  <c r="F80" i="3"/>
  <c r="H21" i="3"/>
  <c r="H17" i="3"/>
  <c r="D17" i="3"/>
  <c r="D47" i="3"/>
  <c r="B35" i="3"/>
  <c r="B36" i="3" s="1"/>
  <c r="D32" i="3"/>
  <c r="C81" i="3"/>
  <c r="G65" i="3"/>
  <c r="G13" i="9" s="1"/>
  <c r="H13" i="9" s="1"/>
  <c r="B20" i="3"/>
  <c r="B21" i="3" s="1"/>
  <c r="C56" i="3"/>
  <c r="C11" i="9" s="1"/>
  <c r="K11" i="9" s="1"/>
  <c r="C69" i="3"/>
  <c r="C65" i="3"/>
  <c r="B74" i="3"/>
  <c r="B75" i="3" s="1"/>
  <c r="B15" i="9" s="1"/>
  <c r="B70" i="3"/>
  <c r="B14" i="9" s="1"/>
  <c r="J11" i="9" l="1"/>
  <c r="H56" i="3"/>
  <c r="F81" i="3"/>
  <c r="D81" i="3"/>
  <c r="C16" i="9"/>
  <c r="H36" i="3"/>
  <c r="B9" i="9"/>
  <c r="J10" i="9"/>
  <c r="H65" i="3"/>
  <c r="H8" i="9"/>
  <c r="J15" i="9"/>
  <c r="D65" i="3"/>
  <c r="C13" i="9"/>
  <c r="J14" i="9"/>
  <c r="D11" i="9"/>
  <c r="K8" i="9"/>
  <c r="D21" i="3"/>
  <c r="B8" i="9"/>
  <c r="D36" i="3"/>
  <c r="G74" i="3"/>
  <c r="G75" i="3" s="1"/>
  <c r="G15" i="9" s="1"/>
  <c r="H15" i="9" s="1"/>
  <c r="G70" i="3"/>
  <c r="D56" i="3"/>
  <c r="C74" i="3"/>
  <c r="C75" i="3" s="1"/>
  <c r="C15" i="9" s="1"/>
  <c r="C70" i="3"/>
  <c r="H81" i="3" l="1"/>
  <c r="F16" i="9"/>
  <c r="K16" i="9"/>
  <c r="D16" i="9"/>
  <c r="J9" i="9"/>
  <c r="D9" i="9"/>
  <c r="H70" i="3"/>
  <c r="G14" i="9"/>
  <c r="H14" i="9" s="1"/>
  <c r="K15" i="9"/>
  <c r="D70" i="3"/>
  <c r="C14" i="9"/>
  <c r="K13" i="9"/>
  <c r="D13" i="9"/>
  <c r="J17" i="9"/>
  <c r="D15" i="9"/>
  <c r="J8" i="9"/>
  <c r="D8" i="9"/>
  <c r="H75" i="3"/>
  <c r="D75" i="3"/>
  <c r="H16" i="9" l="1"/>
  <c r="J16" i="9"/>
  <c r="K14" i="9"/>
  <c r="D14" i="9"/>
</calcChain>
</file>

<file path=xl/sharedStrings.xml><?xml version="1.0" encoding="utf-8"?>
<sst xmlns="http://schemas.openxmlformats.org/spreadsheetml/2006/main" count="354" uniqueCount="233">
  <si>
    <t>Created by EDGAR Online, Inc.</t>
  </si>
  <si>
    <t/>
  </si>
  <si>
    <t>CARVANA CO.</t>
  </si>
  <si>
    <t>BALANCE_SHEET</t>
  </si>
  <si>
    <t>Form Type: 10-K</t>
  </si>
  <si>
    <t>Table Of Contents</t>
  </si>
  <si>
    <t>CARVANA CO. AND SUBSIDIARIES</t>
  </si>
  <si>
    <t>CONSOLIDATED BALANCE SHEETS</t>
  </si>
  <si>
    <t>December 31,</t>
  </si>
  <si>
    <t>ASSETS</t>
  </si>
  <si>
    <t>Current assets:</t>
  </si>
  <si>
    <t>Cash and cash equivalents</t>
  </si>
  <si>
    <t>Restricted cash</t>
  </si>
  <si>
    <t>Accounts receivable, net</t>
  </si>
  <si>
    <t>Finance receivables held for sale, net</t>
  </si>
  <si>
    <t>Vehicle inventory</t>
  </si>
  <si>
    <t>Beneficial interests in securitizations</t>
  </si>
  <si>
    <t>Other current assets</t>
  </si>
  <si>
    <t>Total current assets</t>
  </si>
  <si>
    <t>Property and equipment, net</t>
  </si>
  <si>
    <t>respectively, from leases with related parties</t>
  </si>
  <si>
    <t>Intangible assets, net</t>
  </si>
  <si>
    <t>Goodwill</t>
  </si>
  <si>
    <t>related parties</t>
  </si>
  <si>
    <t>Total assets</t>
  </si>
  <si>
    <t>Current liabilities:</t>
  </si>
  <si>
    <t>Short-term revolving facilities</t>
  </si>
  <si>
    <t>Current portion of long-term debt</t>
  </si>
  <si>
    <t>Total current liabilities</t>
  </si>
  <si>
    <t>Operating lease liabilities, excluding current portion, including</t>
  </si>
  <si>
    <t>Other liabilities</t>
  </si>
  <si>
    <t>Total liabilities</t>
  </si>
  <si>
    <t>Preferred stock, $0.01 par value - 50,000 shares authorized; none</t>
  </si>
  <si>
    <t>Additional paid in capital</t>
  </si>
  <si>
    <t>Accumulated deficit</t>
  </si>
  <si>
    <t>Non-controlling interests</t>
  </si>
  <si>
    <t>INCOME_STATEMENT</t>
  </si>
  <si>
    <t>CONSOLIDATED STATEMENTS OF OPERATIONS</t>
  </si>
  <si>
    <t>Years Ended December 31,</t>
  </si>
  <si>
    <t>Sales and operating revenues:</t>
  </si>
  <si>
    <t>Wholesale vehicle sales</t>
  </si>
  <si>
    <t>Net sales and operating revenues</t>
  </si>
  <si>
    <t>Gross profit</t>
  </si>
  <si>
    <t>Selling, general and administrative expenses, including</t>
  </si>
  <si>
    <t>parties</t>
  </si>
  <si>
    <t>Income tax provision</t>
  </si>
  <si>
    <t>Net loss attributable to non-controlling interests</t>
  </si>
  <si>
    <t>CARMAX INC</t>
  </si>
  <si>
    <t>INCOME_STATEMENT2</t>
  </si>
  <si>
    <t>SALES AND OPERATING REVENUES:</t>
  </si>
  <si>
    <t>Used vehicle sales</t>
  </si>
  <si>
    <t>Other sales and revenues</t>
  </si>
  <si>
    <t>COST OF SALES:</t>
  </si>
  <si>
    <t>Used vehicle cost of sales</t>
  </si>
  <si>
    <t>Other cost of sales</t>
  </si>
  <si>
    <t>TOTAL COST OF SALES</t>
  </si>
  <si>
    <t>GROSS PROFIT</t>
  </si>
  <si>
    <t>CARMAX AUTO FINANCE INCOME</t>
  </si>
  <si>
    <t>Interest expense</t>
  </si>
  <si>
    <t>Earnings before income taxes</t>
  </si>
  <si>
    <t>NET EARNINGS</t>
  </si>
  <si>
    <t>As of February 29 or 28</t>
  </si>
  <si>
    <t>(In thousands except share data)</t>
  </si>
  <si>
    <t>CURRENT ASSETS:</t>
  </si>
  <si>
    <t>Restricted cash from collections on auto loans receivable</t>
  </si>
  <si>
    <t>Inventory</t>
  </si>
  <si>
    <t>TOTAL CURRENT ASSETS</t>
  </si>
  <si>
    <t>Deferred income taxes</t>
  </si>
  <si>
    <t>Operating lease assets</t>
  </si>
  <si>
    <t>Other assets</t>
  </si>
  <si>
    <t>TOTAL ASSETS</t>
  </si>
  <si>
    <t>BALANCE_SHEET2</t>
  </si>
  <si>
    <t>LIABILITIES AND SHAREHOLDERS' EQUITY</t>
  </si>
  <si>
    <t>CURRENT LIABILITIES:</t>
  </si>
  <si>
    <t>Accounts payable</t>
  </si>
  <si>
    <t>Accrued expenses and other current liabilities</t>
  </si>
  <si>
    <t>Current portion of operating lease liabilities</t>
  </si>
  <si>
    <t>Current portion of non-recourse notes payable</t>
  </si>
  <si>
    <t>TOTAL CURRENT LIABILITIES</t>
  </si>
  <si>
    <t>Long-term debt, excluding current portion</t>
  </si>
  <si>
    <t>Non-recourse notes payable, excluding current portion</t>
  </si>
  <si>
    <t>Operating lease liabilities, excluding current portion</t>
  </si>
  <si>
    <t>TOTAL LIABILITIES</t>
  </si>
  <si>
    <t>Commitments and contingent liabilities</t>
  </si>
  <si>
    <t>SHAREHOLDERS' EQUITY:</t>
  </si>
  <si>
    <t>Capital in excess of par value</t>
  </si>
  <si>
    <t>Retained earnings</t>
  </si>
  <si>
    <t>TOTAL SHAREHOLDERS' EQUITY</t>
  </si>
  <si>
    <t>TOTAL LIABILITIES AND SHAREHOLDERS' EQUITY</t>
  </si>
  <si>
    <t>Change</t>
  </si>
  <si>
    <t>Efficiency Ratios</t>
  </si>
  <si>
    <t>Accounts Receivable</t>
  </si>
  <si>
    <t>Accounts Receivable, beginning of year</t>
  </si>
  <si>
    <t>Accounts Receivable, end of year</t>
  </si>
  <si>
    <t>Average A/R</t>
  </si>
  <si>
    <t>Sales</t>
  </si>
  <si>
    <t>Divided by Average A/R</t>
  </si>
  <si>
    <t>A/R Turnover</t>
  </si>
  <si>
    <t>Days in the year</t>
  </si>
  <si>
    <t>Divided by A/R Turnover</t>
  </si>
  <si>
    <t>Days Sales Outanding ("DSO")</t>
  </si>
  <si>
    <t>Inventory, beginning of year</t>
  </si>
  <si>
    <t>Inventory, end of year</t>
  </si>
  <si>
    <t>Average Inventory</t>
  </si>
  <si>
    <t>Cost of Goods Sold</t>
  </si>
  <si>
    <t>Divided by Average Inventory</t>
  </si>
  <si>
    <t>Inventory Turnover</t>
  </si>
  <si>
    <t>Divided by Inventory Turnover</t>
  </si>
  <si>
    <t>Days in Inventory Outanding ("DIO")</t>
  </si>
  <si>
    <t>Fixed Asset Turnover</t>
  </si>
  <si>
    <t>Fixed Assets, beginning of year</t>
  </si>
  <si>
    <t>Fixed Assets, end of year</t>
  </si>
  <si>
    <t>Average Fixed Assets</t>
  </si>
  <si>
    <t>Divided by Average Fixed Assets</t>
  </si>
  <si>
    <t>Total Asset Turnover</t>
  </si>
  <si>
    <t>Total Assets, beginning of year</t>
  </si>
  <si>
    <t>Total Assets, end of year</t>
  </si>
  <si>
    <t>Average Total Assets</t>
  </si>
  <si>
    <t>Divided by Average Total Assets</t>
  </si>
  <si>
    <t>Profitability Ratios</t>
  </si>
  <si>
    <t>Gross Margin</t>
  </si>
  <si>
    <t>Gross Profit</t>
  </si>
  <si>
    <t>Divided by Sales</t>
  </si>
  <si>
    <t>Gross Margin %</t>
  </si>
  <si>
    <t>Operating Margin</t>
  </si>
  <si>
    <t>Operating Income</t>
  </si>
  <si>
    <t>Operating Margin %</t>
  </si>
  <si>
    <t>Net Margin</t>
  </si>
  <si>
    <t>Net Income</t>
  </si>
  <si>
    <t>Net Margin %</t>
  </si>
  <si>
    <t>Return on Assets</t>
  </si>
  <si>
    <t>Divided by: Average Total Assets</t>
  </si>
  <si>
    <t>Return on Assets %</t>
  </si>
  <si>
    <t>Return on Equity</t>
  </si>
  <si>
    <t>Return on Equity %</t>
  </si>
  <si>
    <t>Carvana</t>
  </si>
  <si>
    <t>Carmax*</t>
  </si>
  <si>
    <t>Days in Inventory Outstanding ("DIO")</t>
  </si>
  <si>
    <t>Carvana vs Carmax</t>
  </si>
  <si>
    <t>For Carvana, include accounts receivable and receivables held for sale; for Carmax include accounts receivable and long-term auto loans</t>
  </si>
  <si>
    <t>Calculations for 2019 only</t>
  </si>
  <si>
    <t>Period End: Feb 29, 2024</t>
  </si>
  <si>
    <t>Date Filed: Apr 15, 2024</t>
  </si>
  <si>
    <t>NET SALES AND OPERATING REVENUES</t>
  </si>
  <si>
    <t>Wholesale vehicle cost of sales</t>
  </si>
  <si>
    <t>Selling, general and administrative</t>
  </si>
  <si>
    <t>expenses</t>
  </si>
  <si>
    <t>Depreciation and amortization</t>
  </si>
  <si>
    <t>Other income</t>
  </si>
  <si>
    <t>WEIGHTED AVERAGE COMMON SHARES:</t>
  </si>
  <si>
    <t>Basic</t>
  </si>
  <si>
    <t>Diluted</t>
  </si>
  <si>
    <t>NET EARNINGS PER SHARE:</t>
  </si>
  <si>
    <t>Auto loans receivable, net of allowance for loan losses of $482,790 and</t>
  </si>
  <si>
    <t>$507,201 as of February 29, 2024 and February 28, 2023, respectively</t>
  </si>
  <si>
    <t>Common stock, $0.50 par value; 350,000,000 shares authorized;</t>
  </si>
  <si>
    <t>157,611,939 and 158,079,033 shares issued and outstanding as of</t>
  </si>
  <si>
    <t>February 29, 2024 and February 28, 2023, respectively</t>
  </si>
  <si>
    <t>Accumulated other comprehensive income</t>
  </si>
  <si>
    <t>% of net sales</t>
  </si>
  <si>
    <t>Period End: Dec 31, 2023</t>
  </si>
  <si>
    <t>Date Filed: Feb 22, 2024</t>
  </si>
  <si>
    <t>(In millions, except number of shares, which are reflected in thousands, and par</t>
  </si>
  <si>
    <t>values)</t>
  </si>
  <si>
    <t>Other current assets, including $3 and $6, respectively, due from</t>
  </si>
  <si>
    <t>Operating lease right-of-use assets, including $10 and $14,</t>
  </si>
  <si>
    <t>Other assets, including $0 and $1, respectively, due from related</t>
  </si>
  <si>
    <t>LIABILITIES &amp; STOCKHOLDERS' EQUITY (DEFICIT)</t>
  </si>
  <si>
    <t>Accounts payable and accrued liabilities, including $7 and $16,</t>
  </si>
  <si>
    <t>respectively, due to related parties</t>
  </si>
  <si>
    <t>Other current liabilities, including $3 and $4, respectively, from</t>
  </si>
  <si>
    <t>leases with related parties</t>
  </si>
  <si>
    <t>$7 and $9, respectively, from leases with related parties</t>
  </si>
  <si>
    <t>Other liabilities, including $11 and $0, respectively, due to</t>
  </si>
  <si>
    <t>Commitments and contingencies (Note 17)</t>
  </si>
  <si>
    <t>Stockholders' deficit:</t>
  </si>
  <si>
    <t>issued and outstanding as of December 31, 2023 and 2022</t>
  </si>
  <si>
    <t>Class A common stock, $0.001 par value - 500,000 shares</t>
  </si>
  <si>
    <t>authorized, 114,239 and 106,037 shares issued and outstanding as</t>
  </si>
  <si>
    <t>of December 31, 2023 and 2022, respectively</t>
  </si>
  <si>
    <t>Class B common stock, $0.001 par value - 125,000 shares</t>
  </si>
  <si>
    <t>authorized, 85,619 and 82,900 shares issued and outstanding as of</t>
  </si>
  <si>
    <t>December 31, 2023 and 2022, respectively</t>
  </si>
  <si>
    <t>Total stockholders' equity (deficit) attributable to Carvana Co.</t>
  </si>
  <si>
    <t>Total stockholders' deficit</t>
  </si>
  <si>
    <t>Total liabilities &amp; stockholders' deficit</t>
  </si>
  <si>
    <t>(In millions, except number of shares, which are reflected in thousands, and per</t>
  </si>
  <si>
    <t>share amounts)</t>
  </si>
  <si>
    <t>Retail vehicle sales, net</t>
  </si>
  <si>
    <t>Wholesale sales and revenues, including $19, $32, and $54</t>
  </si>
  <si>
    <t>respectively, from related parties</t>
  </si>
  <si>
    <t>Other sales and revenues, including $145, $176, and $208,</t>
  </si>
  <si>
    <t>Cost of sales, including $4, $22, and $65, respectively, to</t>
  </si>
  <si>
    <t>$33, $33, and $27, respectively, to related parties</t>
  </si>
  <si>
    <t>Goodwill impairment</t>
  </si>
  <si>
    <t>Gain on debt extinguishment</t>
  </si>
  <si>
    <t>Other (income) expense, net</t>
  </si>
  <si>
    <t>Net income (loss) before income taxes</t>
  </si>
  <si>
    <t>Net income (loss)</t>
  </si>
  <si>
    <t>Net income (loss) attributable to Carvana Co.</t>
  </si>
  <si>
    <t>Net income (loss) attributable to Class A common</t>
  </si>
  <si>
    <t>stockholders</t>
  </si>
  <si>
    <t>Net earnings (loss) per share of Class A common stock -</t>
  </si>
  <si>
    <t>basic</t>
  </si>
  <si>
    <t>diluted</t>
  </si>
  <si>
    <t>Weighted-average shares of Class A common stock outstanding</t>
  </si>
  <si>
    <t>- basic (1)</t>
  </si>
  <si>
    <t>- diluted</t>
  </si>
  <si>
    <t>$ Amounts in Millions for Carvana; In Thousands for Carmax</t>
  </si>
  <si>
    <t xml:space="preserve">* For 2023 and 2022, we are using the figures from February 2024 and February 2023 respectively. </t>
  </si>
  <si>
    <t>Added by Kyle from prior year 10K</t>
  </si>
  <si>
    <t>Use net sales figure for all lines of business</t>
  </si>
  <si>
    <t>Include all amounts flowing to cost of sales (may include more than just inventory for both companies, but we have no better measure to use)</t>
  </si>
  <si>
    <t>Use line item "Property and Equipment, net"</t>
  </si>
  <si>
    <t>For Carvana, use gross profit minus SG&amp;A expense</t>
  </si>
  <si>
    <t>Debt</t>
  </si>
  <si>
    <t>Capital Structure Assessment</t>
  </si>
  <si>
    <t>Market Value Equity</t>
  </si>
  <si>
    <t>Total Capital Invested</t>
  </si>
  <si>
    <t>% of total</t>
  </si>
  <si>
    <t>Carvana - use short-term revolving facility plus long-term debt (current and long-term portion); Carmax - use current and long-term portion of debt and notes payable</t>
  </si>
  <si>
    <t>For Carmax, use accounts receivable and auto loans receivable</t>
  </si>
  <si>
    <t>For Carmax, use gross profit plus auto finance income minus SG&amp;A expense</t>
  </si>
  <si>
    <t>Shareholders' Equity</t>
  </si>
  <si>
    <t>Average Shareholders' Equity</t>
  </si>
  <si>
    <t>Divided by: Average Shareholders' Equity</t>
  </si>
  <si>
    <t>Ratio Comparison for 2023 vs 2022</t>
  </si>
  <si>
    <t>Capital Structure Analysis</t>
  </si>
  <si>
    <t>% of Cap Structure - Debt</t>
  </si>
  <si>
    <t>% of Cap Structure - Equity</t>
  </si>
  <si>
    <t>Use market capitalization from Yahoo finance or another website</t>
  </si>
  <si>
    <t>$20,870</t>
  </si>
  <si>
    <t>$1,13,80,000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</si>
</sst>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\(&quot;$&quot;#,##0\)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sz val="10"/>
      <name val="Arial"/>
    </font>
    <font>
      <u/>
      <sz val="10"/>
      <color indexed="12"/>
      <name val="Arial"/>
    </font>
    <font>
      <sz val="10"/>
      <name val="Arial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top"/>
    </xf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>
      <alignment vertical="top"/>
    </xf>
    <xf numFmtId="0" fontId="12" fillId="0" borderId="0">
      <alignment vertical="top"/>
    </xf>
  </cellStyleXfs>
  <cellXfs count="81">
    <xf numFmtId="0" fontId="0" fillId="0" borderId="0" xfId="0">
      <alignment vertical="top"/>
    </xf>
    <xf numFmtId="0" fontId="2" fillId="0" borderId="0" xfId="0" applyFont="1">
      <alignment vertical="top"/>
    </xf>
    <xf numFmtId="165" fontId="2" fillId="0" borderId="0" xfId="0" applyNumberFormat="1" applyFont="1">
      <alignment vertical="top"/>
    </xf>
    <xf numFmtId="37" fontId="2" fillId="0" borderId="0" xfId="0" applyNumberFormat="1" applyFont="1">
      <alignment vertical="top"/>
    </xf>
    <xf numFmtId="167" fontId="2" fillId="0" borderId="0" xfId="0" applyNumberFormat="1" applyFont="1">
      <alignment vertical="top"/>
    </xf>
    <xf numFmtId="166" fontId="2" fillId="0" borderId="0" xfId="0" applyNumberFormat="1" applyFont="1">
      <alignment vertical="top"/>
    </xf>
    <xf numFmtId="0" fontId="2" fillId="0" borderId="0" xfId="3">
      <alignment vertical="top"/>
    </xf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1" xfId="0" applyFont="1" applyBorder="1" applyAlignment="1">
      <alignment horizontal="center"/>
    </xf>
    <xf numFmtId="0" fontId="8" fillId="0" borderId="0" xfId="0" applyFont="1" applyAlignment="1"/>
    <xf numFmtId="167" fontId="6" fillId="0" borderId="0" xfId="0" applyNumberFormat="1" applyFont="1" applyAlignment="1"/>
    <xf numFmtId="9" fontId="9" fillId="0" borderId="0" xfId="2" applyFont="1" applyFill="1"/>
    <xf numFmtId="9" fontId="6" fillId="0" borderId="0" xfId="0" applyNumberFormat="1" applyFont="1" applyAlignment="1"/>
    <xf numFmtId="9" fontId="6" fillId="0" borderId="0" xfId="2" applyFont="1"/>
    <xf numFmtId="0" fontId="6" fillId="0" borderId="0" xfId="0" applyFont="1" applyAlignment="1">
      <alignment horizontal="left" indent="1"/>
    </xf>
    <xf numFmtId="2" fontId="6" fillId="0" borderId="0" xfId="0" applyNumberFormat="1" applyFont="1" applyAlignment="1"/>
    <xf numFmtId="164" fontId="6" fillId="0" borderId="0" xfId="0" applyNumberFormat="1" applyFont="1" applyAlignment="1"/>
    <xf numFmtId="37" fontId="6" fillId="0" borderId="0" xfId="0" applyNumberFormat="1" applyFont="1" applyAlignment="1"/>
    <xf numFmtId="164" fontId="6" fillId="0" borderId="2" xfId="0" applyNumberFormat="1" applyFont="1" applyBorder="1" applyAlignment="1"/>
    <xf numFmtId="0" fontId="9" fillId="0" borderId="0" xfId="0" applyFont="1" applyAlignment="1"/>
    <xf numFmtId="167" fontId="9" fillId="0" borderId="0" xfId="1" applyFont="1" applyFill="1"/>
    <xf numFmtId="167" fontId="9" fillId="0" borderId="0" xfId="1" applyFont="1" applyFill="1" applyBorder="1"/>
    <xf numFmtId="168" fontId="6" fillId="0" borderId="0" xfId="1" applyNumberFormat="1" applyFont="1" applyFill="1"/>
    <xf numFmtId="167" fontId="6" fillId="0" borderId="2" xfId="0" applyNumberFormat="1" applyFont="1" applyBorder="1" applyAlignment="1"/>
    <xf numFmtId="9" fontId="6" fillId="0" borderId="0" xfId="2" applyFont="1" applyFill="1"/>
    <xf numFmtId="164" fontId="6" fillId="2" borderId="0" xfId="0" applyNumberFormat="1" applyFont="1" applyFill="1" applyAlignment="1"/>
    <xf numFmtId="9" fontId="6" fillId="0" borderId="0" xfId="2" applyFont="1" applyFill="1" applyBorder="1"/>
    <xf numFmtId="164" fontId="6" fillId="3" borderId="2" xfId="0" applyNumberFormat="1" applyFont="1" applyFill="1" applyBorder="1" applyAlignment="1"/>
    <xf numFmtId="0" fontId="12" fillId="0" borderId="0" xfId="0" applyFont="1">
      <alignment vertical="top"/>
    </xf>
    <xf numFmtId="165" fontId="12" fillId="0" borderId="0" xfId="0" applyNumberFormat="1" applyFont="1">
      <alignment vertical="top"/>
    </xf>
    <xf numFmtId="39" fontId="12" fillId="0" borderId="0" xfId="0" applyNumberFormat="1" applyFont="1">
      <alignment vertical="top"/>
    </xf>
    <xf numFmtId="37" fontId="12" fillId="0" borderId="0" xfId="0" applyNumberFormat="1" applyFont="1">
      <alignment vertical="top"/>
    </xf>
    <xf numFmtId="167" fontId="12" fillId="0" borderId="0" xfId="0" applyNumberFormat="1" applyFont="1">
      <alignment vertical="top"/>
    </xf>
    <xf numFmtId="166" fontId="12" fillId="0" borderId="0" xfId="0" applyNumberFormat="1" applyFont="1">
      <alignment vertical="top"/>
    </xf>
    <xf numFmtId="0" fontId="12" fillId="0" borderId="0" xfId="4">
      <alignment vertical="top"/>
    </xf>
    <xf numFmtId="165" fontId="12" fillId="0" borderId="0" xfId="4" applyNumberFormat="1">
      <alignment vertical="top"/>
    </xf>
    <xf numFmtId="37" fontId="12" fillId="0" borderId="0" xfId="4" applyNumberFormat="1">
      <alignment vertical="top"/>
    </xf>
    <xf numFmtId="17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6" fillId="2" borderId="0" xfId="0" applyFont="1" applyFill="1" applyAlignment="1"/>
    <xf numFmtId="165" fontId="6" fillId="3" borderId="2" xfId="0" applyNumberFormat="1" applyFont="1" applyFill="1" applyBorder="1" applyAlignment="1"/>
    <xf numFmtId="164" fontId="6" fillId="4" borderId="0" xfId="0" applyNumberFormat="1" applyFont="1" applyFill="1" applyAlignment="1"/>
    <xf numFmtId="164" fontId="6" fillId="4" borderId="2" xfId="0" applyNumberFormat="1" applyFont="1" applyFill="1" applyBorder="1" applyAlignment="1"/>
    <xf numFmtId="164" fontId="6" fillId="0" borderId="0" xfId="2" applyNumberFormat="1" applyFont="1" applyFill="1"/>
    <xf numFmtId="9" fontId="6" fillId="0" borderId="0" xfId="2" applyFont="1" applyFill="1" applyBorder="1" applyAlignment="1"/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vertical="top" shrinkToFit="1"/>
    </xf>
    <xf numFmtId="0" fontId="2" fillId="0" borderId="0" xfId="0" applyFont="1">
      <alignment vertical="top"/>
    </xf>
    <xf numFmtId="0" fontId="3" fillId="0" borderId="0" xfId="0" applyFont="1" applyAlignment="1">
      <alignment horizontal="left" vertical="top"/>
    </xf>
    <xf numFmtId="0" fontId="0" fillId="0" borderId="0" xfId="0">
      <alignment vertical="top"/>
    </xf>
    <xf numFmtId="0" fontId="4" fillId="0" borderId="0" xfId="0" applyFont="1">
      <alignment vertical="top"/>
    </xf>
    <xf numFmtId="0" fontId="10" fillId="0" borderId="0" xfId="0" applyFont="1" applyAlignment="1">
      <alignment horizontal="left" vertical="top"/>
    </xf>
    <xf numFmtId="0" fontId="11" fillId="0" borderId="0" xfId="0" applyFont="1">
      <alignment vertical="top"/>
    </xf>
    <xf numFmtId="0" fontId="10" fillId="0" borderId="0" xfId="4" applyFont="1" applyAlignment="1">
      <alignment horizontal="left" vertical="top"/>
    </xf>
    <xf numFmtId="0" fontId="12" fillId="0" borderId="0" xfId="4">
      <alignment vertical="top"/>
    </xf>
    <xf numFmtId="0" fontId="11" fillId="0" borderId="0" xfId="4" applyFont="1">
      <alignment vertical="top"/>
    </xf>
    <xf numFmtId="0" fontId="12" fillId="0" borderId="0" xfId="4" applyAlignment="1">
      <alignment horizontal="center" vertical="top" shrinkToFit="1"/>
    </xf>
    <xf numFmtId="0" fontId="2" fillId="2" borderId="0" xfId="0" applyFont="1" applyFill="1">
      <alignment vertical="top"/>
    </xf>
    <xf numFmtId="37" fontId="2" fillId="2" borderId="0" xfId="0" applyNumberFormat="1" applyFont="1" applyFill="1">
      <alignment vertical="top"/>
    </xf>
    <xf numFmtId="0" fontId="12" fillId="2" borderId="0" xfId="4" applyFill="1">
      <alignment vertical="top"/>
    </xf>
    <xf numFmtId="37" fontId="12" fillId="2" borderId="0" xfId="4" applyNumberFormat="1" applyFill="1">
      <alignment vertical="top"/>
    </xf>
    <xf numFmtId="0" fontId="12" fillId="0" borderId="0" xfId="4" applyFill="1">
      <alignment vertical="top"/>
    </xf>
    <xf numFmtId="37" fontId="12" fillId="0" borderId="0" xfId="4" applyNumberFormat="1" applyFill="1">
      <alignment vertical="top"/>
    </xf>
    <xf numFmtId="0" fontId="12" fillId="2" borderId="0" xfId="0" applyFont="1" applyFill="1">
      <alignment vertical="top"/>
    </xf>
    <xf numFmtId="37" fontId="12" fillId="2" borderId="0" xfId="0" applyNumberFormat="1" applyFont="1" applyFill="1">
      <alignment vertical="top"/>
    </xf>
    <xf numFmtId="39" fontId="12" fillId="2" borderId="0" xfId="0" applyNumberFormat="1" applyFont="1" applyFill="1">
      <alignment vertical="top"/>
    </xf>
    <xf numFmtId="0" fontId="13" fillId="0" borderId="0" xfId="0" applyFont="1">
      <alignment vertical="top"/>
    </xf>
    <xf numFmtId="37" fontId="13" fillId="0" borderId="0" xfId="0" applyNumberFormat="1" applyFont="1">
      <alignment vertical="top"/>
    </xf>
    <xf numFmtId="0" fontId="13" fillId="0" borderId="0" xfId="4" applyFont="1">
      <alignment vertical="top"/>
    </xf>
    <xf numFmtId="37" fontId="13" fillId="0" borderId="0" xfId="4" applyNumberFormat="1" applyFont="1">
      <alignment vertical="top"/>
    </xf>
    <xf numFmtId="39" fontId="13" fillId="0" borderId="0" xfId="0" applyNumberFormat="1" applyFont="1">
      <alignment vertical="top"/>
    </xf>
    <xf numFmtId="165" fontId="2" fillId="2" borderId="0" xfId="0" applyNumberFormat="1" applyFont="1" applyFill="1">
      <alignment vertical="top"/>
    </xf>
    <xf numFmtId="165" fontId="12" fillId="2" borderId="0" xfId="4" applyNumberFormat="1" applyFill="1">
      <alignment vertical="top"/>
    </xf>
    <xf numFmtId="165" fontId="12" fillId="2" borderId="0" xfId="0" applyNumberFormat="1" applyFont="1" applyFill="1">
      <alignment vertical="top"/>
    </xf>
    <xf numFmtId="2" fontId="6" fillId="4" borderId="2" xfId="0" applyNumberFormat="1" applyFont="1" applyFill="1" applyBorder="1" applyAlignment="1"/>
  </cellXfs>
  <cellStyles count="5">
    <cellStyle name="Comma" xfId="1" builtinId="3"/>
    <cellStyle name="Normal" xfId="0" builtinId="0"/>
    <cellStyle name="Normal 2" xfId="3" xr:uid="{1D2FA09D-CAEF-4BD8-8736-66C5EBC24D8A}"/>
    <cellStyle name="Normal 3" xfId="4" xr:uid="{EB654B81-51A3-4CA9-8DFF-00C204867C8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42C1-AD96-42D8-9D47-13FB69FE8B5A}">
  <dimension ref="A1:K21"/>
  <sheetViews>
    <sheetView workbookViewId="0">
      <selection activeCell="A20" sqref="A20"/>
    </sheetView>
  </sheetViews>
  <sheetFormatPr defaultRowHeight="13.8" x14ac:dyDescent="0.25"/>
  <cols>
    <col min="1" max="1" width="36.6640625" style="8" customWidth="1"/>
    <col min="2" max="9" width="8.88671875" style="8"/>
    <col min="10" max="11" width="12.21875" style="8" customWidth="1"/>
    <col min="12" max="16384" width="8.88671875" style="8"/>
  </cols>
  <sheetData>
    <row r="1" spans="1:11" ht="17.399999999999999" x14ac:dyDescent="0.3">
      <c r="A1" s="9" t="s">
        <v>138</v>
      </c>
    </row>
    <row r="2" spans="1:11" x14ac:dyDescent="0.25">
      <c r="A2" s="8" t="s">
        <v>226</v>
      </c>
    </row>
    <row r="3" spans="1:11" x14ac:dyDescent="0.25">
      <c r="A3" s="7" t="s">
        <v>209</v>
      </c>
    </row>
    <row r="4" spans="1:11" x14ac:dyDescent="0.25">
      <c r="A4" s="7"/>
    </row>
    <row r="5" spans="1:11" ht="14.4" thickBot="1" x14ac:dyDescent="0.3">
      <c r="B5" s="50" t="s">
        <v>135</v>
      </c>
      <c r="C5" s="50"/>
      <c r="D5" s="50"/>
      <c r="F5" s="50" t="s">
        <v>136</v>
      </c>
      <c r="G5" s="50"/>
      <c r="H5" s="50"/>
      <c r="J5" s="51" t="s">
        <v>138</v>
      </c>
      <c r="K5" s="51"/>
    </row>
    <row r="6" spans="1:11" ht="14.4" thickBot="1" x14ac:dyDescent="0.3">
      <c r="B6" s="10">
        <v>2023</v>
      </c>
      <c r="C6" s="10">
        <v>2022</v>
      </c>
      <c r="D6" s="10" t="s">
        <v>89</v>
      </c>
      <c r="F6" s="10">
        <v>2023</v>
      </c>
      <c r="G6" s="10">
        <v>2022</v>
      </c>
      <c r="H6" s="10" t="s">
        <v>89</v>
      </c>
      <c r="J6" s="10">
        <v>2023</v>
      </c>
      <c r="K6" s="10">
        <v>2022</v>
      </c>
    </row>
    <row r="7" spans="1:11" x14ac:dyDescent="0.25">
      <c r="A7" s="11" t="s">
        <v>90</v>
      </c>
    </row>
    <row r="8" spans="1:11" x14ac:dyDescent="0.25">
      <c r="A8" s="16" t="s">
        <v>100</v>
      </c>
      <c r="B8" s="12">
        <f>+Calculations!B21</f>
        <v>45.070095627146969</v>
      </c>
      <c r="C8" s="12">
        <f>+Calculations!C21</f>
        <v>28.829204645692446</v>
      </c>
      <c r="D8" s="17">
        <f t="shared" ref="D8:D11" si="0">+B8-C8</f>
        <v>16.240890981454523</v>
      </c>
      <c r="F8" s="12">
        <f>+Calculations!F21</f>
        <v>232.96342285812048</v>
      </c>
      <c r="G8" s="12">
        <f>+Calculations!G21</f>
        <v>199.75341540117083</v>
      </c>
      <c r="H8" s="17">
        <f t="shared" ref="H8:H11" si="1">+F8-G8</f>
        <v>33.210007456949654</v>
      </c>
      <c r="J8" s="17">
        <f t="shared" ref="J8:K11" si="2">+B8-F8</f>
        <v>-187.89332723097351</v>
      </c>
      <c r="K8" s="17">
        <f t="shared" si="2"/>
        <v>-170.92421075547838</v>
      </c>
    </row>
    <row r="9" spans="1:11" x14ac:dyDescent="0.25">
      <c r="A9" s="16" t="s">
        <v>137</v>
      </c>
      <c r="B9" s="12">
        <f>+Calculations!B36</f>
        <v>61.041781806123581</v>
      </c>
      <c r="C9" s="12">
        <f>+Calculations!C36</f>
        <v>74.208002913092727</v>
      </c>
      <c r="D9" s="17">
        <f t="shared" si="0"/>
        <v>-13.166221106969147</v>
      </c>
      <c r="F9" s="12">
        <f>+Calculations!F36</f>
        <v>56.721583173721044</v>
      </c>
      <c r="G9" s="12">
        <f>+Calculations!G36</f>
        <v>60.08088466401113</v>
      </c>
      <c r="H9" s="17">
        <f t="shared" si="1"/>
        <v>-3.3593014902900862</v>
      </c>
      <c r="J9" s="17">
        <f t="shared" si="2"/>
        <v>4.320198632402537</v>
      </c>
      <c r="K9" s="17">
        <f t="shared" si="2"/>
        <v>14.127118249081597</v>
      </c>
    </row>
    <row r="10" spans="1:11" x14ac:dyDescent="0.25">
      <c r="A10" s="16" t="s">
        <v>109</v>
      </c>
      <c r="B10" s="12">
        <f>+Calculations!B47</f>
        <v>3.4600064246707358</v>
      </c>
      <c r="C10" s="12">
        <f>+Calculations!C47</f>
        <v>5.6636136552872607</v>
      </c>
      <c r="D10" s="17">
        <f t="shared" si="0"/>
        <v>-2.2036072306165249</v>
      </c>
      <c r="F10" s="12">
        <f>+Calculations!F47</f>
        <v>7.4786865083413607</v>
      </c>
      <c r="G10" s="12">
        <f>+Calculations!G47</f>
        <v>8.9412510455600636</v>
      </c>
      <c r="H10" s="17">
        <f t="shared" si="1"/>
        <v>-1.4625645372187028</v>
      </c>
      <c r="J10" s="17">
        <f t="shared" si="2"/>
        <v>-4.0186800836706249</v>
      </c>
      <c r="K10" s="17">
        <f t="shared" si="2"/>
        <v>-3.2776373902728029</v>
      </c>
    </row>
    <row r="11" spans="1:11" x14ac:dyDescent="0.25">
      <c r="A11" s="16" t="s">
        <v>114</v>
      </c>
      <c r="B11" s="12">
        <f>+Calculations!B56</f>
        <v>1.3660980404591287</v>
      </c>
      <c r="C11" s="12">
        <f>+Calculations!C56</f>
        <v>1.7315598548972189</v>
      </c>
      <c r="D11" s="17">
        <f t="shared" si="0"/>
        <v>-0.36546181443809012</v>
      </c>
      <c r="F11" s="12">
        <f>+Calculations!F56</f>
        <v>0.99424024560124946</v>
      </c>
      <c r="G11" s="12">
        <f>+Calculations!G56</f>
        <v>1.1304001447040231</v>
      </c>
      <c r="H11" s="17">
        <f t="shared" si="1"/>
        <v>-0.1361598991027736</v>
      </c>
      <c r="J11" s="17">
        <f t="shared" si="2"/>
        <v>0.37185779485787929</v>
      </c>
      <c r="K11" s="17">
        <f t="shared" si="2"/>
        <v>0.60115971019319581</v>
      </c>
    </row>
    <row r="12" spans="1:11" x14ac:dyDescent="0.25">
      <c r="A12" s="11" t="s">
        <v>119</v>
      </c>
    </row>
    <row r="13" spans="1:11" x14ac:dyDescent="0.25">
      <c r="A13" s="16" t="s">
        <v>120</v>
      </c>
      <c r="B13" s="14">
        <f>+Calculations!B65</f>
        <v>0.16005941880976696</v>
      </c>
      <c r="C13" s="14">
        <f>+Calculations!C65</f>
        <v>9.1590708615113203E-2</v>
      </c>
      <c r="D13" s="15">
        <f t="shared" ref="D13:D16" si="3">+B13-C13</f>
        <v>6.8468710194653754E-2</v>
      </c>
      <c r="F13" s="14">
        <f>+Calculations!F65</f>
        <v>0.10224619046398785</v>
      </c>
      <c r="G13" s="14">
        <f>+Calculations!G65</f>
        <v>9.4330974567416875E-2</v>
      </c>
      <c r="H13" s="15">
        <f t="shared" ref="H13:H16" si="4">+F13-G13</f>
        <v>7.9152158965709735E-3</v>
      </c>
      <c r="J13" s="15">
        <f t="shared" ref="J13:K20" si="5">+B13-F13</f>
        <v>5.7813228345779108E-2</v>
      </c>
      <c r="K13" s="15">
        <f t="shared" si="5"/>
        <v>-2.7402659523036721E-3</v>
      </c>
    </row>
    <row r="14" spans="1:11" x14ac:dyDescent="0.25">
      <c r="A14" s="16" t="s">
        <v>124</v>
      </c>
      <c r="B14" s="14">
        <f>+Calculations!B70</f>
        <v>-6.6846160987837711E-3</v>
      </c>
      <c r="C14" s="14">
        <f>+Calculations!C70</f>
        <v>-0.10952660982064098</v>
      </c>
      <c r="D14" s="15">
        <f t="shared" si="3"/>
        <v>0.10284199372185721</v>
      </c>
      <c r="F14" s="14">
        <f>+Calculations!F70</f>
        <v>3.7500018842299004E-2</v>
      </c>
      <c r="G14" s="14">
        <f>+Calculations!G70</f>
        <v>3.288712065569558E-2</v>
      </c>
      <c r="H14" s="15">
        <f t="shared" si="4"/>
        <v>4.6128981866034244E-3</v>
      </c>
      <c r="J14" s="15">
        <f t="shared" si="5"/>
        <v>-4.4184634941082775E-2</v>
      </c>
      <c r="K14" s="15">
        <f t="shared" si="5"/>
        <v>-0.14241373047633657</v>
      </c>
    </row>
    <row r="15" spans="1:11" x14ac:dyDescent="0.25">
      <c r="A15" s="16" t="s">
        <v>127</v>
      </c>
      <c r="B15" s="14">
        <f>+Calculations!B75</f>
        <v>1.3926283539132858E-2</v>
      </c>
      <c r="C15" s="14">
        <f>+Calculations!C75</f>
        <v>-0.21273154954425169</v>
      </c>
      <c r="D15" s="15">
        <f t="shared" si="3"/>
        <v>0.22665783308338455</v>
      </c>
      <c r="F15" s="14">
        <f>+Calculations!F75</f>
        <v>1.8058610101582603E-2</v>
      </c>
      <c r="G15" s="14">
        <f>+Calculations!G75</f>
        <v>1.6330270302992368E-2</v>
      </c>
      <c r="H15" s="15">
        <f t="shared" si="4"/>
        <v>1.7283397985902345E-3</v>
      </c>
      <c r="J15" s="15">
        <f t="shared" si="5"/>
        <v>-4.1323265624497452E-3</v>
      </c>
      <c r="K15" s="15">
        <f t="shared" si="5"/>
        <v>-0.22906181984724405</v>
      </c>
    </row>
    <row r="16" spans="1:11" x14ac:dyDescent="0.25">
      <c r="A16" s="16" t="s">
        <v>130</v>
      </c>
      <c r="B16" s="14">
        <f>+Calculations!B81</f>
        <v>1.9024668653687616E-2</v>
      </c>
      <c r="C16" s="14">
        <f>+Calculations!C81</f>
        <v>-0.36835741106090497</v>
      </c>
      <c r="D16" s="15">
        <f t="shared" si="3"/>
        <v>0.3873820797145926</v>
      </c>
      <c r="F16" s="14">
        <f>+Calculations!F81</f>
        <v>1.7954596942614691E-2</v>
      </c>
      <c r="G16" s="14">
        <f>+Calculations!G81</f>
        <v>1.8459739913558385E-2</v>
      </c>
      <c r="H16" s="15">
        <f t="shared" si="4"/>
        <v>-5.0514297094369359E-4</v>
      </c>
      <c r="J16" s="15">
        <f t="shared" si="5"/>
        <v>1.0700717110729251E-3</v>
      </c>
      <c r="K16" s="15">
        <f t="shared" si="5"/>
        <v>-0.38681715097446334</v>
      </c>
    </row>
    <row r="17" spans="1:11" x14ac:dyDescent="0.25">
      <c r="A17" s="16" t="s">
        <v>133</v>
      </c>
      <c r="B17" s="14">
        <f>+Calculations!B90</f>
        <v>-0.20876826722338204</v>
      </c>
      <c r="C17" s="14"/>
      <c r="D17" s="15"/>
      <c r="F17" s="14">
        <f>+Calculations!F90</f>
        <v>8.2007615931694658E-2</v>
      </c>
      <c r="G17" s="14"/>
      <c r="H17" s="15"/>
      <c r="J17" s="15">
        <f t="shared" si="5"/>
        <v>-0.29077588315507669</v>
      </c>
      <c r="K17" s="15"/>
    </row>
    <row r="18" spans="1:11" x14ac:dyDescent="0.25">
      <c r="A18" s="11" t="s">
        <v>227</v>
      </c>
    </row>
    <row r="19" spans="1:11" x14ac:dyDescent="0.25">
      <c r="A19" s="16" t="s">
        <v>228</v>
      </c>
      <c r="B19" s="14">
        <f>+Calculations!C95</f>
        <v>1</v>
      </c>
      <c r="F19" s="14">
        <f>+Calculations!G95</f>
        <v>1</v>
      </c>
      <c r="J19" s="15">
        <f t="shared" si="5"/>
        <v>0</v>
      </c>
    </row>
    <row r="20" spans="1:11" x14ac:dyDescent="0.25">
      <c r="A20" s="16" t="s">
        <v>229</v>
      </c>
      <c r="B20" s="14" t="e">
        <f>+Calculations!C96</f>
        <v>#VALUE!</v>
      </c>
      <c r="F20" s="14" t="e">
        <f>+Calculations!G96</f>
        <v>#VALUE!</v>
      </c>
      <c r="J20" s="15" t="e">
        <f t="shared" si="5"/>
        <v>#VALUE!</v>
      </c>
    </row>
    <row r="21" spans="1:11" x14ac:dyDescent="0.25">
      <c r="J21" s="15"/>
    </row>
  </sheetData>
  <mergeCells count="3">
    <mergeCell ref="B5:D5"/>
    <mergeCell ref="F5:H5"/>
    <mergeCell ref="J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0A06-EE86-4B3F-BAA8-A5E9CB44C39A}">
  <dimension ref="A1:I97"/>
  <sheetViews>
    <sheetView tabSelected="1" zoomScale="92" workbookViewId="0">
      <selection activeCell="F97" sqref="F97"/>
    </sheetView>
  </sheetViews>
  <sheetFormatPr defaultRowHeight="13.8" x14ac:dyDescent="0.25"/>
  <cols>
    <col min="1" max="1" width="41.6640625" style="8" customWidth="1"/>
    <col min="2" max="4" width="12.77734375" style="8" customWidth="1"/>
    <col min="5" max="5" width="8.88671875" style="8"/>
    <col min="6" max="6" width="14.88671875" style="8" customWidth="1"/>
    <col min="7" max="7" width="14.109375" style="8" bestFit="1" customWidth="1"/>
    <col min="8" max="8" width="12.77734375" style="8" customWidth="1"/>
    <col min="9" max="16384" width="8.88671875" style="8"/>
  </cols>
  <sheetData>
    <row r="1" spans="1:9" x14ac:dyDescent="0.25">
      <c r="A1" s="7" t="s">
        <v>208</v>
      </c>
    </row>
    <row r="2" spans="1:9" x14ac:dyDescent="0.25">
      <c r="A2" s="7"/>
    </row>
    <row r="3" spans="1:9" x14ac:dyDescent="0.25">
      <c r="A3" s="7" t="s">
        <v>209</v>
      </c>
    </row>
    <row r="4" spans="1:9" x14ac:dyDescent="0.25">
      <c r="A4" s="7"/>
    </row>
    <row r="5" spans="1:9" x14ac:dyDescent="0.25">
      <c r="A5" s="41" t="s">
        <v>210</v>
      </c>
    </row>
    <row r="6" spans="1:9" x14ac:dyDescent="0.25">
      <c r="A6" s="7"/>
    </row>
    <row r="7" spans="1:9" ht="17.399999999999999" x14ac:dyDescent="0.3">
      <c r="A7" s="9" t="s">
        <v>90</v>
      </c>
    </row>
    <row r="8" spans="1:9" ht="14.4" thickBot="1" x14ac:dyDescent="0.3">
      <c r="B8" s="50" t="s">
        <v>135</v>
      </c>
      <c r="C8" s="50"/>
      <c r="D8" s="50"/>
      <c r="F8" s="50" t="s">
        <v>136</v>
      </c>
      <c r="G8" s="50"/>
      <c r="H8" s="50"/>
    </row>
    <row r="9" spans="1:9" ht="14.4" thickBot="1" x14ac:dyDescent="0.3">
      <c r="B9" s="10">
        <v>2023</v>
      </c>
      <c r="C9" s="10">
        <v>2022</v>
      </c>
      <c r="D9" s="10" t="s">
        <v>89</v>
      </c>
      <c r="F9" s="10">
        <v>2023</v>
      </c>
      <c r="G9" s="10">
        <v>2022</v>
      </c>
      <c r="H9" s="10" t="s">
        <v>89</v>
      </c>
    </row>
    <row r="10" spans="1:9" x14ac:dyDescent="0.25">
      <c r="A10" s="11" t="s">
        <v>91</v>
      </c>
    </row>
    <row r="11" spans="1:9" x14ac:dyDescent="0.25">
      <c r="A11" s="8" t="s">
        <v>92</v>
      </c>
      <c r="B11" s="18">
        <f>+C12</f>
        <v>1587</v>
      </c>
      <c r="C11" s="27">
        <f>206+356</f>
        <v>562</v>
      </c>
      <c r="D11" s="19"/>
      <c r="F11" s="18">
        <f>+G12</f>
        <v>16640574</v>
      </c>
      <c r="G11" s="27">
        <f>560984+15289701</f>
        <v>15850685</v>
      </c>
      <c r="H11" s="19"/>
      <c r="I11" s="8" t="s">
        <v>221</v>
      </c>
    </row>
    <row r="12" spans="1:9" x14ac:dyDescent="0.25">
      <c r="A12" s="8" t="s">
        <v>93</v>
      </c>
      <c r="B12" s="29">
        <f>+'Carvana BS'!C20+'Carvana BS'!C21</f>
        <v>1073</v>
      </c>
      <c r="C12" s="29">
        <f>+'Carvana BS'!D20+'Carvana BS'!D21</f>
        <v>1587</v>
      </c>
      <c r="D12" s="19"/>
      <c r="F12" s="29">
        <f>+'Carmax (BS 1)'!C19+'Carmax (BS 1)'!C24</f>
        <v>17232997</v>
      </c>
      <c r="G12" s="29">
        <f>+'Carmax (BS 1)'!D19+'Carmax (BS 1)'!D24</f>
        <v>16640574</v>
      </c>
      <c r="H12" s="19"/>
      <c r="I12" s="8" t="s">
        <v>139</v>
      </c>
    </row>
    <row r="13" spans="1:9" x14ac:dyDescent="0.25">
      <c r="A13" s="8" t="s">
        <v>94</v>
      </c>
      <c r="B13" s="18">
        <f>+AVERAGE(B11:B12)</f>
        <v>1330</v>
      </c>
      <c r="C13" s="18">
        <f>+AVERAGE(C11:C12)</f>
        <v>1074.5</v>
      </c>
      <c r="D13" s="19"/>
      <c r="F13" s="18">
        <f>+AVERAGE(F11:F12)</f>
        <v>16936785.5</v>
      </c>
      <c r="G13" s="18">
        <f>+AVERAGE(G11:G12)</f>
        <v>16245629.5</v>
      </c>
      <c r="H13" s="19"/>
    </row>
    <row r="14" spans="1:9" x14ac:dyDescent="0.25">
      <c r="B14" s="18"/>
      <c r="C14" s="18"/>
      <c r="D14" s="19"/>
      <c r="F14" s="18"/>
      <c r="G14" s="18"/>
      <c r="H14" s="19"/>
    </row>
    <row r="15" spans="1:9" x14ac:dyDescent="0.25">
      <c r="A15" s="8" t="s">
        <v>95</v>
      </c>
      <c r="B15" s="29">
        <f>+'Carvana IS'!C22</f>
        <v>10771</v>
      </c>
      <c r="C15" s="29">
        <f>+'Carvana IS'!D22</f>
        <v>13604</v>
      </c>
      <c r="D15" s="19"/>
      <c r="F15" s="29">
        <f>'Carmax P&amp;L'!C14</f>
        <v>26536040</v>
      </c>
      <c r="G15" s="29">
        <f>'Carmax P&amp;L'!E14</f>
        <v>29684873</v>
      </c>
      <c r="H15" s="19"/>
      <c r="I15" s="8" t="s">
        <v>211</v>
      </c>
    </row>
    <row r="16" spans="1:9" x14ac:dyDescent="0.25">
      <c r="A16" s="8" t="s">
        <v>96</v>
      </c>
      <c r="B16" s="20">
        <f>+B13</f>
        <v>1330</v>
      </c>
      <c r="C16" s="20">
        <f>+C13</f>
        <v>1074.5</v>
      </c>
      <c r="D16" s="19"/>
      <c r="F16" s="20">
        <f>+F13</f>
        <v>16936785.5</v>
      </c>
      <c r="G16" s="20">
        <f>+G13</f>
        <v>16245629.5</v>
      </c>
      <c r="H16" s="19"/>
    </row>
    <row r="17" spans="1:9" s="21" customFormat="1" ht="14.4" x14ac:dyDescent="0.3">
      <c r="A17" s="21" t="s">
        <v>97</v>
      </c>
      <c r="B17" s="22">
        <f>+B15/B16</f>
        <v>8.098496240601504</v>
      </c>
      <c r="C17" s="22">
        <f>+C15/C16</f>
        <v>12.660772452303396</v>
      </c>
      <c r="D17" s="23">
        <f>+B17-C17</f>
        <v>-4.5622762117018922</v>
      </c>
      <c r="F17" s="22">
        <f>+F15/F16</f>
        <v>1.5667695620281665</v>
      </c>
      <c r="G17" s="22">
        <f>+G15/G16</f>
        <v>1.8272528620697646</v>
      </c>
      <c r="H17" s="23">
        <f>+F17-G17</f>
        <v>-0.26048330004159803</v>
      </c>
    </row>
    <row r="18" spans="1:9" x14ac:dyDescent="0.25">
      <c r="B18" s="18"/>
      <c r="C18" s="18"/>
      <c r="D18" s="19"/>
      <c r="F18" s="18"/>
      <c r="G18" s="18"/>
      <c r="H18" s="19"/>
    </row>
    <row r="19" spans="1:9" x14ac:dyDescent="0.25">
      <c r="A19" s="8" t="s">
        <v>98</v>
      </c>
      <c r="B19" s="24">
        <v>365</v>
      </c>
      <c r="C19" s="24">
        <v>365</v>
      </c>
      <c r="D19" s="19"/>
      <c r="F19" s="24">
        <v>365</v>
      </c>
      <c r="G19" s="24">
        <v>365</v>
      </c>
      <c r="H19" s="19"/>
    </row>
    <row r="20" spans="1:9" x14ac:dyDescent="0.25">
      <c r="A20" s="8" t="s">
        <v>99</v>
      </c>
      <c r="B20" s="25">
        <f>+B17</f>
        <v>8.098496240601504</v>
      </c>
      <c r="C20" s="25">
        <f>+C17</f>
        <v>12.660772452303396</v>
      </c>
      <c r="D20" s="19"/>
      <c r="F20" s="25">
        <f>+F17</f>
        <v>1.5667695620281665</v>
      </c>
      <c r="G20" s="25">
        <f>+G17</f>
        <v>1.8272528620697646</v>
      </c>
      <c r="H20" s="19"/>
    </row>
    <row r="21" spans="1:9" ht="14.4" x14ac:dyDescent="0.3">
      <c r="A21" s="21" t="s">
        <v>100</v>
      </c>
      <c r="B21" s="22">
        <f>+B19/B20</f>
        <v>45.070095627146969</v>
      </c>
      <c r="C21" s="22">
        <f>+C19/C20</f>
        <v>28.829204645692446</v>
      </c>
      <c r="D21" s="23">
        <f>+B21-C21</f>
        <v>16.240890981454523</v>
      </c>
      <c r="E21" s="21"/>
      <c r="F21" s="22">
        <f>+F19/F20</f>
        <v>232.96342285812048</v>
      </c>
      <c r="G21" s="22">
        <f>+G19/G20</f>
        <v>199.75341540117083</v>
      </c>
      <c r="H21" s="23">
        <f>+F21-G21</f>
        <v>33.210007456949654</v>
      </c>
    </row>
    <row r="23" spans="1:9" ht="14.4" thickBot="1" x14ac:dyDescent="0.3">
      <c r="B23" s="50" t="s">
        <v>135</v>
      </c>
      <c r="C23" s="50"/>
      <c r="D23" s="50"/>
      <c r="F23" s="50" t="s">
        <v>136</v>
      </c>
      <c r="G23" s="50"/>
      <c r="H23" s="50"/>
    </row>
    <row r="24" spans="1:9" ht="14.4" thickBot="1" x14ac:dyDescent="0.3">
      <c r="B24" s="10">
        <v>2023</v>
      </c>
      <c r="C24" s="10">
        <v>2022</v>
      </c>
      <c r="D24" s="10" t="s">
        <v>89</v>
      </c>
      <c r="F24" s="10">
        <v>2023</v>
      </c>
      <c r="G24" s="10">
        <v>2022</v>
      </c>
      <c r="H24" s="10" t="s">
        <v>89</v>
      </c>
    </row>
    <row r="25" spans="1:9" x14ac:dyDescent="0.25">
      <c r="A25" s="11" t="s">
        <v>65</v>
      </c>
    </row>
    <row r="26" spans="1:9" x14ac:dyDescent="0.25">
      <c r="A26" s="8" t="s">
        <v>101</v>
      </c>
      <c r="B26" s="18">
        <f>+C27</f>
        <v>1876</v>
      </c>
      <c r="C26" s="27">
        <v>3149</v>
      </c>
      <c r="D26" s="19"/>
      <c r="F26" s="18">
        <f>+G27</f>
        <v>3726142</v>
      </c>
      <c r="G26" s="27">
        <v>5124569</v>
      </c>
      <c r="H26" s="19"/>
    </row>
    <row r="27" spans="1:9" x14ac:dyDescent="0.25">
      <c r="A27" s="8" t="s">
        <v>102</v>
      </c>
      <c r="B27" s="29">
        <f>'Carvana BS'!C22</f>
        <v>1150</v>
      </c>
      <c r="C27" s="29">
        <f>'Carvana BS'!D22</f>
        <v>1876</v>
      </c>
      <c r="D27" s="19"/>
      <c r="F27" s="29">
        <f>'Carmax (BS 1)'!C20</f>
        <v>3678070</v>
      </c>
      <c r="G27" s="29">
        <f>'Carmax (BS 1)'!D20</f>
        <v>3726142</v>
      </c>
      <c r="H27" s="19"/>
    </row>
    <row r="28" spans="1:9" x14ac:dyDescent="0.25">
      <c r="A28" s="8" t="s">
        <v>103</v>
      </c>
      <c r="B28" s="18">
        <f>+AVERAGE(B26:B27)</f>
        <v>1513</v>
      </c>
      <c r="C28" s="18">
        <f>+AVERAGE(C26:C27)</f>
        <v>2512.5</v>
      </c>
      <c r="D28" s="19"/>
      <c r="F28" s="18">
        <f>+AVERAGE(F26:F27)</f>
        <v>3702106</v>
      </c>
      <c r="G28" s="18">
        <f>+AVERAGE(G26:G27)</f>
        <v>4425355.5</v>
      </c>
      <c r="H28" s="19"/>
    </row>
    <row r="29" spans="1:9" x14ac:dyDescent="0.25">
      <c r="B29" s="18"/>
      <c r="C29" s="18"/>
      <c r="D29" s="19"/>
      <c r="F29" s="18"/>
      <c r="G29" s="18"/>
      <c r="H29" s="19"/>
    </row>
    <row r="30" spans="1:9" x14ac:dyDescent="0.25">
      <c r="A30" s="8" t="s">
        <v>104</v>
      </c>
      <c r="B30" s="29">
        <f>'Carvana IS'!C24</f>
        <v>9047</v>
      </c>
      <c r="C30" s="29">
        <f>'Carvana IS'!D24</f>
        <v>12358</v>
      </c>
      <c r="D30" s="19"/>
      <c r="F30" s="29">
        <f>'Carmax P&amp;L'!C19</f>
        <v>23822831</v>
      </c>
      <c r="G30" s="29">
        <f>'Carmax P&amp;L'!E19</f>
        <v>26884670</v>
      </c>
      <c r="H30" s="19"/>
      <c r="I30" s="8" t="s">
        <v>212</v>
      </c>
    </row>
    <row r="31" spans="1:9" x14ac:dyDescent="0.25">
      <c r="A31" s="8" t="s">
        <v>105</v>
      </c>
      <c r="B31" s="20">
        <f>+B28</f>
        <v>1513</v>
      </c>
      <c r="C31" s="20">
        <f>+C28</f>
        <v>2512.5</v>
      </c>
      <c r="D31" s="19"/>
      <c r="F31" s="20">
        <f>+F28</f>
        <v>3702106</v>
      </c>
      <c r="G31" s="20">
        <f>+G28</f>
        <v>4425355.5</v>
      </c>
      <c r="H31" s="19"/>
    </row>
    <row r="32" spans="1:9" ht="14.4" x14ac:dyDescent="0.3">
      <c r="A32" s="21" t="s">
        <v>106</v>
      </c>
      <c r="B32" s="22">
        <f>+B30/B31</f>
        <v>5.9795109054857898</v>
      </c>
      <c r="C32" s="22">
        <f>+C30/C31</f>
        <v>4.9186069651741295</v>
      </c>
      <c r="D32" s="23">
        <f>+B32-C32</f>
        <v>1.0609039403116602</v>
      </c>
      <c r="E32" s="21"/>
      <c r="F32" s="22">
        <f>+F30/F31</f>
        <v>6.434940274535629</v>
      </c>
      <c r="G32" s="22">
        <f>+G30/G31</f>
        <v>6.0751435675619732</v>
      </c>
      <c r="H32" s="23">
        <f>+F32-G32</f>
        <v>0.35979670697365584</v>
      </c>
    </row>
    <row r="33" spans="1:9" x14ac:dyDescent="0.25">
      <c r="B33" s="18"/>
      <c r="C33" s="18"/>
      <c r="D33" s="19"/>
      <c r="F33" s="18"/>
      <c r="G33" s="18"/>
      <c r="H33" s="19"/>
    </row>
    <row r="34" spans="1:9" x14ac:dyDescent="0.25">
      <c r="A34" s="8" t="s">
        <v>98</v>
      </c>
      <c r="B34" s="24">
        <v>365</v>
      </c>
      <c r="C34" s="24">
        <v>365</v>
      </c>
      <c r="D34" s="19"/>
      <c r="F34" s="24">
        <v>365</v>
      </c>
      <c r="G34" s="24">
        <v>365</v>
      </c>
      <c r="H34" s="19"/>
    </row>
    <row r="35" spans="1:9" x14ac:dyDescent="0.25">
      <c r="A35" s="8" t="s">
        <v>107</v>
      </c>
      <c r="B35" s="25">
        <f>+B32</f>
        <v>5.9795109054857898</v>
      </c>
      <c r="C35" s="25">
        <f>+C32</f>
        <v>4.9186069651741295</v>
      </c>
      <c r="D35" s="19"/>
      <c r="F35" s="25">
        <f>+F32</f>
        <v>6.434940274535629</v>
      </c>
      <c r="G35" s="25">
        <f>+G32</f>
        <v>6.0751435675619732</v>
      </c>
      <c r="H35" s="19"/>
    </row>
    <row r="36" spans="1:9" ht="14.4" x14ac:dyDescent="0.3">
      <c r="A36" s="21" t="s">
        <v>108</v>
      </c>
      <c r="B36" s="22">
        <f>+B34/B35</f>
        <v>61.041781806123581</v>
      </c>
      <c r="C36" s="22">
        <f>+C34/C35</f>
        <v>74.208002913092727</v>
      </c>
      <c r="D36" s="23">
        <f>+B36-C36</f>
        <v>-13.166221106969147</v>
      </c>
      <c r="E36" s="21"/>
      <c r="F36" s="22">
        <f>+F34/F35</f>
        <v>56.721583173721044</v>
      </c>
      <c r="G36" s="22">
        <f>+G34/G35</f>
        <v>60.08088466401113</v>
      </c>
      <c r="H36" s="23">
        <f>+F36-G36</f>
        <v>-3.3593014902900862</v>
      </c>
    </row>
    <row r="38" spans="1:9" ht="14.4" thickBot="1" x14ac:dyDescent="0.3">
      <c r="B38" s="50" t="s">
        <v>135</v>
      </c>
      <c r="C38" s="50"/>
      <c r="D38" s="50"/>
      <c r="F38" s="50" t="s">
        <v>136</v>
      </c>
      <c r="G38" s="50"/>
      <c r="H38" s="50"/>
    </row>
    <row r="39" spans="1:9" ht="14.4" thickBot="1" x14ac:dyDescent="0.3">
      <c r="B39" s="10">
        <v>2023</v>
      </c>
      <c r="C39" s="10">
        <v>2022</v>
      </c>
      <c r="D39" s="10" t="s">
        <v>89</v>
      </c>
      <c r="F39" s="10">
        <v>2023</v>
      </c>
      <c r="G39" s="10">
        <v>2022</v>
      </c>
      <c r="H39" s="10" t="s">
        <v>89</v>
      </c>
    </row>
    <row r="40" spans="1:9" x14ac:dyDescent="0.25">
      <c r="A40" s="11" t="s">
        <v>109</v>
      </c>
    </row>
    <row r="41" spans="1:9" x14ac:dyDescent="0.25">
      <c r="A41" s="8" t="s">
        <v>110</v>
      </c>
      <c r="B41" s="18">
        <f>+C42</f>
        <v>3244</v>
      </c>
      <c r="C41" s="27">
        <v>1560</v>
      </c>
      <c r="D41" s="19"/>
      <c r="F41" s="18">
        <f>+G42</f>
        <v>3430914</v>
      </c>
      <c r="G41" s="27">
        <v>3209068</v>
      </c>
      <c r="H41" s="19"/>
      <c r="I41" s="8" t="s">
        <v>213</v>
      </c>
    </row>
    <row r="42" spans="1:9" x14ac:dyDescent="0.25">
      <c r="A42" s="8" t="s">
        <v>111</v>
      </c>
      <c r="B42" s="29">
        <f>'Carvana BS'!C27</f>
        <v>2982</v>
      </c>
      <c r="C42" s="29">
        <f>'Carvana BS'!D27</f>
        <v>3244</v>
      </c>
      <c r="D42" s="19"/>
      <c r="F42" s="29">
        <f>'Carmax (BS 1)'!C25</f>
        <v>3665530</v>
      </c>
      <c r="G42" s="29">
        <f>'Carmax (BS 1)'!D25</f>
        <v>3430914</v>
      </c>
      <c r="H42" s="19"/>
    </row>
    <row r="43" spans="1:9" x14ac:dyDescent="0.25">
      <c r="A43" s="8" t="s">
        <v>112</v>
      </c>
      <c r="B43" s="18">
        <f>+AVERAGE(B41:B42)</f>
        <v>3113</v>
      </c>
      <c r="C43" s="18">
        <f>+AVERAGE(C41:C42)</f>
        <v>2402</v>
      </c>
      <c r="D43" s="19"/>
      <c r="F43" s="18">
        <f>+AVERAGE(F41:F42)</f>
        <v>3548222</v>
      </c>
      <c r="G43" s="18">
        <f>+AVERAGE(G41:G42)</f>
        <v>3319991</v>
      </c>
      <c r="H43" s="19"/>
    </row>
    <row r="44" spans="1:9" x14ac:dyDescent="0.25">
      <c r="B44" s="18"/>
      <c r="C44" s="18"/>
      <c r="D44" s="19"/>
      <c r="F44" s="18"/>
      <c r="G44" s="18"/>
      <c r="H44" s="19"/>
    </row>
    <row r="45" spans="1:9" x14ac:dyDescent="0.25">
      <c r="A45" s="8" t="s">
        <v>95</v>
      </c>
      <c r="B45" s="18">
        <f>+B15</f>
        <v>10771</v>
      </c>
      <c r="C45" s="18">
        <f>+C15</f>
        <v>13604</v>
      </c>
      <c r="D45" s="19"/>
      <c r="F45" s="18">
        <f>+F15</f>
        <v>26536040</v>
      </c>
      <c r="G45" s="18">
        <f>+G15</f>
        <v>29684873</v>
      </c>
      <c r="H45" s="19"/>
    </row>
    <row r="46" spans="1:9" x14ac:dyDescent="0.25">
      <c r="A46" s="8" t="s">
        <v>113</v>
      </c>
      <c r="B46" s="20">
        <f>+B43</f>
        <v>3113</v>
      </c>
      <c r="C46" s="20">
        <f>+C43</f>
        <v>2402</v>
      </c>
      <c r="D46" s="19"/>
      <c r="F46" s="20">
        <f>+F43</f>
        <v>3548222</v>
      </c>
      <c r="G46" s="20">
        <f>+G43</f>
        <v>3319991</v>
      </c>
      <c r="H46" s="19"/>
    </row>
    <row r="47" spans="1:9" ht="14.4" x14ac:dyDescent="0.3">
      <c r="A47" s="21" t="s">
        <v>109</v>
      </c>
      <c r="B47" s="22">
        <f>+B45/B46</f>
        <v>3.4600064246707358</v>
      </c>
      <c r="C47" s="22">
        <f>+C45/C46</f>
        <v>5.6636136552872607</v>
      </c>
      <c r="D47" s="23">
        <f>+B47-C47</f>
        <v>-2.2036072306165249</v>
      </c>
      <c r="E47" s="21"/>
      <c r="F47" s="22">
        <f>+F45/F46</f>
        <v>7.4786865083413607</v>
      </c>
      <c r="G47" s="22">
        <f>+G45/G46</f>
        <v>8.9412510455600636</v>
      </c>
      <c r="H47" s="23">
        <f>+F47-G47</f>
        <v>-1.4625645372187028</v>
      </c>
    </row>
    <row r="48" spans="1:9" x14ac:dyDescent="0.25">
      <c r="B48" s="18"/>
      <c r="C48" s="18"/>
      <c r="D48" s="19"/>
      <c r="F48" s="18"/>
      <c r="G48" s="18"/>
      <c r="H48" s="19"/>
    </row>
    <row r="49" spans="1:8" x14ac:dyDescent="0.25">
      <c r="A49" s="11" t="s">
        <v>114</v>
      </c>
    </row>
    <row r="50" spans="1:8" x14ac:dyDescent="0.25">
      <c r="A50" s="8" t="s">
        <v>115</v>
      </c>
      <c r="B50" s="18">
        <f>+C51</f>
        <v>8698</v>
      </c>
      <c r="C50" s="27">
        <v>7015</v>
      </c>
      <c r="D50" s="19"/>
      <c r="F50" s="18">
        <f>+G51</f>
        <v>26182736</v>
      </c>
      <c r="G50" s="27">
        <v>26338264</v>
      </c>
      <c r="H50" s="19"/>
    </row>
    <row r="51" spans="1:8" x14ac:dyDescent="0.25">
      <c r="A51" s="8" t="s">
        <v>116</v>
      </c>
      <c r="B51" s="42">
        <f>'Carvana BS'!C34</f>
        <v>7071</v>
      </c>
      <c r="C51" s="42">
        <f>'Carvana BS'!D34</f>
        <v>8698</v>
      </c>
      <c r="D51" s="19"/>
      <c r="F51" s="42">
        <f>'Carmax (BS 1)'!C30</f>
        <v>27196797</v>
      </c>
      <c r="G51" s="42">
        <f>'Carmax (BS 1)'!D30</f>
        <v>26182736</v>
      </c>
      <c r="H51" s="19"/>
    </row>
    <row r="52" spans="1:8" x14ac:dyDescent="0.25">
      <c r="A52" s="8" t="s">
        <v>117</v>
      </c>
      <c r="B52" s="18">
        <f>+AVERAGE(B50:B51)</f>
        <v>7884.5</v>
      </c>
      <c r="C52" s="18">
        <f>+AVERAGE(C50:C51)</f>
        <v>7856.5</v>
      </c>
      <c r="D52" s="19"/>
      <c r="F52" s="18">
        <f>+AVERAGE(F50:F51)</f>
        <v>26689766.5</v>
      </c>
      <c r="G52" s="18">
        <f>+AVERAGE(G50:G51)</f>
        <v>26260500</v>
      </c>
      <c r="H52" s="19"/>
    </row>
    <row r="53" spans="1:8" x14ac:dyDescent="0.25">
      <c r="B53" s="18"/>
      <c r="C53" s="18"/>
      <c r="D53" s="19"/>
      <c r="F53" s="18"/>
      <c r="G53" s="18"/>
      <c r="H53" s="19"/>
    </row>
    <row r="54" spans="1:8" x14ac:dyDescent="0.25">
      <c r="A54" s="8" t="s">
        <v>95</v>
      </c>
      <c r="B54" s="18">
        <f>+B45</f>
        <v>10771</v>
      </c>
      <c r="C54" s="18">
        <f>+C45</f>
        <v>13604</v>
      </c>
      <c r="D54" s="19"/>
      <c r="F54" s="18">
        <f>+F45</f>
        <v>26536040</v>
      </c>
      <c r="G54" s="18">
        <f>+G45</f>
        <v>29684873</v>
      </c>
      <c r="H54" s="19"/>
    </row>
    <row r="55" spans="1:8" x14ac:dyDescent="0.25">
      <c r="A55" s="8" t="s">
        <v>118</v>
      </c>
      <c r="B55" s="20">
        <f>+B52</f>
        <v>7884.5</v>
      </c>
      <c r="C55" s="20">
        <f>+C52</f>
        <v>7856.5</v>
      </c>
      <c r="D55" s="19"/>
      <c r="F55" s="20">
        <f>+F52</f>
        <v>26689766.5</v>
      </c>
      <c r="G55" s="20">
        <f>+G52</f>
        <v>26260500</v>
      </c>
      <c r="H55" s="19"/>
    </row>
    <row r="56" spans="1:8" ht="14.4" x14ac:dyDescent="0.3">
      <c r="A56" s="21" t="s">
        <v>114</v>
      </c>
      <c r="B56" s="22">
        <f>+B54/B55</f>
        <v>1.3660980404591287</v>
      </c>
      <c r="C56" s="22">
        <f>+C54/C55</f>
        <v>1.7315598548972189</v>
      </c>
      <c r="D56" s="23">
        <f>+B56-C56</f>
        <v>-0.36546181443809012</v>
      </c>
      <c r="E56" s="21"/>
      <c r="F56" s="22">
        <f>+F54/F55</f>
        <v>0.99424024560124946</v>
      </c>
      <c r="G56" s="22">
        <f>+G54/G55</f>
        <v>1.1304001447040231</v>
      </c>
      <c r="H56" s="23">
        <f>+F56-G56</f>
        <v>-0.1361598991027736</v>
      </c>
    </row>
    <row r="59" spans="1:8" ht="17.399999999999999" x14ac:dyDescent="0.3">
      <c r="A59" s="9" t="s">
        <v>119</v>
      </c>
    </row>
    <row r="60" spans="1:8" ht="14.4" thickBot="1" x14ac:dyDescent="0.3">
      <c r="B60" s="50" t="s">
        <v>135</v>
      </c>
      <c r="C60" s="50"/>
      <c r="D60" s="50"/>
      <c r="F60" s="50" t="s">
        <v>136</v>
      </c>
      <c r="G60" s="50"/>
      <c r="H60" s="50"/>
    </row>
    <row r="61" spans="1:8" ht="14.4" thickBot="1" x14ac:dyDescent="0.3">
      <c r="B61" s="10">
        <v>2023</v>
      </c>
      <c r="C61" s="10">
        <v>2022</v>
      </c>
      <c r="D61" s="10" t="s">
        <v>89</v>
      </c>
      <c r="F61" s="10">
        <v>2023</v>
      </c>
      <c r="G61" s="10">
        <v>2022</v>
      </c>
      <c r="H61" s="10" t="s">
        <v>89</v>
      </c>
    </row>
    <row r="62" spans="1:8" x14ac:dyDescent="0.25">
      <c r="A62" s="11" t="s">
        <v>120</v>
      </c>
    </row>
    <row r="63" spans="1:8" x14ac:dyDescent="0.25">
      <c r="A63" s="8" t="s">
        <v>121</v>
      </c>
      <c r="B63" s="29">
        <f>'Carvana IS'!C25</f>
        <v>1724</v>
      </c>
      <c r="C63" s="29">
        <f>'Carvana IS'!D25</f>
        <v>1246</v>
      </c>
      <c r="D63" s="19"/>
      <c r="F63" s="29">
        <f>'Carmax P&amp;L'!C20</f>
        <v>2713209</v>
      </c>
      <c r="G63" s="29">
        <f>'Carmax P&amp;L'!E20</f>
        <v>2800203</v>
      </c>
      <c r="H63" s="19"/>
    </row>
    <row r="64" spans="1:8" x14ac:dyDescent="0.25">
      <c r="A64" s="8" t="s">
        <v>122</v>
      </c>
      <c r="B64" s="20">
        <f>+B45</f>
        <v>10771</v>
      </c>
      <c r="C64" s="20">
        <f>+C45</f>
        <v>13604</v>
      </c>
      <c r="D64" s="19"/>
      <c r="F64" s="20">
        <f>+F45</f>
        <v>26536040</v>
      </c>
      <c r="G64" s="20">
        <f>+G45</f>
        <v>29684873</v>
      </c>
      <c r="H64" s="19"/>
    </row>
    <row r="65" spans="1:9" s="13" customFormat="1" ht="14.4" x14ac:dyDescent="0.3">
      <c r="A65" s="13" t="s">
        <v>123</v>
      </c>
      <c r="B65" s="13">
        <f>+B63/B64</f>
        <v>0.16005941880976696</v>
      </c>
      <c r="C65" s="13">
        <f>+C63/C64</f>
        <v>9.1590708615113203E-2</v>
      </c>
      <c r="D65" s="13">
        <f>+B65-C65</f>
        <v>6.8468710194653754E-2</v>
      </c>
      <c r="F65" s="13">
        <f>+F63/F64</f>
        <v>0.10224619046398785</v>
      </c>
      <c r="G65" s="13">
        <f>+G63/G64</f>
        <v>9.4330974567416875E-2</v>
      </c>
      <c r="H65" s="13">
        <f>+F65-G65</f>
        <v>7.9152158965709735E-3</v>
      </c>
    </row>
    <row r="67" spans="1:9" x14ac:dyDescent="0.25">
      <c r="A67" s="11" t="s">
        <v>124</v>
      </c>
    </row>
    <row r="68" spans="1:9" x14ac:dyDescent="0.25">
      <c r="A68" s="8" t="s">
        <v>125</v>
      </c>
      <c r="B68" s="29">
        <f>B63-'Carvana IS'!C27</f>
        <v>-72</v>
      </c>
      <c r="C68" s="29">
        <f>C63-'Carvana IS'!D27</f>
        <v>-1490</v>
      </c>
      <c r="D68" s="19"/>
      <c r="F68" s="29">
        <f>F63+'Carmax P&amp;L'!C21-'Carmax P&amp;L'!C22</f>
        <v>995102</v>
      </c>
      <c r="G68" s="29">
        <f>G63+'Carmax P&amp;L'!E21-'Carmax P&amp;L'!E22</f>
        <v>976250</v>
      </c>
      <c r="H68" s="19"/>
      <c r="I68" s="8" t="s">
        <v>214</v>
      </c>
    </row>
    <row r="69" spans="1:9" x14ac:dyDescent="0.25">
      <c r="A69" s="8" t="s">
        <v>122</v>
      </c>
      <c r="B69" s="20">
        <f>+B64</f>
        <v>10771</v>
      </c>
      <c r="C69" s="20">
        <f>+C64</f>
        <v>13604</v>
      </c>
      <c r="D69" s="19"/>
      <c r="F69" s="20">
        <f>+F64</f>
        <v>26536040</v>
      </c>
      <c r="G69" s="20">
        <f>+G64</f>
        <v>29684873</v>
      </c>
      <c r="H69" s="19"/>
      <c r="I69" s="8" t="s">
        <v>222</v>
      </c>
    </row>
    <row r="70" spans="1:9" s="13" customFormat="1" ht="14.4" x14ac:dyDescent="0.3">
      <c r="A70" s="13" t="s">
        <v>126</v>
      </c>
      <c r="B70" s="13">
        <f>+B68/B69</f>
        <v>-6.6846160987837711E-3</v>
      </c>
      <c r="C70" s="13">
        <f>+C68/C69</f>
        <v>-0.10952660982064098</v>
      </c>
      <c r="D70" s="13">
        <f>+B70-C70</f>
        <v>0.10284199372185721</v>
      </c>
      <c r="F70" s="13">
        <f>+F68/F69</f>
        <v>3.7500018842299004E-2</v>
      </c>
      <c r="G70" s="13">
        <f>+G68/G69</f>
        <v>3.288712065569558E-2</v>
      </c>
      <c r="H70" s="13">
        <f>+F70-G70</f>
        <v>4.6128981866034244E-3</v>
      </c>
    </row>
    <row r="72" spans="1:9" x14ac:dyDescent="0.25">
      <c r="A72" s="11" t="s">
        <v>127</v>
      </c>
    </row>
    <row r="73" spans="1:9" x14ac:dyDescent="0.25">
      <c r="A73" s="8" t="s">
        <v>128</v>
      </c>
      <c r="B73" s="42">
        <f>'Carvana IS'!C34</f>
        <v>150</v>
      </c>
      <c r="C73" s="42">
        <f>'Carvana IS'!D34</f>
        <v>-2894</v>
      </c>
      <c r="D73" s="19"/>
      <c r="F73" s="42">
        <f>'Carmax P&amp;L'!C29</f>
        <v>479204</v>
      </c>
      <c r="G73" s="42">
        <f>'Carmax P&amp;L'!E29</f>
        <v>484762</v>
      </c>
      <c r="H73" s="19"/>
    </row>
    <row r="74" spans="1:9" x14ac:dyDescent="0.25">
      <c r="A74" s="8" t="s">
        <v>122</v>
      </c>
      <c r="B74" s="20">
        <f>+B69</f>
        <v>10771</v>
      </c>
      <c r="C74" s="20">
        <f>+C69</f>
        <v>13604</v>
      </c>
      <c r="D74" s="19"/>
      <c r="F74" s="20">
        <f>+F69</f>
        <v>26536040</v>
      </c>
      <c r="G74" s="20">
        <f>+G69</f>
        <v>29684873</v>
      </c>
      <c r="H74" s="19"/>
    </row>
    <row r="75" spans="1:9" s="13" customFormat="1" ht="14.4" x14ac:dyDescent="0.3">
      <c r="A75" s="13" t="s">
        <v>129</v>
      </c>
      <c r="B75" s="13">
        <f>+B73/B74</f>
        <v>1.3926283539132858E-2</v>
      </c>
      <c r="C75" s="13">
        <f>+C73/C74</f>
        <v>-0.21273154954425169</v>
      </c>
      <c r="D75" s="13">
        <f>+B75-C75</f>
        <v>0.22665783308338455</v>
      </c>
      <c r="F75" s="13">
        <f>+F73/F74</f>
        <v>1.8058610101582603E-2</v>
      </c>
      <c r="G75" s="13">
        <f>+G73/G74</f>
        <v>1.6330270302992368E-2</v>
      </c>
      <c r="H75" s="13">
        <f>+F75-G75</f>
        <v>1.7283397985902345E-3</v>
      </c>
    </row>
    <row r="76" spans="1:9" s="13" customFormat="1" ht="14.4" x14ac:dyDescent="0.3"/>
    <row r="77" spans="1:9" ht="14.4" thickBot="1" x14ac:dyDescent="0.3">
      <c r="B77" s="50" t="s">
        <v>135</v>
      </c>
      <c r="C77" s="50"/>
      <c r="D77" s="50"/>
      <c r="F77" s="50" t="s">
        <v>136</v>
      </c>
      <c r="G77" s="50"/>
      <c r="H77" s="50"/>
    </row>
    <row r="78" spans="1:9" ht="14.4" thickBot="1" x14ac:dyDescent="0.3">
      <c r="A78" s="11" t="s">
        <v>130</v>
      </c>
      <c r="B78" s="10">
        <v>2023</v>
      </c>
      <c r="C78" s="10">
        <v>2022</v>
      </c>
      <c r="D78" s="10" t="s">
        <v>89</v>
      </c>
      <c r="F78" s="10">
        <v>2023</v>
      </c>
      <c r="G78" s="10">
        <v>2022</v>
      </c>
      <c r="H78" s="10" t="s">
        <v>89</v>
      </c>
    </row>
    <row r="79" spans="1:9" x14ac:dyDescent="0.25">
      <c r="A79" s="8" t="s">
        <v>128</v>
      </c>
      <c r="B79" s="18">
        <f>+B73</f>
        <v>150</v>
      </c>
      <c r="C79" s="18">
        <f>+C73</f>
        <v>-2894</v>
      </c>
      <c r="D79" s="19"/>
      <c r="F79" s="18">
        <f>+F73</f>
        <v>479204</v>
      </c>
      <c r="G79" s="18">
        <f>+G73</f>
        <v>484762</v>
      </c>
      <c r="H79" s="19"/>
    </row>
    <row r="80" spans="1:9" x14ac:dyDescent="0.25">
      <c r="A80" s="8" t="s">
        <v>131</v>
      </c>
      <c r="B80" s="20">
        <f>+B55</f>
        <v>7884.5</v>
      </c>
      <c r="C80" s="20">
        <f>+C55</f>
        <v>7856.5</v>
      </c>
      <c r="D80" s="19"/>
      <c r="F80" s="20">
        <f>+F55</f>
        <v>26689766.5</v>
      </c>
      <c r="G80" s="20">
        <f>+G55</f>
        <v>26260500</v>
      </c>
      <c r="H80" s="19"/>
    </row>
    <row r="81" spans="1:9" s="13" customFormat="1" ht="14.4" x14ac:dyDescent="0.3">
      <c r="A81" s="13" t="s">
        <v>132</v>
      </c>
      <c r="B81" s="13">
        <f>+B79/B80</f>
        <v>1.9024668653687616E-2</v>
      </c>
      <c r="C81" s="13">
        <f>+C79/C80</f>
        <v>-0.36835741106090497</v>
      </c>
      <c r="D81" s="13">
        <f>+B81-C81</f>
        <v>0.3873820797145926</v>
      </c>
      <c r="F81" s="13">
        <f>+F79/F80</f>
        <v>1.7954596942614691E-2</v>
      </c>
      <c r="G81" s="13">
        <f>+G79/G80</f>
        <v>1.8459739913558385E-2</v>
      </c>
      <c r="H81" s="13">
        <f>+F81-G81</f>
        <v>-5.0514297094369359E-4</v>
      </c>
    </row>
    <row r="82" spans="1:9" s="13" customFormat="1" ht="14.4" x14ac:dyDescent="0.3"/>
    <row r="83" spans="1:9" s="13" customFormat="1" ht="15" thickBot="1" x14ac:dyDescent="0.35">
      <c r="A83" s="8"/>
      <c r="B83" s="50" t="s">
        <v>135</v>
      </c>
      <c r="C83" s="50"/>
      <c r="D83" s="50"/>
      <c r="E83" s="8"/>
      <c r="F83" s="50" t="s">
        <v>136</v>
      </c>
      <c r="G83" s="50"/>
      <c r="H83" s="50"/>
    </row>
    <row r="84" spans="1:9" s="13" customFormat="1" ht="15" thickBot="1" x14ac:dyDescent="0.35">
      <c r="A84" s="11" t="s">
        <v>133</v>
      </c>
      <c r="B84" s="10">
        <v>2023</v>
      </c>
      <c r="C84" s="10">
        <v>2022</v>
      </c>
      <c r="D84" s="10" t="s">
        <v>89</v>
      </c>
      <c r="E84" s="8"/>
      <c r="F84" s="10">
        <v>2023</v>
      </c>
      <c r="G84" s="10">
        <v>2022</v>
      </c>
      <c r="H84" s="10" t="s">
        <v>89</v>
      </c>
    </row>
    <row r="85" spans="1:9" s="13" customFormat="1" ht="14.4" x14ac:dyDescent="0.3">
      <c r="A85" s="8" t="s">
        <v>223</v>
      </c>
      <c r="B85" s="43">
        <f>'Carvana BS'!C64</f>
        <v>-384</v>
      </c>
      <c r="C85" s="43">
        <f>'Carvana BS'!D64</f>
        <v>-1053</v>
      </c>
      <c r="D85" s="49"/>
      <c r="E85" s="8"/>
      <c r="F85" s="43">
        <f>'Carmax (BS 2)'!C34</f>
        <v>6073740</v>
      </c>
      <c r="G85" s="43">
        <f>'Carmax (BS 2)'!D34</f>
        <v>5613077</v>
      </c>
      <c r="H85" s="49"/>
    </row>
    <row r="86" spans="1:9" s="13" customFormat="1" ht="14.4" x14ac:dyDescent="0.3">
      <c r="A86" s="8" t="s">
        <v>224</v>
      </c>
      <c r="B86" s="18">
        <f>+AVERAGE(B85:C85)</f>
        <v>-718.5</v>
      </c>
      <c r="C86" s="18"/>
      <c r="D86" s="49"/>
      <c r="E86" s="8"/>
      <c r="F86" s="18">
        <f>+AVERAGE(F85:G85)</f>
        <v>5843408.5</v>
      </c>
      <c r="G86" s="18"/>
      <c r="H86" s="49"/>
    </row>
    <row r="87" spans="1:9" s="13" customFormat="1" ht="14.4" x14ac:dyDescent="0.3">
      <c r="A87" s="11"/>
      <c r="B87" s="48"/>
      <c r="C87" s="48"/>
      <c r="D87" s="48"/>
      <c r="E87" s="8"/>
      <c r="F87" s="48"/>
      <c r="G87" s="48"/>
      <c r="H87" s="48"/>
    </row>
    <row r="88" spans="1:9" s="13" customFormat="1" ht="14.4" x14ac:dyDescent="0.3">
      <c r="A88" s="8" t="s">
        <v>128</v>
      </c>
      <c r="B88" s="18">
        <f>+B79</f>
        <v>150</v>
      </c>
      <c r="C88" s="18"/>
      <c r="D88" s="19"/>
      <c r="E88" s="8"/>
      <c r="F88" s="18">
        <f>+F79</f>
        <v>479204</v>
      </c>
      <c r="G88" s="18"/>
      <c r="H88" s="19"/>
    </row>
    <row r="89" spans="1:9" s="13" customFormat="1" ht="14.4" x14ac:dyDescent="0.3">
      <c r="A89" s="8" t="s">
        <v>225</v>
      </c>
      <c r="B89" s="20">
        <f>+B86</f>
        <v>-718.5</v>
      </c>
      <c r="C89" s="18"/>
      <c r="D89" s="19"/>
      <c r="E89" s="8"/>
      <c r="F89" s="20">
        <f>+F86</f>
        <v>5843408.5</v>
      </c>
      <c r="G89" s="18"/>
      <c r="H89" s="19"/>
    </row>
    <row r="90" spans="1:9" s="13" customFormat="1" ht="14.4" x14ac:dyDescent="0.3">
      <c r="A90" s="13" t="s">
        <v>134</v>
      </c>
      <c r="B90" s="13">
        <f>+B88/B89</f>
        <v>-0.20876826722338204</v>
      </c>
      <c r="F90" s="13">
        <f>+F88/F89</f>
        <v>8.2007615931694658E-2</v>
      </c>
    </row>
    <row r="91" spans="1:9" s="13" customFormat="1" ht="14.4" x14ac:dyDescent="0.3"/>
    <row r="92" spans="1:9" s="13" customFormat="1" ht="14.4" x14ac:dyDescent="0.3"/>
    <row r="94" spans="1:9" x14ac:dyDescent="0.25">
      <c r="A94" s="11" t="s">
        <v>216</v>
      </c>
      <c r="C94" s="47" t="s">
        <v>219</v>
      </c>
      <c r="G94" s="47" t="s">
        <v>219</v>
      </c>
    </row>
    <row r="95" spans="1:9" x14ac:dyDescent="0.25">
      <c r="A95" s="8" t="s">
        <v>215</v>
      </c>
      <c r="B95" s="43">
        <f>'Carvana BS'!C39+'Carvana BS'!C40+'Carvana BS'!C44</f>
        <v>6273</v>
      </c>
      <c r="C95" s="46">
        <f>+B95/$B$97</f>
        <v>1</v>
      </c>
      <c r="D95" s="19"/>
      <c r="F95" s="43">
        <f>'Carmax (BS 2)'!C17+'Carmax (BS 2)'!C18+'Carmax (BS 2)'!C20+'Carmax (BS 2)'!C21</f>
        <v>18757105</v>
      </c>
      <c r="G95" s="46">
        <f>+F95/$F$97</f>
        <v>1</v>
      </c>
      <c r="H95" s="19"/>
      <c r="I95" s="8" t="s">
        <v>220</v>
      </c>
    </row>
    <row r="96" spans="1:9" x14ac:dyDescent="0.25">
      <c r="A96" s="8" t="s">
        <v>217</v>
      </c>
      <c r="B96" s="80" t="s">
        <v>231</v>
      </c>
      <c r="C96" s="46" t="e">
        <f>+B96/$B$97</f>
        <v>#VALUE!</v>
      </c>
      <c r="D96" s="19"/>
      <c r="F96" s="44" t="s">
        <v>232</v>
      </c>
      <c r="G96" s="46" t="e">
        <f>+F96/$F$97</f>
        <v>#VALUE!</v>
      </c>
      <c r="H96" s="19"/>
      <c r="I96" s="8" t="s">
        <v>230</v>
      </c>
    </row>
    <row r="97" spans="1:9" s="26" customFormat="1" x14ac:dyDescent="0.25">
      <c r="A97" s="26" t="s">
        <v>218</v>
      </c>
      <c r="B97" s="45">
        <f>+SUM(B95:B96)</f>
        <v>6273</v>
      </c>
      <c r="C97" s="46">
        <f>+B97/$B$97</f>
        <v>1</v>
      </c>
      <c r="D97" s="28"/>
      <c r="F97" s="45">
        <f>+SUM(F95:F96)</f>
        <v>18757105</v>
      </c>
      <c r="G97" s="46">
        <f>+F97/$F$97</f>
        <v>1</v>
      </c>
      <c r="H97" s="28"/>
      <c r="I97" s="26" t="s">
        <v>140</v>
      </c>
    </row>
  </sheetData>
  <mergeCells count="12">
    <mergeCell ref="B8:D8"/>
    <mergeCell ref="F8:H8"/>
    <mergeCell ref="B23:D23"/>
    <mergeCell ref="F23:H23"/>
    <mergeCell ref="B77:D77"/>
    <mergeCell ref="F77:H77"/>
    <mergeCell ref="B83:D83"/>
    <mergeCell ref="F83:H83"/>
    <mergeCell ref="B38:D38"/>
    <mergeCell ref="F38:H38"/>
    <mergeCell ref="B60:D60"/>
    <mergeCell ref="F60:H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F7629-7F30-4D0C-9CCF-E9FA4AB65C0E}">
  <dimension ref="A1:D35"/>
  <sheetViews>
    <sheetView topLeftCell="A9" workbookViewId="0">
      <selection activeCell="B20" sqref="B20:C20"/>
    </sheetView>
  </sheetViews>
  <sheetFormatPr defaultRowHeight="13.2" x14ac:dyDescent="0.25"/>
  <cols>
    <col min="1" max="1" width="3" style="36" customWidth="1"/>
    <col min="2" max="2" width="74" style="36" customWidth="1"/>
    <col min="3" max="4" width="19" style="36" customWidth="1"/>
    <col min="5" max="256" width="21.33203125" style="36" customWidth="1"/>
    <col min="257" max="257" width="3" style="36" customWidth="1"/>
    <col min="258" max="258" width="74" style="36" customWidth="1"/>
    <col min="259" max="260" width="19" style="36" customWidth="1"/>
    <col min="261" max="512" width="21.33203125" style="36" customWidth="1"/>
    <col min="513" max="513" width="3" style="36" customWidth="1"/>
    <col min="514" max="514" width="74" style="36" customWidth="1"/>
    <col min="515" max="516" width="19" style="36" customWidth="1"/>
    <col min="517" max="768" width="21.33203125" style="36" customWidth="1"/>
    <col min="769" max="769" width="3" style="36" customWidth="1"/>
    <col min="770" max="770" width="74" style="36" customWidth="1"/>
    <col min="771" max="772" width="19" style="36" customWidth="1"/>
    <col min="773" max="1024" width="21.33203125" style="36" customWidth="1"/>
    <col min="1025" max="1025" width="3" style="36" customWidth="1"/>
    <col min="1026" max="1026" width="74" style="36" customWidth="1"/>
    <col min="1027" max="1028" width="19" style="36" customWidth="1"/>
    <col min="1029" max="1280" width="21.33203125" style="36" customWidth="1"/>
    <col min="1281" max="1281" width="3" style="36" customWidth="1"/>
    <col min="1282" max="1282" width="74" style="36" customWidth="1"/>
    <col min="1283" max="1284" width="19" style="36" customWidth="1"/>
    <col min="1285" max="1536" width="21.33203125" style="36" customWidth="1"/>
    <col min="1537" max="1537" width="3" style="36" customWidth="1"/>
    <col min="1538" max="1538" width="74" style="36" customWidth="1"/>
    <col min="1539" max="1540" width="19" style="36" customWidth="1"/>
    <col min="1541" max="1792" width="21.33203125" style="36" customWidth="1"/>
    <col min="1793" max="1793" width="3" style="36" customWidth="1"/>
    <col min="1794" max="1794" width="74" style="36" customWidth="1"/>
    <col min="1795" max="1796" width="19" style="36" customWidth="1"/>
    <col min="1797" max="2048" width="21.33203125" style="36" customWidth="1"/>
    <col min="2049" max="2049" width="3" style="36" customWidth="1"/>
    <col min="2050" max="2050" width="74" style="36" customWidth="1"/>
    <col min="2051" max="2052" width="19" style="36" customWidth="1"/>
    <col min="2053" max="2304" width="21.33203125" style="36" customWidth="1"/>
    <col min="2305" max="2305" width="3" style="36" customWidth="1"/>
    <col min="2306" max="2306" width="74" style="36" customWidth="1"/>
    <col min="2307" max="2308" width="19" style="36" customWidth="1"/>
    <col min="2309" max="2560" width="21.33203125" style="36" customWidth="1"/>
    <col min="2561" max="2561" width="3" style="36" customWidth="1"/>
    <col min="2562" max="2562" width="74" style="36" customWidth="1"/>
    <col min="2563" max="2564" width="19" style="36" customWidth="1"/>
    <col min="2565" max="2816" width="21.33203125" style="36" customWidth="1"/>
    <col min="2817" max="2817" width="3" style="36" customWidth="1"/>
    <col min="2818" max="2818" width="74" style="36" customWidth="1"/>
    <col min="2819" max="2820" width="19" style="36" customWidth="1"/>
    <col min="2821" max="3072" width="21.33203125" style="36" customWidth="1"/>
    <col min="3073" max="3073" width="3" style="36" customWidth="1"/>
    <col min="3074" max="3074" width="74" style="36" customWidth="1"/>
    <col min="3075" max="3076" width="19" style="36" customWidth="1"/>
    <col min="3077" max="3328" width="21.33203125" style="36" customWidth="1"/>
    <col min="3329" max="3329" width="3" style="36" customWidth="1"/>
    <col min="3330" max="3330" width="74" style="36" customWidth="1"/>
    <col min="3331" max="3332" width="19" style="36" customWidth="1"/>
    <col min="3333" max="3584" width="21.33203125" style="36" customWidth="1"/>
    <col min="3585" max="3585" width="3" style="36" customWidth="1"/>
    <col min="3586" max="3586" width="74" style="36" customWidth="1"/>
    <col min="3587" max="3588" width="19" style="36" customWidth="1"/>
    <col min="3589" max="3840" width="21.33203125" style="36" customWidth="1"/>
    <col min="3841" max="3841" width="3" style="36" customWidth="1"/>
    <col min="3842" max="3842" width="74" style="36" customWidth="1"/>
    <col min="3843" max="3844" width="19" style="36" customWidth="1"/>
    <col min="3845" max="4096" width="21.33203125" style="36" customWidth="1"/>
    <col min="4097" max="4097" width="3" style="36" customWidth="1"/>
    <col min="4098" max="4098" width="74" style="36" customWidth="1"/>
    <col min="4099" max="4100" width="19" style="36" customWidth="1"/>
    <col min="4101" max="4352" width="21.33203125" style="36" customWidth="1"/>
    <col min="4353" max="4353" width="3" style="36" customWidth="1"/>
    <col min="4354" max="4354" width="74" style="36" customWidth="1"/>
    <col min="4355" max="4356" width="19" style="36" customWidth="1"/>
    <col min="4357" max="4608" width="21.33203125" style="36" customWidth="1"/>
    <col min="4609" max="4609" width="3" style="36" customWidth="1"/>
    <col min="4610" max="4610" width="74" style="36" customWidth="1"/>
    <col min="4611" max="4612" width="19" style="36" customWidth="1"/>
    <col min="4613" max="4864" width="21.33203125" style="36" customWidth="1"/>
    <col min="4865" max="4865" width="3" style="36" customWidth="1"/>
    <col min="4866" max="4866" width="74" style="36" customWidth="1"/>
    <col min="4867" max="4868" width="19" style="36" customWidth="1"/>
    <col min="4869" max="5120" width="21.33203125" style="36" customWidth="1"/>
    <col min="5121" max="5121" width="3" style="36" customWidth="1"/>
    <col min="5122" max="5122" width="74" style="36" customWidth="1"/>
    <col min="5123" max="5124" width="19" style="36" customWidth="1"/>
    <col min="5125" max="5376" width="21.33203125" style="36" customWidth="1"/>
    <col min="5377" max="5377" width="3" style="36" customWidth="1"/>
    <col min="5378" max="5378" width="74" style="36" customWidth="1"/>
    <col min="5379" max="5380" width="19" style="36" customWidth="1"/>
    <col min="5381" max="5632" width="21.33203125" style="36" customWidth="1"/>
    <col min="5633" max="5633" width="3" style="36" customWidth="1"/>
    <col min="5634" max="5634" width="74" style="36" customWidth="1"/>
    <col min="5635" max="5636" width="19" style="36" customWidth="1"/>
    <col min="5637" max="5888" width="21.33203125" style="36" customWidth="1"/>
    <col min="5889" max="5889" width="3" style="36" customWidth="1"/>
    <col min="5890" max="5890" width="74" style="36" customWidth="1"/>
    <col min="5891" max="5892" width="19" style="36" customWidth="1"/>
    <col min="5893" max="6144" width="21.33203125" style="36" customWidth="1"/>
    <col min="6145" max="6145" width="3" style="36" customWidth="1"/>
    <col min="6146" max="6146" width="74" style="36" customWidth="1"/>
    <col min="6147" max="6148" width="19" style="36" customWidth="1"/>
    <col min="6149" max="6400" width="21.33203125" style="36" customWidth="1"/>
    <col min="6401" max="6401" width="3" style="36" customWidth="1"/>
    <col min="6402" max="6402" width="74" style="36" customWidth="1"/>
    <col min="6403" max="6404" width="19" style="36" customWidth="1"/>
    <col min="6405" max="6656" width="21.33203125" style="36" customWidth="1"/>
    <col min="6657" max="6657" width="3" style="36" customWidth="1"/>
    <col min="6658" max="6658" width="74" style="36" customWidth="1"/>
    <col min="6659" max="6660" width="19" style="36" customWidth="1"/>
    <col min="6661" max="6912" width="21.33203125" style="36" customWidth="1"/>
    <col min="6913" max="6913" width="3" style="36" customWidth="1"/>
    <col min="6914" max="6914" width="74" style="36" customWidth="1"/>
    <col min="6915" max="6916" width="19" style="36" customWidth="1"/>
    <col min="6917" max="7168" width="21.33203125" style="36" customWidth="1"/>
    <col min="7169" max="7169" width="3" style="36" customWidth="1"/>
    <col min="7170" max="7170" width="74" style="36" customWidth="1"/>
    <col min="7171" max="7172" width="19" style="36" customWidth="1"/>
    <col min="7173" max="7424" width="21.33203125" style="36" customWidth="1"/>
    <col min="7425" max="7425" width="3" style="36" customWidth="1"/>
    <col min="7426" max="7426" width="74" style="36" customWidth="1"/>
    <col min="7427" max="7428" width="19" style="36" customWidth="1"/>
    <col min="7429" max="7680" width="21.33203125" style="36" customWidth="1"/>
    <col min="7681" max="7681" width="3" style="36" customWidth="1"/>
    <col min="7682" max="7682" width="74" style="36" customWidth="1"/>
    <col min="7683" max="7684" width="19" style="36" customWidth="1"/>
    <col min="7685" max="7936" width="21.33203125" style="36" customWidth="1"/>
    <col min="7937" max="7937" width="3" style="36" customWidth="1"/>
    <col min="7938" max="7938" width="74" style="36" customWidth="1"/>
    <col min="7939" max="7940" width="19" style="36" customWidth="1"/>
    <col min="7941" max="8192" width="21.33203125" style="36" customWidth="1"/>
    <col min="8193" max="8193" width="3" style="36" customWidth="1"/>
    <col min="8194" max="8194" width="74" style="36" customWidth="1"/>
    <col min="8195" max="8196" width="19" style="36" customWidth="1"/>
    <col min="8197" max="8448" width="21.33203125" style="36" customWidth="1"/>
    <col min="8449" max="8449" width="3" style="36" customWidth="1"/>
    <col min="8450" max="8450" width="74" style="36" customWidth="1"/>
    <col min="8451" max="8452" width="19" style="36" customWidth="1"/>
    <col min="8453" max="8704" width="21.33203125" style="36" customWidth="1"/>
    <col min="8705" max="8705" width="3" style="36" customWidth="1"/>
    <col min="8706" max="8706" width="74" style="36" customWidth="1"/>
    <col min="8707" max="8708" width="19" style="36" customWidth="1"/>
    <col min="8709" max="8960" width="21.33203125" style="36" customWidth="1"/>
    <col min="8961" max="8961" width="3" style="36" customWidth="1"/>
    <col min="8962" max="8962" width="74" style="36" customWidth="1"/>
    <col min="8963" max="8964" width="19" style="36" customWidth="1"/>
    <col min="8965" max="9216" width="21.33203125" style="36" customWidth="1"/>
    <col min="9217" max="9217" width="3" style="36" customWidth="1"/>
    <col min="9218" max="9218" width="74" style="36" customWidth="1"/>
    <col min="9219" max="9220" width="19" style="36" customWidth="1"/>
    <col min="9221" max="9472" width="21.33203125" style="36" customWidth="1"/>
    <col min="9473" max="9473" width="3" style="36" customWidth="1"/>
    <col min="9474" max="9474" width="74" style="36" customWidth="1"/>
    <col min="9475" max="9476" width="19" style="36" customWidth="1"/>
    <col min="9477" max="9728" width="21.33203125" style="36" customWidth="1"/>
    <col min="9729" max="9729" width="3" style="36" customWidth="1"/>
    <col min="9730" max="9730" width="74" style="36" customWidth="1"/>
    <col min="9731" max="9732" width="19" style="36" customWidth="1"/>
    <col min="9733" max="9984" width="21.33203125" style="36" customWidth="1"/>
    <col min="9985" max="9985" width="3" style="36" customWidth="1"/>
    <col min="9986" max="9986" width="74" style="36" customWidth="1"/>
    <col min="9987" max="9988" width="19" style="36" customWidth="1"/>
    <col min="9989" max="10240" width="21.33203125" style="36" customWidth="1"/>
    <col min="10241" max="10241" width="3" style="36" customWidth="1"/>
    <col min="10242" max="10242" width="74" style="36" customWidth="1"/>
    <col min="10243" max="10244" width="19" style="36" customWidth="1"/>
    <col min="10245" max="10496" width="21.33203125" style="36" customWidth="1"/>
    <col min="10497" max="10497" width="3" style="36" customWidth="1"/>
    <col min="10498" max="10498" width="74" style="36" customWidth="1"/>
    <col min="10499" max="10500" width="19" style="36" customWidth="1"/>
    <col min="10501" max="10752" width="21.33203125" style="36" customWidth="1"/>
    <col min="10753" max="10753" width="3" style="36" customWidth="1"/>
    <col min="10754" max="10754" width="74" style="36" customWidth="1"/>
    <col min="10755" max="10756" width="19" style="36" customWidth="1"/>
    <col min="10757" max="11008" width="21.33203125" style="36" customWidth="1"/>
    <col min="11009" max="11009" width="3" style="36" customWidth="1"/>
    <col min="11010" max="11010" width="74" style="36" customWidth="1"/>
    <col min="11011" max="11012" width="19" style="36" customWidth="1"/>
    <col min="11013" max="11264" width="21.33203125" style="36" customWidth="1"/>
    <col min="11265" max="11265" width="3" style="36" customWidth="1"/>
    <col min="11266" max="11266" width="74" style="36" customWidth="1"/>
    <col min="11267" max="11268" width="19" style="36" customWidth="1"/>
    <col min="11269" max="11520" width="21.33203125" style="36" customWidth="1"/>
    <col min="11521" max="11521" width="3" style="36" customWidth="1"/>
    <col min="11522" max="11522" width="74" style="36" customWidth="1"/>
    <col min="11523" max="11524" width="19" style="36" customWidth="1"/>
    <col min="11525" max="11776" width="21.33203125" style="36" customWidth="1"/>
    <col min="11777" max="11777" width="3" style="36" customWidth="1"/>
    <col min="11778" max="11778" width="74" style="36" customWidth="1"/>
    <col min="11779" max="11780" width="19" style="36" customWidth="1"/>
    <col min="11781" max="12032" width="21.33203125" style="36" customWidth="1"/>
    <col min="12033" max="12033" width="3" style="36" customWidth="1"/>
    <col min="12034" max="12034" width="74" style="36" customWidth="1"/>
    <col min="12035" max="12036" width="19" style="36" customWidth="1"/>
    <col min="12037" max="12288" width="21.33203125" style="36" customWidth="1"/>
    <col min="12289" max="12289" width="3" style="36" customWidth="1"/>
    <col min="12290" max="12290" width="74" style="36" customWidth="1"/>
    <col min="12291" max="12292" width="19" style="36" customWidth="1"/>
    <col min="12293" max="12544" width="21.33203125" style="36" customWidth="1"/>
    <col min="12545" max="12545" width="3" style="36" customWidth="1"/>
    <col min="12546" max="12546" width="74" style="36" customWidth="1"/>
    <col min="12547" max="12548" width="19" style="36" customWidth="1"/>
    <col min="12549" max="12800" width="21.33203125" style="36" customWidth="1"/>
    <col min="12801" max="12801" width="3" style="36" customWidth="1"/>
    <col min="12802" max="12802" width="74" style="36" customWidth="1"/>
    <col min="12803" max="12804" width="19" style="36" customWidth="1"/>
    <col min="12805" max="13056" width="21.33203125" style="36" customWidth="1"/>
    <col min="13057" max="13057" width="3" style="36" customWidth="1"/>
    <col min="13058" max="13058" width="74" style="36" customWidth="1"/>
    <col min="13059" max="13060" width="19" style="36" customWidth="1"/>
    <col min="13061" max="13312" width="21.33203125" style="36" customWidth="1"/>
    <col min="13313" max="13313" width="3" style="36" customWidth="1"/>
    <col min="13314" max="13314" width="74" style="36" customWidth="1"/>
    <col min="13315" max="13316" width="19" style="36" customWidth="1"/>
    <col min="13317" max="13568" width="21.33203125" style="36" customWidth="1"/>
    <col min="13569" max="13569" width="3" style="36" customWidth="1"/>
    <col min="13570" max="13570" width="74" style="36" customWidth="1"/>
    <col min="13571" max="13572" width="19" style="36" customWidth="1"/>
    <col min="13573" max="13824" width="21.33203125" style="36" customWidth="1"/>
    <col min="13825" max="13825" width="3" style="36" customWidth="1"/>
    <col min="13826" max="13826" width="74" style="36" customWidth="1"/>
    <col min="13827" max="13828" width="19" style="36" customWidth="1"/>
    <col min="13829" max="14080" width="21.33203125" style="36" customWidth="1"/>
    <col min="14081" max="14081" width="3" style="36" customWidth="1"/>
    <col min="14082" max="14082" width="74" style="36" customWidth="1"/>
    <col min="14083" max="14084" width="19" style="36" customWidth="1"/>
    <col min="14085" max="14336" width="21.33203125" style="36" customWidth="1"/>
    <col min="14337" max="14337" width="3" style="36" customWidth="1"/>
    <col min="14338" max="14338" width="74" style="36" customWidth="1"/>
    <col min="14339" max="14340" width="19" style="36" customWidth="1"/>
    <col min="14341" max="14592" width="21.33203125" style="36" customWidth="1"/>
    <col min="14593" max="14593" width="3" style="36" customWidth="1"/>
    <col min="14594" max="14594" width="74" style="36" customWidth="1"/>
    <col min="14595" max="14596" width="19" style="36" customWidth="1"/>
    <col min="14597" max="14848" width="21.33203125" style="36" customWidth="1"/>
    <col min="14849" max="14849" width="3" style="36" customWidth="1"/>
    <col min="14850" max="14850" width="74" style="36" customWidth="1"/>
    <col min="14851" max="14852" width="19" style="36" customWidth="1"/>
    <col min="14853" max="15104" width="21.33203125" style="36" customWidth="1"/>
    <col min="15105" max="15105" width="3" style="36" customWidth="1"/>
    <col min="15106" max="15106" width="74" style="36" customWidth="1"/>
    <col min="15107" max="15108" width="19" style="36" customWidth="1"/>
    <col min="15109" max="15360" width="21.33203125" style="36" customWidth="1"/>
    <col min="15361" max="15361" width="3" style="36" customWidth="1"/>
    <col min="15362" max="15362" width="74" style="36" customWidth="1"/>
    <col min="15363" max="15364" width="19" style="36" customWidth="1"/>
    <col min="15365" max="15616" width="21.33203125" style="36" customWidth="1"/>
    <col min="15617" max="15617" width="3" style="36" customWidth="1"/>
    <col min="15618" max="15618" width="74" style="36" customWidth="1"/>
    <col min="15619" max="15620" width="19" style="36" customWidth="1"/>
    <col min="15621" max="15872" width="21.33203125" style="36" customWidth="1"/>
    <col min="15873" max="15873" width="3" style="36" customWidth="1"/>
    <col min="15874" max="15874" width="74" style="36" customWidth="1"/>
    <col min="15875" max="15876" width="19" style="36" customWidth="1"/>
    <col min="15877" max="16128" width="21.33203125" style="36" customWidth="1"/>
    <col min="16129" max="16129" width="3" style="36" customWidth="1"/>
    <col min="16130" max="16130" width="74" style="36" customWidth="1"/>
    <col min="16131" max="16132" width="19" style="36" customWidth="1"/>
    <col min="16133" max="16384" width="21.33203125" style="36" customWidth="1"/>
  </cols>
  <sheetData>
    <row r="1" spans="1:4" x14ac:dyDescent="0.25">
      <c r="A1" s="59" t="s">
        <v>0</v>
      </c>
      <c r="B1" s="60"/>
      <c r="C1" s="60"/>
      <c r="D1" s="60"/>
    </row>
    <row r="2" spans="1:4" x14ac:dyDescent="0.25">
      <c r="A2" s="59" t="s">
        <v>1</v>
      </c>
      <c r="B2" s="60"/>
      <c r="C2" s="60"/>
      <c r="D2" s="60"/>
    </row>
    <row r="3" spans="1:4" x14ac:dyDescent="0.25">
      <c r="A3" s="59" t="s">
        <v>47</v>
      </c>
      <c r="B3" s="60"/>
      <c r="C3" s="60"/>
      <c r="D3" s="60"/>
    </row>
    <row r="4" spans="1:4" x14ac:dyDescent="0.25">
      <c r="A4" s="59" t="s">
        <v>71</v>
      </c>
      <c r="B4" s="60"/>
      <c r="C4" s="60"/>
      <c r="D4" s="60"/>
    </row>
    <row r="5" spans="1:4" x14ac:dyDescent="0.25">
      <c r="A5" s="59" t="s">
        <v>4</v>
      </c>
      <c r="B5" s="60"/>
      <c r="C5" s="60"/>
      <c r="D5" s="60"/>
    </row>
    <row r="6" spans="1:4" x14ac:dyDescent="0.25">
      <c r="A6" s="59" t="s">
        <v>141</v>
      </c>
      <c r="B6" s="60"/>
      <c r="C6" s="60"/>
      <c r="D6" s="60"/>
    </row>
    <row r="7" spans="1:4" x14ac:dyDescent="0.25">
      <c r="A7" s="59" t="s">
        <v>142</v>
      </c>
      <c r="B7" s="60"/>
      <c r="C7" s="60"/>
      <c r="D7" s="60"/>
    </row>
    <row r="8" spans="1:4" x14ac:dyDescent="0.25">
      <c r="A8" s="61" t="s">
        <v>5</v>
      </c>
      <c r="B8" s="60"/>
      <c r="C8" s="60"/>
      <c r="D8" s="60"/>
    </row>
    <row r="9" spans="1:4" x14ac:dyDescent="0.25">
      <c r="A9" s="59" t="s">
        <v>1</v>
      </c>
      <c r="B9" s="60"/>
      <c r="C9" s="60"/>
      <c r="D9" s="60"/>
    </row>
    <row r="10" spans="1:4" x14ac:dyDescent="0.25">
      <c r="B10" s="36" t="s">
        <v>72</v>
      </c>
    </row>
    <row r="11" spans="1:4" x14ac:dyDescent="0.25">
      <c r="B11" s="36" t="s">
        <v>73</v>
      </c>
    </row>
    <row r="12" spans="1:4" x14ac:dyDescent="0.25">
      <c r="B12" s="65" t="s">
        <v>74</v>
      </c>
      <c r="C12" s="78">
        <v>933708</v>
      </c>
      <c r="D12" s="78">
        <v>826592</v>
      </c>
    </row>
    <row r="13" spans="1:4" x14ac:dyDescent="0.25">
      <c r="B13" s="36" t="s">
        <v>75</v>
      </c>
      <c r="C13" s="38">
        <v>523971</v>
      </c>
      <c r="D13" s="38">
        <v>478964</v>
      </c>
    </row>
    <row r="15" spans="1:4" x14ac:dyDescent="0.25">
      <c r="B15" s="36" t="s">
        <v>76</v>
      </c>
      <c r="C15" s="38">
        <v>57161</v>
      </c>
      <c r="D15" s="38">
        <v>53287</v>
      </c>
    </row>
    <row r="17" spans="2:4" x14ac:dyDescent="0.25">
      <c r="B17" s="65" t="s">
        <v>27</v>
      </c>
      <c r="C17" s="66">
        <v>313282</v>
      </c>
      <c r="D17" s="66">
        <v>111859</v>
      </c>
    </row>
    <row r="18" spans="2:4" x14ac:dyDescent="0.25">
      <c r="B18" s="65" t="s">
        <v>77</v>
      </c>
      <c r="C18" s="66">
        <v>484167</v>
      </c>
      <c r="D18" s="66">
        <v>467609</v>
      </c>
    </row>
    <row r="19" spans="2:4" x14ac:dyDescent="0.25">
      <c r="B19" s="36" t="s">
        <v>78</v>
      </c>
      <c r="C19" s="38">
        <v>2312289</v>
      </c>
      <c r="D19" s="38">
        <v>1938311</v>
      </c>
    </row>
    <row r="20" spans="2:4" x14ac:dyDescent="0.25">
      <c r="B20" s="36" t="s">
        <v>79</v>
      </c>
      <c r="C20" s="38">
        <v>1602355</v>
      </c>
      <c r="D20" s="38">
        <v>1909361</v>
      </c>
    </row>
    <row r="21" spans="2:4" x14ac:dyDescent="0.25">
      <c r="B21" s="36" t="s">
        <v>80</v>
      </c>
      <c r="C21" s="38">
        <v>16357301</v>
      </c>
      <c r="D21" s="38">
        <v>15865776</v>
      </c>
    </row>
    <row r="22" spans="2:4" x14ac:dyDescent="0.25">
      <c r="B22" s="36" t="s">
        <v>81</v>
      </c>
      <c r="C22" s="38">
        <v>496210</v>
      </c>
      <c r="D22" s="38">
        <v>523828</v>
      </c>
    </row>
    <row r="23" spans="2:4" x14ac:dyDescent="0.25">
      <c r="B23" s="36" t="s">
        <v>30</v>
      </c>
      <c r="C23" s="38">
        <v>354902</v>
      </c>
      <c r="D23" s="38">
        <v>332383</v>
      </c>
    </row>
    <row r="24" spans="2:4" x14ac:dyDescent="0.25">
      <c r="B24" s="36" t="s">
        <v>82</v>
      </c>
      <c r="C24" s="38">
        <v>21123057</v>
      </c>
      <c r="D24" s="38">
        <v>20569659</v>
      </c>
    </row>
    <row r="26" spans="2:4" x14ac:dyDescent="0.25">
      <c r="B26" s="36" t="s">
        <v>83</v>
      </c>
    </row>
    <row r="27" spans="2:4" x14ac:dyDescent="0.25">
      <c r="B27" s="36" t="s">
        <v>84</v>
      </c>
    </row>
    <row r="28" spans="2:4" x14ac:dyDescent="0.25">
      <c r="B28" s="36" t="s">
        <v>155</v>
      </c>
    </row>
    <row r="29" spans="2:4" x14ac:dyDescent="0.25">
      <c r="B29" s="36" t="s">
        <v>156</v>
      </c>
    </row>
    <row r="30" spans="2:4" x14ac:dyDescent="0.25">
      <c r="B30" s="36" t="s">
        <v>157</v>
      </c>
      <c r="C30" s="38">
        <v>78806</v>
      </c>
      <c r="D30" s="38">
        <v>79040</v>
      </c>
    </row>
    <row r="31" spans="2:4" x14ac:dyDescent="0.25">
      <c r="B31" s="36" t="s">
        <v>85</v>
      </c>
      <c r="C31" s="38">
        <v>1808746</v>
      </c>
      <c r="D31" s="38">
        <v>1713074</v>
      </c>
    </row>
    <row r="32" spans="2:4" x14ac:dyDescent="0.25">
      <c r="B32" s="36" t="s">
        <v>158</v>
      </c>
      <c r="C32" s="38">
        <v>59279</v>
      </c>
      <c r="D32" s="38">
        <v>97869</v>
      </c>
    </row>
    <row r="33" spans="2:4" x14ac:dyDescent="0.25">
      <c r="B33" s="36" t="s">
        <v>86</v>
      </c>
      <c r="C33" s="38">
        <v>4126909</v>
      </c>
      <c r="D33" s="38">
        <v>3723094</v>
      </c>
    </row>
    <row r="34" spans="2:4" x14ac:dyDescent="0.25">
      <c r="B34" s="65" t="s">
        <v>87</v>
      </c>
      <c r="C34" s="66">
        <v>6073740</v>
      </c>
      <c r="D34" s="66">
        <v>5613077</v>
      </c>
    </row>
    <row r="35" spans="2:4" x14ac:dyDescent="0.25">
      <c r="B35" s="36" t="s">
        <v>88</v>
      </c>
      <c r="C35" s="37">
        <v>27196797</v>
      </c>
      <c r="D35" s="37">
        <v>26182736</v>
      </c>
    </row>
  </sheetData>
  <mergeCells count="9">
    <mergeCell ref="A7:D7"/>
    <mergeCell ref="A8:D8"/>
    <mergeCell ref="A9:D9"/>
    <mergeCell ref="A1:D1"/>
    <mergeCell ref="A2:D2"/>
    <mergeCell ref="A3:D3"/>
    <mergeCell ref="A4:D4"/>
    <mergeCell ref="A5:D5"/>
    <mergeCell ref="A6:D6"/>
  </mergeCells>
  <hyperlinks>
    <hyperlink ref="A8" location="Table_Of_Contents!A1" display="Table Of Contents" xr:uid="{E9527C1F-400A-447A-A71F-78A8F634BC08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5F059-2377-41CB-9604-DF2A513D703D}">
  <dimension ref="A1:E48"/>
  <sheetViews>
    <sheetView topLeftCell="B26" zoomScale="106" zoomScaleNormal="85" workbookViewId="0">
      <selection activeCell="B34" sqref="B34:D34"/>
    </sheetView>
  </sheetViews>
  <sheetFormatPr defaultRowHeight="13.2" x14ac:dyDescent="0.25"/>
  <cols>
    <col min="1" max="1" width="3" customWidth="1"/>
    <col min="2" max="2" width="72" customWidth="1"/>
    <col min="3" max="3" width="17" customWidth="1"/>
    <col min="4" max="4" width="31" customWidth="1"/>
    <col min="5" max="5" width="15" customWidth="1"/>
    <col min="6" max="256" width="21.33203125" customWidth="1"/>
    <col min="257" max="257" width="3" customWidth="1"/>
    <col min="258" max="258" width="72" customWidth="1"/>
    <col min="259" max="259" width="17" customWidth="1"/>
    <col min="260" max="260" width="31" customWidth="1"/>
    <col min="261" max="261" width="15" customWidth="1"/>
    <col min="262" max="512" width="21.33203125" customWidth="1"/>
    <col min="513" max="513" width="3" customWidth="1"/>
    <col min="514" max="514" width="72" customWidth="1"/>
    <col min="515" max="515" width="17" customWidth="1"/>
    <col min="516" max="516" width="31" customWidth="1"/>
    <col min="517" max="517" width="15" customWidth="1"/>
    <col min="518" max="768" width="21.33203125" customWidth="1"/>
    <col min="769" max="769" width="3" customWidth="1"/>
    <col min="770" max="770" width="72" customWidth="1"/>
    <col min="771" max="771" width="17" customWidth="1"/>
    <col min="772" max="772" width="31" customWidth="1"/>
    <col min="773" max="773" width="15" customWidth="1"/>
    <col min="774" max="1024" width="21.33203125" customWidth="1"/>
    <col min="1025" max="1025" width="3" customWidth="1"/>
    <col min="1026" max="1026" width="72" customWidth="1"/>
    <col min="1027" max="1027" width="17" customWidth="1"/>
    <col min="1028" max="1028" width="31" customWidth="1"/>
    <col min="1029" max="1029" width="15" customWidth="1"/>
    <col min="1030" max="1280" width="21.33203125" customWidth="1"/>
    <col min="1281" max="1281" width="3" customWidth="1"/>
    <col min="1282" max="1282" width="72" customWidth="1"/>
    <col min="1283" max="1283" width="17" customWidth="1"/>
    <col min="1284" max="1284" width="31" customWidth="1"/>
    <col min="1285" max="1285" width="15" customWidth="1"/>
    <col min="1286" max="1536" width="21.33203125" customWidth="1"/>
    <col min="1537" max="1537" width="3" customWidth="1"/>
    <col min="1538" max="1538" width="72" customWidth="1"/>
    <col min="1539" max="1539" width="17" customWidth="1"/>
    <col min="1540" max="1540" width="31" customWidth="1"/>
    <col min="1541" max="1541" width="15" customWidth="1"/>
    <col min="1542" max="1792" width="21.33203125" customWidth="1"/>
    <col min="1793" max="1793" width="3" customWidth="1"/>
    <col min="1794" max="1794" width="72" customWidth="1"/>
    <col min="1795" max="1795" width="17" customWidth="1"/>
    <col min="1796" max="1796" width="31" customWidth="1"/>
    <col min="1797" max="1797" width="15" customWidth="1"/>
    <col min="1798" max="2048" width="21.33203125" customWidth="1"/>
    <col min="2049" max="2049" width="3" customWidth="1"/>
    <col min="2050" max="2050" width="72" customWidth="1"/>
    <col min="2051" max="2051" width="17" customWidth="1"/>
    <col min="2052" max="2052" width="31" customWidth="1"/>
    <col min="2053" max="2053" width="15" customWidth="1"/>
    <col min="2054" max="2304" width="21.33203125" customWidth="1"/>
    <col min="2305" max="2305" width="3" customWidth="1"/>
    <col min="2306" max="2306" width="72" customWidth="1"/>
    <col min="2307" max="2307" width="17" customWidth="1"/>
    <col min="2308" max="2308" width="31" customWidth="1"/>
    <col min="2309" max="2309" width="15" customWidth="1"/>
    <col min="2310" max="2560" width="21.33203125" customWidth="1"/>
    <col min="2561" max="2561" width="3" customWidth="1"/>
    <col min="2562" max="2562" width="72" customWidth="1"/>
    <col min="2563" max="2563" width="17" customWidth="1"/>
    <col min="2564" max="2564" width="31" customWidth="1"/>
    <col min="2565" max="2565" width="15" customWidth="1"/>
    <col min="2566" max="2816" width="21.33203125" customWidth="1"/>
    <col min="2817" max="2817" width="3" customWidth="1"/>
    <col min="2818" max="2818" width="72" customWidth="1"/>
    <col min="2819" max="2819" width="17" customWidth="1"/>
    <col min="2820" max="2820" width="31" customWidth="1"/>
    <col min="2821" max="2821" width="15" customWidth="1"/>
    <col min="2822" max="3072" width="21.33203125" customWidth="1"/>
    <col min="3073" max="3073" width="3" customWidth="1"/>
    <col min="3074" max="3074" width="72" customWidth="1"/>
    <col min="3075" max="3075" width="17" customWidth="1"/>
    <col min="3076" max="3076" width="31" customWidth="1"/>
    <col min="3077" max="3077" width="15" customWidth="1"/>
    <col min="3078" max="3328" width="21.33203125" customWidth="1"/>
    <col min="3329" max="3329" width="3" customWidth="1"/>
    <col min="3330" max="3330" width="72" customWidth="1"/>
    <col min="3331" max="3331" width="17" customWidth="1"/>
    <col min="3332" max="3332" width="31" customWidth="1"/>
    <col min="3333" max="3333" width="15" customWidth="1"/>
    <col min="3334" max="3584" width="21.33203125" customWidth="1"/>
    <col min="3585" max="3585" width="3" customWidth="1"/>
    <col min="3586" max="3586" width="72" customWidth="1"/>
    <col min="3587" max="3587" width="17" customWidth="1"/>
    <col min="3588" max="3588" width="31" customWidth="1"/>
    <col min="3589" max="3589" width="15" customWidth="1"/>
    <col min="3590" max="3840" width="21.33203125" customWidth="1"/>
    <col min="3841" max="3841" width="3" customWidth="1"/>
    <col min="3842" max="3842" width="72" customWidth="1"/>
    <col min="3843" max="3843" width="17" customWidth="1"/>
    <col min="3844" max="3844" width="31" customWidth="1"/>
    <col min="3845" max="3845" width="15" customWidth="1"/>
    <col min="3846" max="4096" width="21.33203125" customWidth="1"/>
    <col min="4097" max="4097" width="3" customWidth="1"/>
    <col min="4098" max="4098" width="72" customWidth="1"/>
    <col min="4099" max="4099" width="17" customWidth="1"/>
    <col min="4100" max="4100" width="31" customWidth="1"/>
    <col min="4101" max="4101" width="15" customWidth="1"/>
    <col min="4102" max="4352" width="21.33203125" customWidth="1"/>
    <col min="4353" max="4353" width="3" customWidth="1"/>
    <col min="4354" max="4354" width="72" customWidth="1"/>
    <col min="4355" max="4355" width="17" customWidth="1"/>
    <col min="4356" max="4356" width="31" customWidth="1"/>
    <col min="4357" max="4357" width="15" customWidth="1"/>
    <col min="4358" max="4608" width="21.33203125" customWidth="1"/>
    <col min="4609" max="4609" width="3" customWidth="1"/>
    <col min="4610" max="4610" width="72" customWidth="1"/>
    <col min="4611" max="4611" width="17" customWidth="1"/>
    <col min="4612" max="4612" width="31" customWidth="1"/>
    <col min="4613" max="4613" width="15" customWidth="1"/>
    <col min="4614" max="4864" width="21.33203125" customWidth="1"/>
    <col min="4865" max="4865" width="3" customWidth="1"/>
    <col min="4866" max="4866" width="72" customWidth="1"/>
    <col min="4867" max="4867" width="17" customWidth="1"/>
    <col min="4868" max="4868" width="31" customWidth="1"/>
    <col min="4869" max="4869" width="15" customWidth="1"/>
    <col min="4870" max="5120" width="21.33203125" customWidth="1"/>
    <col min="5121" max="5121" width="3" customWidth="1"/>
    <col min="5122" max="5122" width="72" customWidth="1"/>
    <col min="5123" max="5123" width="17" customWidth="1"/>
    <col min="5124" max="5124" width="31" customWidth="1"/>
    <col min="5125" max="5125" width="15" customWidth="1"/>
    <col min="5126" max="5376" width="21.33203125" customWidth="1"/>
    <col min="5377" max="5377" width="3" customWidth="1"/>
    <col min="5378" max="5378" width="72" customWidth="1"/>
    <col min="5379" max="5379" width="17" customWidth="1"/>
    <col min="5380" max="5380" width="31" customWidth="1"/>
    <col min="5381" max="5381" width="15" customWidth="1"/>
    <col min="5382" max="5632" width="21.33203125" customWidth="1"/>
    <col min="5633" max="5633" width="3" customWidth="1"/>
    <col min="5634" max="5634" width="72" customWidth="1"/>
    <col min="5635" max="5635" width="17" customWidth="1"/>
    <col min="5636" max="5636" width="31" customWidth="1"/>
    <col min="5637" max="5637" width="15" customWidth="1"/>
    <col min="5638" max="5888" width="21.33203125" customWidth="1"/>
    <col min="5889" max="5889" width="3" customWidth="1"/>
    <col min="5890" max="5890" width="72" customWidth="1"/>
    <col min="5891" max="5891" width="17" customWidth="1"/>
    <col min="5892" max="5892" width="31" customWidth="1"/>
    <col min="5893" max="5893" width="15" customWidth="1"/>
    <col min="5894" max="6144" width="21.33203125" customWidth="1"/>
    <col min="6145" max="6145" width="3" customWidth="1"/>
    <col min="6146" max="6146" width="72" customWidth="1"/>
    <col min="6147" max="6147" width="17" customWidth="1"/>
    <col min="6148" max="6148" width="31" customWidth="1"/>
    <col min="6149" max="6149" width="15" customWidth="1"/>
    <col min="6150" max="6400" width="21.33203125" customWidth="1"/>
    <col min="6401" max="6401" width="3" customWidth="1"/>
    <col min="6402" max="6402" width="72" customWidth="1"/>
    <col min="6403" max="6403" width="17" customWidth="1"/>
    <col min="6404" max="6404" width="31" customWidth="1"/>
    <col min="6405" max="6405" width="15" customWidth="1"/>
    <col min="6406" max="6656" width="21.33203125" customWidth="1"/>
    <col min="6657" max="6657" width="3" customWidth="1"/>
    <col min="6658" max="6658" width="72" customWidth="1"/>
    <col min="6659" max="6659" width="17" customWidth="1"/>
    <col min="6660" max="6660" width="31" customWidth="1"/>
    <col min="6661" max="6661" width="15" customWidth="1"/>
    <col min="6662" max="6912" width="21.33203125" customWidth="1"/>
    <col min="6913" max="6913" width="3" customWidth="1"/>
    <col min="6914" max="6914" width="72" customWidth="1"/>
    <col min="6915" max="6915" width="17" customWidth="1"/>
    <col min="6916" max="6916" width="31" customWidth="1"/>
    <col min="6917" max="6917" width="15" customWidth="1"/>
    <col min="6918" max="7168" width="21.33203125" customWidth="1"/>
    <col min="7169" max="7169" width="3" customWidth="1"/>
    <col min="7170" max="7170" width="72" customWidth="1"/>
    <col min="7171" max="7171" width="17" customWidth="1"/>
    <col min="7172" max="7172" width="31" customWidth="1"/>
    <col min="7173" max="7173" width="15" customWidth="1"/>
    <col min="7174" max="7424" width="21.33203125" customWidth="1"/>
    <col min="7425" max="7425" width="3" customWidth="1"/>
    <col min="7426" max="7426" width="72" customWidth="1"/>
    <col min="7427" max="7427" width="17" customWidth="1"/>
    <col min="7428" max="7428" width="31" customWidth="1"/>
    <col min="7429" max="7429" width="15" customWidth="1"/>
    <col min="7430" max="7680" width="21.33203125" customWidth="1"/>
    <col min="7681" max="7681" width="3" customWidth="1"/>
    <col min="7682" max="7682" width="72" customWidth="1"/>
    <col min="7683" max="7683" width="17" customWidth="1"/>
    <col min="7684" max="7684" width="31" customWidth="1"/>
    <col min="7685" max="7685" width="15" customWidth="1"/>
    <col min="7686" max="7936" width="21.33203125" customWidth="1"/>
    <col min="7937" max="7937" width="3" customWidth="1"/>
    <col min="7938" max="7938" width="72" customWidth="1"/>
    <col min="7939" max="7939" width="17" customWidth="1"/>
    <col min="7940" max="7940" width="31" customWidth="1"/>
    <col min="7941" max="7941" width="15" customWidth="1"/>
    <col min="7942" max="8192" width="21.33203125" customWidth="1"/>
    <col min="8193" max="8193" width="3" customWidth="1"/>
    <col min="8194" max="8194" width="72" customWidth="1"/>
    <col min="8195" max="8195" width="17" customWidth="1"/>
    <col min="8196" max="8196" width="31" customWidth="1"/>
    <col min="8197" max="8197" width="15" customWidth="1"/>
    <col min="8198" max="8448" width="21.33203125" customWidth="1"/>
    <col min="8449" max="8449" width="3" customWidth="1"/>
    <col min="8450" max="8450" width="72" customWidth="1"/>
    <col min="8451" max="8451" width="17" customWidth="1"/>
    <col min="8452" max="8452" width="31" customWidth="1"/>
    <col min="8453" max="8453" width="15" customWidth="1"/>
    <col min="8454" max="8704" width="21.33203125" customWidth="1"/>
    <col min="8705" max="8705" width="3" customWidth="1"/>
    <col min="8706" max="8706" width="72" customWidth="1"/>
    <col min="8707" max="8707" width="17" customWidth="1"/>
    <col min="8708" max="8708" width="31" customWidth="1"/>
    <col min="8709" max="8709" width="15" customWidth="1"/>
    <col min="8710" max="8960" width="21.33203125" customWidth="1"/>
    <col min="8961" max="8961" width="3" customWidth="1"/>
    <col min="8962" max="8962" width="72" customWidth="1"/>
    <col min="8963" max="8963" width="17" customWidth="1"/>
    <col min="8964" max="8964" width="31" customWidth="1"/>
    <col min="8965" max="8965" width="15" customWidth="1"/>
    <col min="8966" max="9216" width="21.33203125" customWidth="1"/>
    <col min="9217" max="9217" width="3" customWidth="1"/>
    <col min="9218" max="9218" width="72" customWidth="1"/>
    <col min="9219" max="9219" width="17" customWidth="1"/>
    <col min="9220" max="9220" width="31" customWidth="1"/>
    <col min="9221" max="9221" width="15" customWidth="1"/>
    <col min="9222" max="9472" width="21.33203125" customWidth="1"/>
    <col min="9473" max="9473" width="3" customWidth="1"/>
    <col min="9474" max="9474" width="72" customWidth="1"/>
    <col min="9475" max="9475" width="17" customWidth="1"/>
    <col min="9476" max="9476" width="31" customWidth="1"/>
    <col min="9477" max="9477" width="15" customWidth="1"/>
    <col min="9478" max="9728" width="21.33203125" customWidth="1"/>
    <col min="9729" max="9729" width="3" customWidth="1"/>
    <col min="9730" max="9730" width="72" customWidth="1"/>
    <col min="9731" max="9731" width="17" customWidth="1"/>
    <col min="9732" max="9732" width="31" customWidth="1"/>
    <col min="9733" max="9733" width="15" customWidth="1"/>
    <col min="9734" max="9984" width="21.33203125" customWidth="1"/>
    <col min="9985" max="9985" width="3" customWidth="1"/>
    <col min="9986" max="9986" width="72" customWidth="1"/>
    <col min="9987" max="9987" width="17" customWidth="1"/>
    <col min="9988" max="9988" width="31" customWidth="1"/>
    <col min="9989" max="9989" width="15" customWidth="1"/>
    <col min="9990" max="10240" width="21.33203125" customWidth="1"/>
    <col min="10241" max="10241" width="3" customWidth="1"/>
    <col min="10242" max="10242" width="72" customWidth="1"/>
    <col min="10243" max="10243" width="17" customWidth="1"/>
    <col min="10244" max="10244" width="31" customWidth="1"/>
    <col min="10245" max="10245" width="15" customWidth="1"/>
    <col min="10246" max="10496" width="21.33203125" customWidth="1"/>
    <col min="10497" max="10497" width="3" customWidth="1"/>
    <col min="10498" max="10498" width="72" customWidth="1"/>
    <col min="10499" max="10499" width="17" customWidth="1"/>
    <col min="10500" max="10500" width="31" customWidth="1"/>
    <col min="10501" max="10501" width="15" customWidth="1"/>
    <col min="10502" max="10752" width="21.33203125" customWidth="1"/>
    <col min="10753" max="10753" width="3" customWidth="1"/>
    <col min="10754" max="10754" width="72" customWidth="1"/>
    <col min="10755" max="10755" width="17" customWidth="1"/>
    <col min="10756" max="10756" width="31" customWidth="1"/>
    <col min="10757" max="10757" width="15" customWidth="1"/>
    <col min="10758" max="11008" width="21.33203125" customWidth="1"/>
    <col min="11009" max="11009" width="3" customWidth="1"/>
    <col min="11010" max="11010" width="72" customWidth="1"/>
    <col min="11011" max="11011" width="17" customWidth="1"/>
    <col min="11012" max="11012" width="31" customWidth="1"/>
    <col min="11013" max="11013" width="15" customWidth="1"/>
    <col min="11014" max="11264" width="21.33203125" customWidth="1"/>
    <col min="11265" max="11265" width="3" customWidth="1"/>
    <col min="11266" max="11266" width="72" customWidth="1"/>
    <col min="11267" max="11267" width="17" customWidth="1"/>
    <col min="11268" max="11268" width="31" customWidth="1"/>
    <col min="11269" max="11269" width="15" customWidth="1"/>
    <col min="11270" max="11520" width="21.33203125" customWidth="1"/>
    <col min="11521" max="11521" width="3" customWidth="1"/>
    <col min="11522" max="11522" width="72" customWidth="1"/>
    <col min="11523" max="11523" width="17" customWidth="1"/>
    <col min="11524" max="11524" width="31" customWidth="1"/>
    <col min="11525" max="11525" width="15" customWidth="1"/>
    <col min="11526" max="11776" width="21.33203125" customWidth="1"/>
    <col min="11777" max="11777" width="3" customWidth="1"/>
    <col min="11778" max="11778" width="72" customWidth="1"/>
    <col min="11779" max="11779" width="17" customWidth="1"/>
    <col min="11780" max="11780" width="31" customWidth="1"/>
    <col min="11781" max="11781" width="15" customWidth="1"/>
    <col min="11782" max="12032" width="21.33203125" customWidth="1"/>
    <col min="12033" max="12033" width="3" customWidth="1"/>
    <col min="12034" max="12034" width="72" customWidth="1"/>
    <col min="12035" max="12035" width="17" customWidth="1"/>
    <col min="12036" max="12036" width="31" customWidth="1"/>
    <col min="12037" max="12037" width="15" customWidth="1"/>
    <col min="12038" max="12288" width="21.33203125" customWidth="1"/>
    <col min="12289" max="12289" width="3" customWidth="1"/>
    <col min="12290" max="12290" width="72" customWidth="1"/>
    <col min="12291" max="12291" width="17" customWidth="1"/>
    <col min="12292" max="12292" width="31" customWidth="1"/>
    <col min="12293" max="12293" width="15" customWidth="1"/>
    <col min="12294" max="12544" width="21.33203125" customWidth="1"/>
    <col min="12545" max="12545" width="3" customWidth="1"/>
    <col min="12546" max="12546" width="72" customWidth="1"/>
    <col min="12547" max="12547" width="17" customWidth="1"/>
    <col min="12548" max="12548" width="31" customWidth="1"/>
    <col min="12549" max="12549" width="15" customWidth="1"/>
    <col min="12550" max="12800" width="21.33203125" customWidth="1"/>
    <col min="12801" max="12801" width="3" customWidth="1"/>
    <col min="12802" max="12802" width="72" customWidth="1"/>
    <col min="12803" max="12803" width="17" customWidth="1"/>
    <col min="12804" max="12804" width="31" customWidth="1"/>
    <col min="12805" max="12805" width="15" customWidth="1"/>
    <col min="12806" max="13056" width="21.33203125" customWidth="1"/>
    <col min="13057" max="13057" width="3" customWidth="1"/>
    <col min="13058" max="13058" width="72" customWidth="1"/>
    <col min="13059" max="13059" width="17" customWidth="1"/>
    <col min="13060" max="13060" width="31" customWidth="1"/>
    <col min="13061" max="13061" width="15" customWidth="1"/>
    <col min="13062" max="13312" width="21.33203125" customWidth="1"/>
    <col min="13313" max="13313" width="3" customWidth="1"/>
    <col min="13314" max="13314" width="72" customWidth="1"/>
    <col min="13315" max="13315" width="17" customWidth="1"/>
    <col min="13316" max="13316" width="31" customWidth="1"/>
    <col min="13317" max="13317" width="15" customWidth="1"/>
    <col min="13318" max="13568" width="21.33203125" customWidth="1"/>
    <col min="13569" max="13569" width="3" customWidth="1"/>
    <col min="13570" max="13570" width="72" customWidth="1"/>
    <col min="13571" max="13571" width="17" customWidth="1"/>
    <col min="13572" max="13572" width="31" customWidth="1"/>
    <col min="13573" max="13573" width="15" customWidth="1"/>
    <col min="13574" max="13824" width="21.33203125" customWidth="1"/>
    <col min="13825" max="13825" width="3" customWidth="1"/>
    <col min="13826" max="13826" width="72" customWidth="1"/>
    <col min="13827" max="13827" width="17" customWidth="1"/>
    <col min="13828" max="13828" width="31" customWidth="1"/>
    <col min="13829" max="13829" width="15" customWidth="1"/>
    <col min="13830" max="14080" width="21.33203125" customWidth="1"/>
    <col min="14081" max="14081" width="3" customWidth="1"/>
    <col min="14082" max="14082" width="72" customWidth="1"/>
    <col min="14083" max="14083" width="17" customWidth="1"/>
    <col min="14084" max="14084" width="31" customWidth="1"/>
    <col min="14085" max="14085" width="15" customWidth="1"/>
    <col min="14086" max="14336" width="21.33203125" customWidth="1"/>
    <col min="14337" max="14337" width="3" customWidth="1"/>
    <col min="14338" max="14338" width="72" customWidth="1"/>
    <col min="14339" max="14339" width="17" customWidth="1"/>
    <col min="14340" max="14340" width="31" customWidth="1"/>
    <col min="14341" max="14341" width="15" customWidth="1"/>
    <col min="14342" max="14592" width="21.33203125" customWidth="1"/>
    <col min="14593" max="14593" width="3" customWidth="1"/>
    <col min="14594" max="14594" width="72" customWidth="1"/>
    <col min="14595" max="14595" width="17" customWidth="1"/>
    <col min="14596" max="14596" width="31" customWidth="1"/>
    <col min="14597" max="14597" width="15" customWidth="1"/>
    <col min="14598" max="14848" width="21.33203125" customWidth="1"/>
    <col min="14849" max="14849" width="3" customWidth="1"/>
    <col min="14850" max="14850" width="72" customWidth="1"/>
    <col min="14851" max="14851" width="17" customWidth="1"/>
    <col min="14852" max="14852" width="31" customWidth="1"/>
    <col min="14853" max="14853" width="15" customWidth="1"/>
    <col min="14854" max="15104" width="21.33203125" customWidth="1"/>
    <col min="15105" max="15105" width="3" customWidth="1"/>
    <col min="15106" max="15106" width="72" customWidth="1"/>
    <col min="15107" max="15107" width="17" customWidth="1"/>
    <col min="15108" max="15108" width="31" customWidth="1"/>
    <col min="15109" max="15109" width="15" customWidth="1"/>
    <col min="15110" max="15360" width="21.33203125" customWidth="1"/>
    <col min="15361" max="15361" width="3" customWidth="1"/>
    <col min="15362" max="15362" width="72" customWidth="1"/>
    <col min="15363" max="15363" width="17" customWidth="1"/>
    <col min="15364" max="15364" width="31" customWidth="1"/>
    <col min="15365" max="15365" width="15" customWidth="1"/>
    <col min="15366" max="15616" width="21.33203125" customWidth="1"/>
    <col min="15617" max="15617" width="3" customWidth="1"/>
    <col min="15618" max="15618" width="72" customWidth="1"/>
    <col min="15619" max="15619" width="17" customWidth="1"/>
    <col min="15620" max="15620" width="31" customWidth="1"/>
    <col min="15621" max="15621" width="15" customWidth="1"/>
    <col min="15622" max="15872" width="21.33203125" customWidth="1"/>
    <col min="15873" max="15873" width="3" customWidth="1"/>
    <col min="15874" max="15874" width="72" customWidth="1"/>
    <col min="15875" max="15875" width="17" customWidth="1"/>
    <col min="15876" max="15876" width="31" customWidth="1"/>
    <col min="15877" max="15877" width="15" customWidth="1"/>
    <col min="15878" max="16128" width="21.33203125" customWidth="1"/>
    <col min="16129" max="16129" width="3" customWidth="1"/>
    <col min="16130" max="16130" width="72" customWidth="1"/>
    <col min="16131" max="16131" width="17" customWidth="1"/>
    <col min="16132" max="16132" width="31" customWidth="1"/>
    <col min="16133" max="16133" width="15" customWidth="1"/>
    <col min="16134" max="16384" width="21.33203125" customWidth="1"/>
  </cols>
  <sheetData>
    <row r="1" spans="1:5" x14ac:dyDescent="0.25">
      <c r="A1" s="54" t="s">
        <v>0</v>
      </c>
      <c r="B1" s="55"/>
      <c r="C1" s="55"/>
      <c r="D1" s="55"/>
      <c r="E1" s="55"/>
    </row>
    <row r="2" spans="1:5" x14ac:dyDescent="0.25">
      <c r="A2" s="54" t="s">
        <v>1</v>
      </c>
      <c r="B2" s="55"/>
      <c r="C2" s="55"/>
      <c r="D2" s="55"/>
      <c r="E2" s="55"/>
    </row>
    <row r="3" spans="1:5" x14ac:dyDescent="0.25">
      <c r="A3" s="54" t="s">
        <v>2</v>
      </c>
      <c r="B3" s="55"/>
      <c r="C3" s="55"/>
      <c r="D3" s="55"/>
      <c r="E3" s="55"/>
    </row>
    <row r="4" spans="1:5" x14ac:dyDescent="0.25">
      <c r="A4" s="54" t="s">
        <v>36</v>
      </c>
      <c r="B4" s="55"/>
      <c r="C4" s="55"/>
      <c r="D4" s="55"/>
      <c r="E4" s="55"/>
    </row>
    <row r="5" spans="1:5" x14ac:dyDescent="0.25">
      <c r="A5" s="54" t="s">
        <v>4</v>
      </c>
      <c r="B5" s="55"/>
      <c r="C5" s="55"/>
      <c r="D5" s="55"/>
      <c r="E5" s="55"/>
    </row>
    <row r="6" spans="1:5" x14ac:dyDescent="0.25">
      <c r="A6" s="54" t="s">
        <v>160</v>
      </c>
      <c r="B6" s="55"/>
      <c r="C6" s="55"/>
      <c r="D6" s="55"/>
      <c r="E6" s="55"/>
    </row>
    <row r="7" spans="1:5" x14ac:dyDescent="0.25">
      <c r="A7" s="54" t="s">
        <v>161</v>
      </c>
      <c r="B7" s="55"/>
      <c r="C7" s="55"/>
      <c r="D7" s="55"/>
      <c r="E7" s="55"/>
    </row>
    <row r="8" spans="1:5" x14ac:dyDescent="0.25">
      <c r="A8" s="56" t="s">
        <v>5</v>
      </c>
      <c r="B8" s="55"/>
      <c r="C8" s="55"/>
      <c r="D8" s="55"/>
      <c r="E8" s="55"/>
    </row>
    <row r="9" spans="1:5" x14ac:dyDescent="0.25">
      <c r="A9" s="54" t="s">
        <v>1</v>
      </c>
      <c r="B9" s="55"/>
      <c r="C9" s="55"/>
      <c r="D9" s="55"/>
      <c r="E9" s="55"/>
    </row>
    <row r="10" spans="1:5" x14ac:dyDescent="0.25">
      <c r="B10" s="52" t="s">
        <v>6</v>
      </c>
      <c r="C10" s="53" t="s">
        <v>1</v>
      </c>
    </row>
    <row r="11" spans="1:5" x14ac:dyDescent="0.25">
      <c r="B11" s="52" t="s">
        <v>37</v>
      </c>
      <c r="C11" s="53" t="s">
        <v>1</v>
      </c>
    </row>
    <row r="12" spans="1:5" x14ac:dyDescent="0.25">
      <c r="B12" s="52" t="s">
        <v>186</v>
      </c>
      <c r="C12" s="53" t="s">
        <v>1</v>
      </c>
    </row>
    <row r="13" spans="1:5" x14ac:dyDescent="0.25">
      <c r="B13" s="52" t="s">
        <v>187</v>
      </c>
      <c r="C13" s="53" t="s">
        <v>1</v>
      </c>
    </row>
    <row r="14" spans="1:5" x14ac:dyDescent="0.25">
      <c r="B14" s="1" t="s">
        <v>1</v>
      </c>
      <c r="C14" s="1" t="s">
        <v>1</v>
      </c>
      <c r="D14" s="1" t="s">
        <v>38</v>
      </c>
    </row>
    <row r="15" spans="1:5" x14ac:dyDescent="0.25">
      <c r="B15" s="1" t="s">
        <v>1</v>
      </c>
      <c r="C15" s="1">
        <v>2023</v>
      </c>
      <c r="D15" s="1">
        <v>2022</v>
      </c>
      <c r="E15" s="1">
        <v>2021</v>
      </c>
    </row>
    <row r="16" spans="1:5" x14ac:dyDescent="0.25">
      <c r="B16" s="1" t="s">
        <v>39</v>
      </c>
    </row>
    <row r="17" spans="2:5" x14ac:dyDescent="0.25">
      <c r="B17" s="1" t="s">
        <v>188</v>
      </c>
      <c r="C17" s="2">
        <v>7514</v>
      </c>
      <c r="D17" s="2">
        <v>10254</v>
      </c>
      <c r="E17" s="2">
        <v>9851</v>
      </c>
    </row>
    <row r="18" spans="2:5" x14ac:dyDescent="0.25">
      <c r="B18" s="1" t="s">
        <v>189</v>
      </c>
    </row>
    <row r="19" spans="2:5" x14ac:dyDescent="0.25">
      <c r="B19" s="1" t="s">
        <v>190</v>
      </c>
      <c r="C19" s="3">
        <v>2504</v>
      </c>
      <c r="D19" s="3">
        <v>2609</v>
      </c>
      <c r="E19" s="3">
        <v>1920</v>
      </c>
    </row>
    <row r="20" spans="2:5" x14ac:dyDescent="0.25">
      <c r="B20" s="1" t="s">
        <v>191</v>
      </c>
    </row>
    <row r="21" spans="2:5" x14ac:dyDescent="0.25">
      <c r="B21" s="1" t="s">
        <v>190</v>
      </c>
      <c r="C21" s="3">
        <v>753</v>
      </c>
      <c r="D21" s="3">
        <v>741</v>
      </c>
      <c r="E21" s="3">
        <v>1043</v>
      </c>
    </row>
    <row r="22" spans="2:5" x14ac:dyDescent="0.25">
      <c r="B22" s="63" t="s">
        <v>41</v>
      </c>
      <c r="C22" s="64">
        <v>10771</v>
      </c>
      <c r="D22" s="64">
        <v>13604</v>
      </c>
      <c r="E22" s="64">
        <v>12814</v>
      </c>
    </row>
    <row r="23" spans="2:5" x14ac:dyDescent="0.25">
      <c r="B23" s="1" t="s">
        <v>192</v>
      </c>
    </row>
    <row r="24" spans="2:5" x14ac:dyDescent="0.25">
      <c r="B24" s="72" t="s">
        <v>23</v>
      </c>
      <c r="C24" s="73">
        <v>9047</v>
      </c>
      <c r="D24" s="73">
        <v>12358</v>
      </c>
      <c r="E24" s="73">
        <v>10885</v>
      </c>
    </row>
    <row r="25" spans="2:5" x14ac:dyDescent="0.25">
      <c r="B25" s="63" t="s">
        <v>42</v>
      </c>
      <c r="C25" s="64">
        <v>1724</v>
      </c>
      <c r="D25" s="64">
        <v>1246</v>
      </c>
      <c r="E25" s="64">
        <v>1929</v>
      </c>
    </row>
    <row r="26" spans="2:5" x14ac:dyDescent="0.25">
      <c r="B26" s="1" t="s">
        <v>43</v>
      </c>
    </row>
    <row r="27" spans="2:5" x14ac:dyDescent="0.25">
      <c r="B27" s="63" t="s">
        <v>193</v>
      </c>
      <c r="C27" s="64">
        <v>1796</v>
      </c>
      <c r="D27" s="64">
        <v>2736</v>
      </c>
      <c r="E27" s="64">
        <v>2033</v>
      </c>
    </row>
    <row r="28" spans="2:5" x14ac:dyDescent="0.25">
      <c r="B28" s="1" t="s">
        <v>194</v>
      </c>
      <c r="C28" s="4">
        <v>0</v>
      </c>
      <c r="D28" s="3">
        <v>847</v>
      </c>
      <c r="E28" s="4">
        <v>0</v>
      </c>
    </row>
    <row r="29" spans="2:5" x14ac:dyDescent="0.25">
      <c r="B29" s="1" t="s">
        <v>58</v>
      </c>
      <c r="C29" s="3">
        <v>632</v>
      </c>
      <c r="D29" s="3">
        <v>486</v>
      </c>
      <c r="E29" s="3">
        <v>176</v>
      </c>
    </row>
    <row r="30" spans="2:5" x14ac:dyDescent="0.25">
      <c r="B30" s="1" t="s">
        <v>195</v>
      </c>
      <c r="C30" s="3">
        <v>-878</v>
      </c>
      <c r="D30" s="4">
        <v>0</v>
      </c>
      <c r="E30" s="4">
        <v>0</v>
      </c>
    </row>
    <row r="31" spans="2:5" x14ac:dyDescent="0.25">
      <c r="B31" s="1" t="s">
        <v>196</v>
      </c>
      <c r="C31" s="3">
        <v>-1</v>
      </c>
      <c r="D31" s="3">
        <v>70</v>
      </c>
      <c r="E31" s="3">
        <v>6</v>
      </c>
    </row>
    <row r="32" spans="2:5" x14ac:dyDescent="0.25">
      <c r="B32" s="1" t="s">
        <v>197</v>
      </c>
      <c r="C32" s="3">
        <v>175</v>
      </c>
      <c r="D32" s="3">
        <v>-2893</v>
      </c>
      <c r="E32" s="3">
        <v>-286</v>
      </c>
    </row>
    <row r="33" spans="2:5" x14ac:dyDescent="0.25">
      <c r="B33" s="1" t="s">
        <v>45</v>
      </c>
      <c r="C33" s="3">
        <v>25</v>
      </c>
      <c r="D33" s="3">
        <v>1</v>
      </c>
      <c r="E33" s="3">
        <v>1</v>
      </c>
    </row>
    <row r="34" spans="2:5" x14ac:dyDescent="0.25">
      <c r="B34" s="63" t="s">
        <v>198</v>
      </c>
      <c r="C34" s="64">
        <v>150</v>
      </c>
      <c r="D34" s="64">
        <v>-2894</v>
      </c>
      <c r="E34" s="3">
        <v>-287</v>
      </c>
    </row>
    <row r="35" spans="2:5" x14ac:dyDescent="0.25">
      <c r="B35" s="1" t="s">
        <v>46</v>
      </c>
      <c r="C35" s="3">
        <v>-300</v>
      </c>
      <c r="D35" s="3">
        <v>-1307</v>
      </c>
      <c r="E35" s="3">
        <v>-152</v>
      </c>
    </row>
    <row r="36" spans="2:5" x14ac:dyDescent="0.25">
      <c r="B36" s="1" t="s">
        <v>199</v>
      </c>
      <c r="C36" s="3">
        <v>450</v>
      </c>
      <c r="D36" s="3">
        <v>-1587</v>
      </c>
      <c r="E36" s="3">
        <v>-135</v>
      </c>
    </row>
    <row r="37" spans="2:5" x14ac:dyDescent="0.25">
      <c r="B37" s="1" t="s">
        <v>200</v>
      </c>
    </row>
    <row r="38" spans="2:5" x14ac:dyDescent="0.25">
      <c r="B38" s="1" t="s">
        <v>201</v>
      </c>
      <c r="C38" s="2">
        <v>450</v>
      </c>
      <c r="D38" s="2">
        <v>-1587</v>
      </c>
      <c r="E38" s="2">
        <v>-135</v>
      </c>
    </row>
    <row r="40" spans="2:5" x14ac:dyDescent="0.25">
      <c r="B40" s="1" t="s">
        <v>202</v>
      </c>
    </row>
    <row r="41" spans="2:5" x14ac:dyDescent="0.25">
      <c r="B41" s="1" t="s">
        <v>203</v>
      </c>
      <c r="C41" s="5">
        <v>4.12</v>
      </c>
      <c r="D41" s="5">
        <v>-15.74</v>
      </c>
      <c r="E41" s="5">
        <v>-1.63</v>
      </c>
    </row>
    <row r="42" spans="2:5" x14ac:dyDescent="0.25">
      <c r="B42" s="1" t="s">
        <v>202</v>
      </c>
    </row>
    <row r="43" spans="2:5" x14ac:dyDescent="0.25">
      <c r="B43" s="1" t="s">
        <v>204</v>
      </c>
      <c r="C43" s="5">
        <v>0.75</v>
      </c>
      <c r="D43" s="5">
        <v>-15.74</v>
      </c>
      <c r="E43" s="5">
        <v>-1.63</v>
      </c>
    </row>
    <row r="45" spans="2:5" x14ac:dyDescent="0.25">
      <c r="B45" s="1" t="s">
        <v>205</v>
      </c>
    </row>
    <row r="46" spans="2:5" x14ac:dyDescent="0.25">
      <c r="B46" s="1" t="s">
        <v>206</v>
      </c>
      <c r="C46" s="3">
        <v>109323</v>
      </c>
      <c r="D46" s="3">
        <v>100828</v>
      </c>
      <c r="E46" s="3">
        <v>82805</v>
      </c>
    </row>
    <row r="47" spans="2:5" x14ac:dyDescent="0.25">
      <c r="B47" s="1" t="s">
        <v>205</v>
      </c>
    </row>
    <row r="48" spans="2:5" x14ac:dyDescent="0.25">
      <c r="B48" s="1" t="s">
        <v>207</v>
      </c>
      <c r="C48" s="3">
        <v>200578</v>
      </c>
      <c r="D48" s="3">
        <v>100828</v>
      </c>
      <c r="E48" s="3">
        <v>82805</v>
      </c>
    </row>
  </sheetData>
  <mergeCells count="13">
    <mergeCell ref="A6:E6"/>
    <mergeCell ref="A1:E1"/>
    <mergeCell ref="A2:E2"/>
    <mergeCell ref="A3:E3"/>
    <mergeCell ref="A4:E4"/>
    <mergeCell ref="A5:E5"/>
    <mergeCell ref="B10:C10"/>
    <mergeCell ref="B11:C11"/>
    <mergeCell ref="B12:C12"/>
    <mergeCell ref="B13:C13"/>
    <mergeCell ref="A7:E7"/>
    <mergeCell ref="A8:E8"/>
    <mergeCell ref="A9:E9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DDAB0-F849-4B9B-8444-88639470A55A}">
  <dimension ref="A1:D65"/>
  <sheetViews>
    <sheetView topLeftCell="A38" workbookViewId="0">
      <selection activeCell="C44" sqref="C44"/>
    </sheetView>
  </sheetViews>
  <sheetFormatPr defaultRowHeight="13.2" x14ac:dyDescent="0.25"/>
  <cols>
    <col min="1" max="1" width="3" customWidth="1"/>
    <col min="2" max="2" width="75" customWidth="1"/>
    <col min="3" max="4" width="15" customWidth="1"/>
    <col min="5" max="256" width="21.33203125" customWidth="1"/>
    <col min="257" max="257" width="3" customWidth="1"/>
    <col min="258" max="258" width="75" customWidth="1"/>
    <col min="259" max="260" width="15" customWidth="1"/>
    <col min="261" max="512" width="21.33203125" customWidth="1"/>
    <col min="513" max="513" width="3" customWidth="1"/>
    <col min="514" max="514" width="75" customWidth="1"/>
    <col min="515" max="516" width="15" customWidth="1"/>
    <col min="517" max="768" width="21.33203125" customWidth="1"/>
    <col min="769" max="769" width="3" customWidth="1"/>
    <col min="770" max="770" width="75" customWidth="1"/>
    <col min="771" max="772" width="15" customWidth="1"/>
    <col min="773" max="1024" width="21.33203125" customWidth="1"/>
    <col min="1025" max="1025" width="3" customWidth="1"/>
    <col min="1026" max="1026" width="75" customWidth="1"/>
    <col min="1027" max="1028" width="15" customWidth="1"/>
    <col min="1029" max="1280" width="21.33203125" customWidth="1"/>
    <col min="1281" max="1281" width="3" customWidth="1"/>
    <col min="1282" max="1282" width="75" customWidth="1"/>
    <col min="1283" max="1284" width="15" customWidth="1"/>
    <col min="1285" max="1536" width="21.33203125" customWidth="1"/>
    <col min="1537" max="1537" width="3" customWidth="1"/>
    <col min="1538" max="1538" width="75" customWidth="1"/>
    <col min="1539" max="1540" width="15" customWidth="1"/>
    <col min="1541" max="1792" width="21.33203125" customWidth="1"/>
    <col min="1793" max="1793" width="3" customWidth="1"/>
    <col min="1794" max="1794" width="75" customWidth="1"/>
    <col min="1795" max="1796" width="15" customWidth="1"/>
    <col min="1797" max="2048" width="21.33203125" customWidth="1"/>
    <col min="2049" max="2049" width="3" customWidth="1"/>
    <col min="2050" max="2050" width="75" customWidth="1"/>
    <col min="2051" max="2052" width="15" customWidth="1"/>
    <col min="2053" max="2304" width="21.33203125" customWidth="1"/>
    <col min="2305" max="2305" width="3" customWidth="1"/>
    <col min="2306" max="2306" width="75" customWidth="1"/>
    <col min="2307" max="2308" width="15" customWidth="1"/>
    <col min="2309" max="2560" width="21.33203125" customWidth="1"/>
    <col min="2561" max="2561" width="3" customWidth="1"/>
    <col min="2562" max="2562" width="75" customWidth="1"/>
    <col min="2563" max="2564" width="15" customWidth="1"/>
    <col min="2565" max="2816" width="21.33203125" customWidth="1"/>
    <col min="2817" max="2817" width="3" customWidth="1"/>
    <col min="2818" max="2818" width="75" customWidth="1"/>
    <col min="2819" max="2820" width="15" customWidth="1"/>
    <col min="2821" max="3072" width="21.33203125" customWidth="1"/>
    <col min="3073" max="3073" width="3" customWidth="1"/>
    <col min="3074" max="3074" width="75" customWidth="1"/>
    <col min="3075" max="3076" width="15" customWidth="1"/>
    <col min="3077" max="3328" width="21.33203125" customWidth="1"/>
    <col min="3329" max="3329" width="3" customWidth="1"/>
    <col min="3330" max="3330" width="75" customWidth="1"/>
    <col min="3331" max="3332" width="15" customWidth="1"/>
    <col min="3333" max="3584" width="21.33203125" customWidth="1"/>
    <col min="3585" max="3585" width="3" customWidth="1"/>
    <col min="3586" max="3586" width="75" customWidth="1"/>
    <col min="3587" max="3588" width="15" customWidth="1"/>
    <col min="3589" max="3840" width="21.33203125" customWidth="1"/>
    <col min="3841" max="3841" width="3" customWidth="1"/>
    <col min="3842" max="3842" width="75" customWidth="1"/>
    <col min="3843" max="3844" width="15" customWidth="1"/>
    <col min="3845" max="4096" width="21.33203125" customWidth="1"/>
    <col min="4097" max="4097" width="3" customWidth="1"/>
    <col min="4098" max="4098" width="75" customWidth="1"/>
    <col min="4099" max="4100" width="15" customWidth="1"/>
    <col min="4101" max="4352" width="21.33203125" customWidth="1"/>
    <col min="4353" max="4353" width="3" customWidth="1"/>
    <col min="4354" max="4354" width="75" customWidth="1"/>
    <col min="4355" max="4356" width="15" customWidth="1"/>
    <col min="4357" max="4608" width="21.33203125" customWidth="1"/>
    <col min="4609" max="4609" width="3" customWidth="1"/>
    <col min="4610" max="4610" width="75" customWidth="1"/>
    <col min="4611" max="4612" width="15" customWidth="1"/>
    <col min="4613" max="4864" width="21.33203125" customWidth="1"/>
    <col min="4865" max="4865" width="3" customWidth="1"/>
    <col min="4866" max="4866" width="75" customWidth="1"/>
    <col min="4867" max="4868" width="15" customWidth="1"/>
    <col min="4869" max="5120" width="21.33203125" customWidth="1"/>
    <col min="5121" max="5121" width="3" customWidth="1"/>
    <col min="5122" max="5122" width="75" customWidth="1"/>
    <col min="5123" max="5124" width="15" customWidth="1"/>
    <col min="5125" max="5376" width="21.33203125" customWidth="1"/>
    <col min="5377" max="5377" width="3" customWidth="1"/>
    <col min="5378" max="5378" width="75" customWidth="1"/>
    <col min="5379" max="5380" width="15" customWidth="1"/>
    <col min="5381" max="5632" width="21.33203125" customWidth="1"/>
    <col min="5633" max="5633" width="3" customWidth="1"/>
    <col min="5634" max="5634" width="75" customWidth="1"/>
    <col min="5635" max="5636" width="15" customWidth="1"/>
    <col min="5637" max="5888" width="21.33203125" customWidth="1"/>
    <col min="5889" max="5889" width="3" customWidth="1"/>
    <col min="5890" max="5890" width="75" customWidth="1"/>
    <col min="5891" max="5892" width="15" customWidth="1"/>
    <col min="5893" max="6144" width="21.33203125" customWidth="1"/>
    <col min="6145" max="6145" width="3" customWidth="1"/>
    <col min="6146" max="6146" width="75" customWidth="1"/>
    <col min="6147" max="6148" width="15" customWidth="1"/>
    <col min="6149" max="6400" width="21.33203125" customWidth="1"/>
    <col min="6401" max="6401" width="3" customWidth="1"/>
    <col min="6402" max="6402" width="75" customWidth="1"/>
    <col min="6403" max="6404" width="15" customWidth="1"/>
    <col min="6405" max="6656" width="21.33203125" customWidth="1"/>
    <col min="6657" max="6657" width="3" customWidth="1"/>
    <col min="6658" max="6658" width="75" customWidth="1"/>
    <col min="6659" max="6660" width="15" customWidth="1"/>
    <col min="6661" max="6912" width="21.33203125" customWidth="1"/>
    <col min="6913" max="6913" width="3" customWidth="1"/>
    <col min="6914" max="6914" width="75" customWidth="1"/>
    <col min="6915" max="6916" width="15" customWidth="1"/>
    <col min="6917" max="7168" width="21.33203125" customWidth="1"/>
    <col min="7169" max="7169" width="3" customWidth="1"/>
    <col min="7170" max="7170" width="75" customWidth="1"/>
    <col min="7171" max="7172" width="15" customWidth="1"/>
    <col min="7173" max="7424" width="21.33203125" customWidth="1"/>
    <col min="7425" max="7425" width="3" customWidth="1"/>
    <col min="7426" max="7426" width="75" customWidth="1"/>
    <col min="7427" max="7428" width="15" customWidth="1"/>
    <col min="7429" max="7680" width="21.33203125" customWidth="1"/>
    <col min="7681" max="7681" width="3" customWidth="1"/>
    <col min="7682" max="7682" width="75" customWidth="1"/>
    <col min="7683" max="7684" width="15" customWidth="1"/>
    <col min="7685" max="7936" width="21.33203125" customWidth="1"/>
    <col min="7937" max="7937" width="3" customWidth="1"/>
    <col min="7938" max="7938" width="75" customWidth="1"/>
    <col min="7939" max="7940" width="15" customWidth="1"/>
    <col min="7941" max="8192" width="21.33203125" customWidth="1"/>
    <col min="8193" max="8193" width="3" customWidth="1"/>
    <col min="8194" max="8194" width="75" customWidth="1"/>
    <col min="8195" max="8196" width="15" customWidth="1"/>
    <col min="8197" max="8448" width="21.33203125" customWidth="1"/>
    <col min="8449" max="8449" width="3" customWidth="1"/>
    <col min="8450" max="8450" width="75" customWidth="1"/>
    <col min="8451" max="8452" width="15" customWidth="1"/>
    <col min="8453" max="8704" width="21.33203125" customWidth="1"/>
    <col min="8705" max="8705" width="3" customWidth="1"/>
    <col min="8706" max="8706" width="75" customWidth="1"/>
    <col min="8707" max="8708" width="15" customWidth="1"/>
    <col min="8709" max="8960" width="21.33203125" customWidth="1"/>
    <col min="8961" max="8961" width="3" customWidth="1"/>
    <col min="8962" max="8962" width="75" customWidth="1"/>
    <col min="8963" max="8964" width="15" customWidth="1"/>
    <col min="8965" max="9216" width="21.33203125" customWidth="1"/>
    <col min="9217" max="9217" width="3" customWidth="1"/>
    <col min="9218" max="9218" width="75" customWidth="1"/>
    <col min="9219" max="9220" width="15" customWidth="1"/>
    <col min="9221" max="9472" width="21.33203125" customWidth="1"/>
    <col min="9473" max="9473" width="3" customWidth="1"/>
    <col min="9474" max="9474" width="75" customWidth="1"/>
    <col min="9475" max="9476" width="15" customWidth="1"/>
    <col min="9477" max="9728" width="21.33203125" customWidth="1"/>
    <col min="9729" max="9729" width="3" customWidth="1"/>
    <col min="9730" max="9730" width="75" customWidth="1"/>
    <col min="9731" max="9732" width="15" customWidth="1"/>
    <col min="9733" max="9984" width="21.33203125" customWidth="1"/>
    <col min="9985" max="9985" width="3" customWidth="1"/>
    <col min="9986" max="9986" width="75" customWidth="1"/>
    <col min="9987" max="9988" width="15" customWidth="1"/>
    <col min="9989" max="10240" width="21.33203125" customWidth="1"/>
    <col min="10241" max="10241" width="3" customWidth="1"/>
    <col min="10242" max="10242" width="75" customWidth="1"/>
    <col min="10243" max="10244" width="15" customWidth="1"/>
    <col min="10245" max="10496" width="21.33203125" customWidth="1"/>
    <col min="10497" max="10497" width="3" customWidth="1"/>
    <col min="10498" max="10498" width="75" customWidth="1"/>
    <col min="10499" max="10500" width="15" customWidth="1"/>
    <col min="10501" max="10752" width="21.33203125" customWidth="1"/>
    <col min="10753" max="10753" width="3" customWidth="1"/>
    <col min="10754" max="10754" width="75" customWidth="1"/>
    <col min="10755" max="10756" width="15" customWidth="1"/>
    <col min="10757" max="11008" width="21.33203125" customWidth="1"/>
    <col min="11009" max="11009" width="3" customWidth="1"/>
    <col min="11010" max="11010" width="75" customWidth="1"/>
    <col min="11011" max="11012" width="15" customWidth="1"/>
    <col min="11013" max="11264" width="21.33203125" customWidth="1"/>
    <col min="11265" max="11265" width="3" customWidth="1"/>
    <col min="11266" max="11266" width="75" customWidth="1"/>
    <col min="11267" max="11268" width="15" customWidth="1"/>
    <col min="11269" max="11520" width="21.33203125" customWidth="1"/>
    <col min="11521" max="11521" width="3" customWidth="1"/>
    <col min="11522" max="11522" width="75" customWidth="1"/>
    <col min="11523" max="11524" width="15" customWidth="1"/>
    <col min="11525" max="11776" width="21.33203125" customWidth="1"/>
    <col min="11777" max="11777" width="3" customWidth="1"/>
    <col min="11778" max="11778" width="75" customWidth="1"/>
    <col min="11779" max="11780" width="15" customWidth="1"/>
    <col min="11781" max="12032" width="21.33203125" customWidth="1"/>
    <col min="12033" max="12033" width="3" customWidth="1"/>
    <col min="12034" max="12034" width="75" customWidth="1"/>
    <col min="12035" max="12036" width="15" customWidth="1"/>
    <col min="12037" max="12288" width="21.33203125" customWidth="1"/>
    <col min="12289" max="12289" width="3" customWidth="1"/>
    <col min="12290" max="12290" width="75" customWidth="1"/>
    <col min="12291" max="12292" width="15" customWidth="1"/>
    <col min="12293" max="12544" width="21.33203125" customWidth="1"/>
    <col min="12545" max="12545" width="3" customWidth="1"/>
    <col min="12546" max="12546" width="75" customWidth="1"/>
    <col min="12547" max="12548" width="15" customWidth="1"/>
    <col min="12549" max="12800" width="21.33203125" customWidth="1"/>
    <col min="12801" max="12801" width="3" customWidth="1"/>
    <col min="12802" max="12802" width="75" customWidth="1"/>
    <col min="12803" max="12804" width="15" customWidth="1"/>
    <col min="12805" max="13056" width="21.33203125" customWidth="1"/>
    <col min="13057" max="13057" width="3" customWidth="1"/>
    <col min="13058" max="13058" width="75" customWidth="1"/>
    <col min="13059" max="13060" width="15" customWidth="1"/>
    <col min="13061" max="13312" width="21.33203125" customWidth="1"/>
    <col min="13313" max="13313" width="3" customWidth="1"/>
    <col min="13314" max="13314" width="75" customWidth="1"/>
    <col min="13315" max="13316" width="15" customWidth="1"/>
    <col min="13317" max="13568" width="21.33203125" customWidth="1"/>
    <col min="13569" max="13569" width="3" customWidth="1"/>
    <col min="13570" max="13570" width="75" customWidth="1"/>
    <col min="13571" max="13572" width="15" customWidth="1"/>
    <col min="13573" max="13824" width="21.33203125" customWidth="1"/>
    <col min="13825" max="13825" width="3" customWidth="1"/>
    <col min="13826" max="13826" width="75" customWidth="1"/>
    <col min="13827" max="13828" width="15" customWidth="1"/>
    <col min="13829" max="14080" width="21.33203125" customWidth="1"/>
    <col min="14081" max="14081" width="3" customWidth="1"/>
    <col min="14082" max="14082" width="75" customWidth="1"/>
    <col min="14083" max="14084" width="15" customWidth="1"/>
    <col min="14085" max="14336" width="21.33203125" customWidth="1"/>
    <col min="14337" max="14337" width="3" customWidth="1"/>
    <col min="14338" max="14338" width="75" customWidth="1"/>
    <col min="14339" max="14340" width="15" customWidth="1"/>
    <col min="14341" max="14592" width="21.33203125" customWidth="1"/>
    <col min="14593" max="14593" width="3" customWidth="1"/>
    <col min="14594" max="14594" width="75" customWidth="1"/>
    <col min="14595" max="14596" width="15" customWidth="1"/>
    <col min="14597" max="14848" width="21.33203125" customWidth="1"/>
    <col min="14849" max="14849" width="3" customWidth="1"/>
    <col min="14850" max="14850" width="75" customWidth="1"/>
    <col min="14851" max="14852" width="15" customWidth="1"/>
    <col min="14853" max="15104" width="21.33203125" customWidth="1"/>
    <col min="15105" max="15105" width="3" customWidth="1"/>
    <col min="15106" max="15106" width="75" customWidth="1"/>
    <col min="15107" max="15108" width="15" customWidth="1"/>
    <col min="15109" max="15360" width="21.33203125" customWidth="1"/>
    <col min="15361" max="15361" width="3" customWidth="1"/>
    <col min="15362" max="15362" width="75" customWidth="1"/>
    <col min="15363" max="15364" width="15" customWidth="1"/>
    <col min="15365" max="15616" width="21.33203125" customWidth="1"/>
    <col min="15617" max="15617" width="3" customWidth="1"/>
    <col min="15618" max="15618" width="75" customWidth="1"/>
    <col min="15619" max="15620" width="15" customWidth="1"/>
    <col min="15621" max="15872" width="21.33203125" customWidth="1"/>
    <col min="15873" max="15873" width="3" customWidth="1"/>
    <col min="15874" max="15874" width="75" customWidth="1"/>
    <col min="15875" max="15876" width="15" customWidth="1"/>
    <col min="15877" max="16128" width="21.33203125" customWidth="1"/>
    <col min="16129" max="16129" width="3" customWidth="1"/>
    <col min="16130" max="16130" width="75" customWidth="1"/>
    <col min="16131" max="16132" width="15" customWidth="1"/>
    <col min="16133" max="16384" width="21.33203125" customWidth="1"/>
  </cols>
  <sheetData>
    <row r="1" spans="1:4" x14ac:dyDescent="0.25">
      <c r="A1" s="54" t="s">
        <v>0</v>
      </c>
      <c r="B1" s="55"/>
      <c r="C1" s="55"/>
      <c r="D1" s="55"/>
    </row>
    <row r="2" spans="1:4" x14ac:dyDescent="0.25">
      <c r="A2" s="54" t="s">
        <v>1</v>
      </c>
      <c r="B2" s="55"/>
      <c r="C2" s="55"/>
      <c r="D2" s="55"/>
    </row>
    <row r="3" spans="1:4" x14ac:dyDescent="0.25">
      <c r="A3" s="54" t="s">
        <v>2</v>
      </c>
      <c r="B3" s="55"/>
      <c r="C3" s="55"/>
      <c r="D3" s="55"/>
    </row>
    <row r="4" spans="1:4" x14ac:dyDescent="0.25">
      <c r="A4" s="54" t="s">
        <v>3</v>
      </c>
      <c r="B4" s="55"/>
      <c r="C4" s="55"/>
      <c r="D4" s="55"/>
    </row>
    <row r="5" spans="1:4" x14ac:dyDescent="0.25">
      <c r="A5" s="54" t="s">
        <v>4</v>
      </c>
      <c r="B5" s="55"/>
      <c r="C5" s="55"/>
      <c r="D5" s="55"/>
    </row>
    <row r="6" spans="1:4" x14ac:dyDescent="0.25">
      <c r="A6" s="54" t="s">
        <v>160</v>
      </c>
      <c r="B6" s="55"/>
      <c r="C6" s="55"/>
      <c r="D6" s="55"/>
    </row>
    <row r="7" spans="1:4" x14ac:dyDescent="0.25">
      <c r="A7" s="54" t="s">
        <v>161</v>
      </c>
      <c r="B7" s="55"/>
      <c r="C7" s="55"/>
      <c r="D7" s="55"/>
    </row>
    <row r="8" spans="1:4" x14ac:dyDescent="0.25">
      <c r="A8" s="56" t="s">
        <v>5</v>
      </c>
      <c r="B8" s="55"/>
      <c r="C8" s="55"/>
      <c r="D8" s="55"/>
    </row>
    <row r="9" spans="1:4" x14ac:dyDescent="0.25">
      <c r="A9" s="54" t="s">
        <v>1</v>
      </c>
      <c r="B9" s="55"/>
      <c r="C9" s="55"/>
      <c r="D9" s="55"/>
    </row>
    <row r="10" spans="1:4" x14ac:dyDescent="0.25">
      <c r="B10" s="52" t="s">
        <v>6</v>
      </c>
      <c r="C10" s="53" t="s">
        <v>1</v>
      </c>
    </row>
    <row r="11" spans="1:4" x14ac:dyDescent="0.25">
      <c r="B11" s="52" t="s">
        <v>7</v>
      </c>
      <c r="C11" s="53" t="s">
        <v>1</v>
      </c>
    </row>
    <row r="12" spans="1:4" x14ac:dyDescent="0.25">
      <c r="B12" s="52" t="s">
        <v>162</v>
      </c>
      <c r="C12" s="53" t="s">
        <v>1</v>
      </c>
    </row>
    <row r="13" spans="1:4" x14ac:dyDescent="0.25">
      <c r="B13" s="52" t="s">
        <v>163</v>
      </c>
      <c r="C13" s="53" t="s">
        <v>1</v>
      </c>
    </row>
    <row r="14" spans="1:4" x14ac:dyDescent="0.25">
      <c r="B14" s="1" t="s">
        <v>1</v>
      </c>
      <c r="C14" s="1" t="s">
        <v>8</v>
      </c>
    </row>
    <row r="15" spans="1:4" x14ac:dyDescent="0.25">
      <c r="B15" s="1" t="s">
        <v>1</v>
      </c>
      <c r="C15" s="1">
        <v>2023</v>
      </c>
      <c r="D15" s="1">
        <v>2022</v>
      </c>
    </row>
    <row r="16" spans="1:4" x14ac:dyDescent="0.25">
      <c r="B16" s="1" t="s">
        <v>9</v>
      </c>
    </row>
    <row r="17" spans="2:4" x14ac:dyDescent="0.25">
      <c r="B17" s="1" t="s">
        <v>10</v>
      </c>
    </row>
    <row r="18" spans="2:4" x14ac:dyDescent="0.25">
      <c r="B18" s="1" t="s">
        <v>11</v>
      </c>
      <c r="C18" s="2">
        <v>530</v>
      </c>
      <c r="D18" s="2">
        <v>434</v>
      </c>
    </row>
    <row r="19" spans="2:4" x14ac:dyDescent="0.25">
      <c r="B19" s="1" t="s">
        <v>12</v>
      </c>
      <c r="C19" s="3">
        <v>64</v>
      </c>
      <c r="D19" s="3">
        <v>194</v>
      </c>
    </row>
    <row r="20" spans="2:4" x14ac:dyDescent="0.25">
      <c r="B20" s="63" t="s">
        <v>13</v>
      </c>
      <c r="C20" s="64">
        <v>266</v>
      </c>
      <c r="D20" s="64">
        <v>253</v>
      </c>
    </row>
    <row r="21" spans="2:4" x14ac:dyDescent="0.25">
      <c r="B21" s="63" t="s">
        <v>14</v>
      </c>
      <c r="C21" s="64">
        <v>807</v>
      </c>
      <c r="D21" s="64">
        <v>1334</v>
      </c>
    </row>
    <row r="22" spans="2:4" x14ac:dyDescent="0.25">
      <c r="B22" s="72" t="s">
        <v>15</v>
      </c>
      <c r="C22" s="73">
        <v>1150</v>
      </c>
      <c r="D22" s="73">
        <v>1876</v>
      </c>
    </row>
    <row r="23" spans="2:4" x14ac:dyDescent="0.25">
      <c r="B23" s="1" t="s">
        <v>16</v>
      </c>
      <c r="C23" s="3">
        <v>366</v>
      </c>
      <c r="D23" s="3">
        <v>321</v>
      </c>
    </row>
    <row r="24" spans="2:4" x14ac:dyDescent="0.25">
      <c r="B24" s="1" t="s">
        <v>164</v>
      </c>
    </row>
    <row r="25" spans="2:4" x14ac:dyDescent="0.25">
      <c r="B25" s="1" t="s">
        <v>23</v>
      </c>
      <c r="C25" s="3">
        <v>138</v>
      </c>
      <c r="D25" s="3">
        <v>182</v>
      </c>
    </row>
    <row r="26" spans="2:4" x14ac:dyDescent="0.25">
      <c r="B26" s="1" t="s">
        <v>18</v>
      </c>
      <c r="C26" s="3">
        <v>3321</v>
      </c>
      <c r="D26" s="3">
        <v>4594</v>
      </c>
    </row>
    <row r="27" spans="2:4" x14ac:dyDescent="0.25">
      <c r="B27" s="63" t="s">
        <v>19</v>
      </c>
      <c r="C27" s="64">
        <v>2982</v>
      </c>
      <c r="D27" s="64">
        <v>3244</v>
      </c>
    </row>
    <row r="28" spans="2:4" x14ac:dyDescent="0.25">
      <c r="B28" s="1" t="s">
        <v>165</v>
      </c>
    </row>
    <row r="29" spans="2:4" x14ac:dyDescent="0.25">
      <c r="B29" s="1" t="s">
        <v>20</v>
      </c>
      <c r="C29" s="3">
        <v>455</v>
      </c>
      <c r="D29" s="3">
        <v>536</v>
      </c>
    </row>
    <row r="30" spans="2:4" x14ac:dyDescent="0.25">
      <c r="B30" s="1" t="s">
        <v>21</v>
      </c>
      <c r="C30" s="3">
        <v>52</v>
      </c>
      <c r="D30" s="3">
        <v>70</v>
      </c>
    </row>
    <row r="32" spans="2:4" x14ac:dyDescent="0.25">
      <c r="B32" s="1" t="s">
        <v>166</v>
      </c>
    </row>
    <row r="33" spans="2:4" x14ac:dyDescent="0.25">
      <c r="B33" s="1" t="s">
        <v>44</v>
      </c>
      <c r="C33" s="3">
        <v>261</v>
      </c>
      <c r="D33" s="3">
        <v>254</v>
      </c>
    </row>
    <row r="34" spans="2:4" x14ac:dyDescent="0.25">
      <c r="B34" s="63" t="s">
        <v>24</v>
      </c>
      <c r="C34" s="77">
        <v>7071</v>
      </c>
      <c r="D34" s="77">
        <v>8698</v>
      </c>
    </row>
    <row r="35" spans="2:4" x14ac:dyDescent="0.25">
      <c r="B35" s="1" t="s">
        <v>167</v>
      </c>
    </row>
    <row r="36" spans="2:4" x14ac:dyDescent="0.25">
      <c r="B36" s="1" t="s">
        <v>25</v>
      </c>
    </row>
    <row r="37" spans="2:4" x14ac:dyDescent="0.25">
      <c r="B37" s="1" t="s">
        <v>168</v>
      </c>
    </row>
    <row r="38" spans="2:4" x14ac:dyDescent="0.25">
      <c r="B38" s="1" t="s">
        <v>169</v>
      </c>
      <c r="C38" s="2">
        <v>596</v>
      </c>
      <c r="D38" s="2">
        <v>777</v>
      </c>
    </row>
    <row r="39" spans="2:4" x14ac:dyDescent="0.25">
      <c r="B39" s="63" t="s">
        <v>26</v>
      </c>
      <c r="C39" s="64">
        <v>668</v>
      </c>
      <c r="D39" s="64">
        <v>1534</v>
      </c>
    </row>
    <row r="40" spans="2:4" x14ac:dyDescent="0.25">
      <c r="B40" s="63" t="s">
        <v>27</v>
      </c>
      <c r="C40" s="64">
        <v>189</v>
      </c>
      <c r="D40" s="64">
        <v>201</v>
      </c>
    </row>
    <row r="41" spans="2:4" x14ac:dyDescent="0.25">
      <c r="B41" s="1" t="s">
        <v>170</v>
      </c>
    </row>
    <row r="42" spans="2:4" x14ac:dyDescent="0.25">
      <c r="B42" s="1" t="s">
        <v>171</v>
      </c>
      <c r="C42" s="3">
        <v>83</v>
      </c>
      <c r="D42" s="3">
        <v>80</v>
      </c>
    </row>
    <row r="43" spans="2:4" x14ac:dyDescent="0.25">
      <c r="B43" s="1" t="s">
        <v>28</v>
      </c>
      <c r="C43" s="3">
        <v>1536</v>
      </c>
      <c r="D43" s="3">
        <v>2592</v>
      </c>
    </row>
    <row r="44" spans="2:4" x14ac:dyDescent="0.25">
      <c r="B44" s="63" t="s">
        <v>79</v>
      </c>
      <c r="C44" s="64">
        <v>5416</v>
      </c>
      <c r="D44" s="64">
        <v>6574</v>
      </c>
    </row>
    <row r="45" spans="2:4" x14ac:dyDescent="0.25">
      <c r="B45" s="1" t="s">
        <v>29</v>
      </c>
    </row>
    <row r="46" spans="2:4" x14ac:dyDescent="0.25">
      <c r="B46" s="1" t="s">
        <v>172</v>
      </c>
      <c r="C46" s="3">
        <v>433</v>
      </c>
      <c r="D46" s="3">
        <v>507</v>
      </c>
    </row>
    <row r="47" spans="2:4" x14ac:dyDescent="0.25">
      <c r="B47" s="1" t="s">
        <v>173</v>
      </c>
    </row>
    <row r="48" spans="2:4" x14ac:dyDescent="0.25">
      <c r="B48" s="1" t="s">
        <v>23</v>
      </c>
      <c r="C48" s="3">
        <v>70</v>
      </c>
      <c r="D48" s="3">
        <v>78</v>
      </c>
    </row>
    <row r="49" spans="2:4" x14ac:dyDescent="0.25">
      <c r="B49" s="1" t="s">
        <v>31</v>
      </c>
      <c r="C49" s="3">
        <v>7455</v>
      </c>
      <c r="D49" s="3">
        <v>9751</v>
      </c>
    </row>
    <row r="50" spans="2:4" x14ac:dyDescent="0.25">
      <c r="B50" s="1" t="s">
        <v>174</v>
      </c>
    </row>
    <row r="51" spans="2:4" x14ac:dyDescent="0.25">
      <c r="B51" s="1" t="s">
        <v>175</v>
      </c>
    </row>
    <row r="52" spans="2:4" x14ac:dyDescent="0.25">
      <c r="B52" s="1" t="s">
        <v>32</v>
      </c>
    </row>
    <row r="53" spans="2:4" x14ac:dyDescent="0.25">
      <c r="B53" s="1" t="s">
        <v>176</v>
      </c>
      <c r="C53" s="4">
        <v>0</v>
      </c>
      <c r="D53" s="4">
        <v>0</v>
      </c>
    </row>
    <row r="54" spans="2:4" x14ac:dyDescent="0.25">
      <c r="B54" s="1" t="s">
        <v>177</v>
      </c>
    </row>
    <row r="55" spans="2:4" x14ac:dyDescent="0.25">
      <c r="B55" s="1" t="s">
        <v>178</v>
      </c>
    </row>
    <row r="56" spans="2:4" x14ac:dyDescent="0.25">
      <c r="B56" s="1" t="s">
        <v>179</v>
      </c>
      <c r="C56" s="4">
        <v>0</v>
      </c>
      <c r="D56" s="4">
        <v>0</v>
      </c>
    </row>
    <row r="57" spans="2:4" x14ac:dyDescent="0.25">
      <c r="B57" s="1" t="s">
        <v>180</v>
      </c>
    </row>
    <row r="58" spans="2:4" x14ac:dyDescent="0.25">
      <c r="B58" s="1" t="s">
        <v>181</v>
      </c>
    </row>
    <row r="59" spans="2:4" x14ac:dyDescent="0.25">
      <c r="B59" s="1" t="s">
        <v>182</v>
      </c>
      <c r="C59" s="4">
        <v>0</v>
      </c>
      <c r="D59" s="4">
        <v>0</v>
      </c>
    </row>
    <row r="60" spans="2:4" x14ac:dyDescent="0.25">
      <c r="B60" s="1" t="s">
        <v>33</v>
      </c>
      <c r="C60" s="3">
        <v>1869</v>
      </c>
      <c r="D60" s="3">
        <v>1558</v>
      </c>
    </row>
    <row r="61" spans="2:4" x14ac:dyDescent="0.25">
      <c r="B61" s="1" t="s">
        <v>34</v>
      </c>
      <c r="C61" s="3">
        <v>-1626</v>
      </c>
      <c r="D61" s="3">
        <v>-2076</v>
      </c>
    </row>
    <row r="62" spans="2:4" x14ac:dyDescent="0.25">
      <c r="B62" s="63" t="s">
        <v>183</v>
      </c>
      <c r="C62" s="64">
        <v>243</v>
      </c>
      <c r="D62" s="64">
        <v>-518</v>
      </c>
    </row>
    <row r="63" spans="2:4" x14ac:dyDescent="0.25">
      <c r="B63" s="1" t="s">
        <v>35</v>
      </c>
      <c r="C63" s="3">
        <v>-627</v>
      </c>
      <c r="D63" s="3">
        <v>-535</v>
      </c>
    </row>
    <row r="64" spans="2:4" x14ac:dyDescent="0.25">
      <c r="B64" s="63" t="s">
        <v>184</v>
      </c>
      <c r="C64" s="64">
        <v>-384</v>
      </c>
      <c r="D64" s="64">
        <v>-1053</v>
      </c>
    </row>
    <row r="65" spans="2:4" x14ac:dyDescent="0.25">
      <c r="B65" s="1" t="s">
        <v>185</v>
      </c>
      <c r="C65" s="2">
        <v>7071</v>
      </c>
      <c r="D65" s="2">
        <v>8698</v>
      </c>
    </row>
  </sheetData>
  <mergeCells count="13">
    <mergeCell ref="A6:D6"/>
    <mergeCell ref="A1:D1"/>
    <mergeCell ref="A2:D2"/>
    <mergeCell ref="A3:D3"/>
    <mergeCell ref="A4:D4"/>
    <mergeCell ref="A5:D5"/>
    <mergeCell ref="B10:C10"/>
    <mergeCell ref="B11:C11"/>
    <mergeCell ref="B12:C12"/>
    <mergeCell ref="B13:C13"/>
    <mergeCell ref="A7:D7"/>
    <mergeCell ref="A8:D8"/>
    <mergeCell ref="A9:D9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92EF-23FA-4644-8BEB-F1059BA41F30}">
  <dimension ref="A1:I37"/>
  <sheetViews>
    <sheetView topLeftCell="A7" workbookViewId="0">
      <selection activeCell="B29" sqref="B29:E29"/>
    </sheetView>
  </sheetViews>
  <sheetFormatPr defaultRowHeight="13.2" x14ac:dyDescent="0.25"/>
  <cols>
    <col min="1" max="1" width="3" customWidth="1"/>
    <col min="2" max="2" width="51" customWidth="1"/>
    <col min="3" max="3" width="19" customWidth="1"/>
    <col min="4" max="4" width="13" customWidth="1"/>
    <col min="5" max="5" width="19" customWidth="1"/>
    <col min="6" max="6" width="13" customWidth="1"/>
    <col min="7" max="7" width="19" customWidth="1"/>
    <col min="8" max="8" width="13" customWidth="1"/>
    <col min="9" max="9" width="21.33203125" style="6" customWidth="1"/>
    <col min="10" max="256" width="21.33203125" customWidth="1"/>
    <col min="257" max="257" width="3" customWidth="1"/>
    <col min="258" max="258" width="51" customWidth="1"/>
    <col min="259" max="259" width="19" customWidth="1"/>
    <col min="260" max="260" width="13" customWidth="1"/>
    <col min="261" max="261" width="19" customWidth="1"/>
    <col min="262" max="262" width="13" customWidth="1"/>
    <col min="263" max="263" width="19" customWidth="1"/>
    <col min="264" max="264" width="13" customWidth="1"/>
    <col min="265" max="512" width="21.33203125" customWidth="1"/>
    <col min="513" max="513" width="3" customWidth="1"/>
    <col min="514" max="514" width="51" customWidth="1"/>
    <col min="515" max="515" width="19" customWidth="1"/>
    <col min="516" max="516" width="13" customWidth="1"/>
    <col min="517" max="517" width="19" customWidth="1"/>
    <col min="518" max="518" width="13" customWidth="1"/>
    <col min="519" max="519" width="19" customWidth="1"/>
    <col min="520" max="520" width="13" customWidth="1"/>
    <col min="521" max="768" width="21.33203125" customWidth="1"/>
    <col min="769" max="769" width="3" customWidth="1"/>
    <col min="770" max="770" width="51" customWidth="1"/>
    <col min="771" max="771" width="19" customWidth="1"/>
    <col min="772" max="772" width="13" customWidth="1"/>
    <col min="773" max="773" width="19" customWidth="1"/>
    <col min="774" max="774" width="13" customWidth="1"/>
    <col min="775" max="775" width="19" customWidth="1"/>
    <col min="776" max="776" width="13" customWidth="1"/>
    <col min="777" max="1024" width="21.33203125" customWidth="1"/>
    <col min="1025" max="1025" width="3" customWidth="1"/>
    <col min="1026" max="1026" width="51" customWidth="1"/>
    <col min="1027" max="1027" width="19" customWidth="1"/>
    <col min="1028" max="1028" width="13" customWidth="1"/>
    <col min="1029" max="1029" width="19" customWidth="1"/>
    <col min="1030" max="1030" width="13" customWidth="1"/>
    <col min="1031" max="1031" width="19" customWidth="1"/>
    <col min="1032" max="1032" width="13" customWidth="1"/>
    <col min="1033" max="1280" width="21.33203125" customWidth="1"/>
    <col min="1281" max="1281" width="3" customWidth="1"/>
    <col min="1282" max="1282" width="51" customWidth="1"/>
    <col min="1283" max="1283" width="19" customWidth="1"/>
    <col min="1284" max="1284" width="13" customWidth="1"/>
    <col min="1285" max="1285" width="19" customWidth="1"/>
    <col min="1286" max="1286" width="13" customWidth="1"/>
    <col min="1287" max="1287" width="19" customWidth="1"/>
    <col min="1288" max="1288" width="13" customWidth="1"/>
    <col min="1289" max="1536" width="21.33203125" customWidth="1"/>
    <col min="1537" max="1537" width="3" customWidth="1"/>
    <col min="1538" max="1538" width="51" customWidth="1"/>
    <col min="1539" max="1539" width="19" customWidth="1"/>
    <col min="1540" max="1540" width="13" customWidth="1"/>
    <col min="1541" max="1541" width="19" customWidth="1"/>
    <col min="1542" max="1542" width="13" customWidth="1"/>
    <col min="1543" max="1543" width="19" customWidth="1"/>
    <col min="1544" max="1544" width="13" customWidth="1"/>
    <col min="1545" max="1792" width="21.33203125" customWidth="1"/>
    <col min="1793" max="1793" width="3" customWidth="1"/>
    <col min="1794" max="1794" width="51" customWidth="1"/>
    <col min="1795" max="1795" width="19" customWidth="1"/>
    <col min="1796" max="1796" width="13" customWidth="1"/>
    <col min="1797" max="1797" width="19" customWidth="1"/>
    <col min="1798" max="1798" width="13" customWidth="1"/>
    <col min="1799" max="1799" width="19" customWidth="1"/>
    <col min="1800" max="1800" width="13" customWidth="1"/>
    <col min="1801" max="2048" width="21.33203125" customWidth="1"/>
    <col min="2049" max="2049" width="3" customWidth="1"/>
    <col min="2050" max="2050" width="51" customWidth="1"/>
    <col min="2051" max="2051" width="19" customWidth="1"/>
    <col min="2052" max="2052" width="13" customWidth="1"/>
    <col min="2053" max="2053" width="19" customWidth="1"/>
    <col min="2054" max="2054" width="13" customWidth="1"/>
    <col min="2055" max="2055" width="19" customWidth="1"/>
    <col min="2056" max="2056" width="13" customWidth="1"/>
    <col min="2057" max="2304" width="21.33203125" customWidth="1"/>
    <col min="2305" max="2305" width="3" customWidth="1"/>
    <col min="2306" max="2306" width="51" customWidth="1"/>
    <col min="2307" max="2307" width="19" customWidth="1"/>
    <col min="2308" max="2308" width="13" customWidth="1"/>
    <col min="2309" max="2309" width="19" customWidth="1"/>
    <col min="2310" max="2310" width="13" customWidth="1"/>
    <col min="2311" max="2311" width="19" customWidth="1"/>
    <col min="2312" max="2312" width="13" customWidth="1"/>
    <col min="2313" max="2560" width="21.33203125" customWidth="1"/>
    <col min="2561" max="2561" width="3" customWidth="1"/>
    <col min="2562" max="2562" width="51" customWidth="1"/>
    <col min="2563" max="2563" width="19" customWidth="1"/>
    <col min="2564" max="2564" width="13" customWidth="1"/>
    <col min="2565" max="2565" width="19" customWidth="1"/>
    <col min="2566" max="2566" width="13" customWidth="1"/>
    <col min="2567" max="2567" width="19" customWidth="1"/>
    <col min="2568" max="2568" width="13" customWidth="1"/>
    <col min="2569" max="2816" width="21.33203125" customWidth="1"/>
    <col min="2817" max="2817" width="3" customWidth="1"/>
    <col min="2818" max="2818" width="51" customWidth="1"/>
    <col min="2819" max="2819" width="19" customWidth="1"/>
    <col min="2820" max="2820" width="13" customWidth="1"/>
    <col min="2821" max="2821" width="19" customWidth="1"/>
    <col min="2822" max="2822" width="13" customWidth="1"/>
    <col min="2823" max="2823" width="19" customWidth="1"/>
    <col min="2824" max="2824" width="13" customWidth="1"/>
    <col min="2825" max="3072" width="21.33203125" customWidth="1"/>
    <col min="3073" max="3073" width="3" customWidth="1"/>
    <col min="3074" max="3074" width="51" customWidth="1"/>
    <col min="3075" max="3075" width="19" customWidth="1"/>
    <col min="3076" max="3076" width="13" customWidth="1"/>
    <col min="3077" max="3077" width="19" customWidth="1"/>
    <col min="3078" max="3078" width="13" customWidth="1"/>
    <col min="3079" max="3079" width="19" customWidth="1"/>
    <col min="3080" max="3080" width="13" customWidth="1"/>
    <col min="3081" max="3328" width="21.33203125" customWidth="1"/>
    <col min="3329" max="3329" width="3" customWidth="1"/>
    <col min="3330" max="3330" width="51" customWidth="1"/>
    <col min="3331" max="3331" width="19" customWidth="1"/>
    <col min="3332" max="3332" width="13" customWidth="1"/>
    <col min="3333" max="3333" width="19" customWidth="1"/>
    <col min="3334" max="3334" width="13" customWidth="1"/>
    <col min="3335" max="3335" width="19" customWidth="1"/>
    <col min="3336" max="3336" width="13" customWidth="1"/>
    <col min="3337" max="3584" width="21.33203125" customWidth="1"/>
    <col min="3585" max="3585" width="3" customWidth="1"/>
    <col min="3586" max="3586" width="51" customWidth="1"/>
    <col min="3587" max="3587" width="19" customWidth="1"/>
    <col min="3588" max="3588" width="13" customWidth="1"/>
    <col min="3589" max="3589" width="19" customWidth="1"/>
    <col min="3590" max="3590" width="13" customWidth="1"/>
    <col min="3591" max="3591" width="19" customWidth="1"/>
    <col min="3592" max="3592" width="13" customWidth="1"/>
    <col min="3593" max="3840" width="21.33203125" customWidth="1"/>
    <col min="3841" max="3841" width="3" customWidth="1"/>
    <col min="3842" max="3842" width="51" customWidth="1"/>
    <col min="3843" max="3843" width="19" customWidth="1"/>
    <col min="3844" max="3844" width="13" customWidth="1"/>
    <col min="3845" max="3845" width="19" customWidth="1"/>
    <col min="3846" max="3846" width="13" customWidth="1"/>
    <col min="3847" max="3847" width="19" customWidth="1"/>
    <col min="3848" max="3848" width="13" customWidth="1"/>
    <col min="3849" max="4096" width="21.33203125" customWidth="1"/>
    <col min="4097" max="4097" width="3" customWidth="1"/>
    <col min="4098" max="4098" width="51" customWidth="1"/>
    <col min="4099" max="4099" width="19" customWidth="1"/>
    <col min="4100" max="4100" width="13" customWidth="1"/>
    <col min="4101" max="4101" width="19" customWidth="1"/>
    <col min="4102" max="4102" width="13" customWidth="1"/>
    <col min="4103" max="4103" width="19" customWidth="1"/>
    <col min="4104" max="4104" width="13" customWidth="1"/>
    <col min="4105" max="4352" width="21.33203125" customWidth="1"/>
    <col min="4353" max="4353" width="3" customWidth="1"/>
    <col min="4354" max="4354" width="51" customWidth="1"/>
    <col min="4355" max="4355" width="19" customWidth="1"/>
    <col min="4356" max="4356" width="13" customWidth="1"/>
    <col min="4357" max="4357" width="19" customWidth="1"/>
    <col min="4358" max="4358" width="13" customWidth="1"/>
    <col min="4359" max="4359" width="19" customWidth="1"/>
    <col min="4360" max="4360" width="13" customWidth="1"/>
    <col min="4361" max="4608" width="21.33203125" customWidth="1"/>
    <col min="4609" max="4609" width="3" customWidth="1"/>
    <col min="4610" max="4610" width="51" customWidth="1"/>
    <col min="4611" max="4611" width="19" customWidth="1"/>
    <col min="4612" max="4612" width="13" customWidth="1"/>
    <col min="4613" max="4613" width="19" customWidth="1"/>
    <col min="4614" max="4614" width="13" customWidth="1"/>
    <col min="4615" max="4615" width="19" customWidth="1"/>
    <col min="4616" max="4616" width="13" customWidth="1"/>
    <col min="4617" max="4864" width="21.33203125" customWidth="1"/>
    <col min="4865" max="4865" width="3" customWidth="1"/>
    <col min="4866" max="4866" width="51" customWidth="1"/>
    <col min="4867" max="4867" width="19" customWidth="1"/>
    <col min="4868" max="4868" width="13" customWidth="1"/>
    <col min="4869" max="4869" width="19" customWidth="1"/>
    <col min="4870" max="4870" width="13" customWidth="1"/>
    <col min="4871" max="4871" width="19" customWidth="1"/>
    <col min="4872" max="4872" width="13" customWidth="1"/>
    <col min="4873" max="5120" width="21.33203125" customWidth="1"/>
    <col min="5121" max="5121" width="3" customWidth="1"/>
    <col min="5122" max="5122" width="51" customWidth="1"/>
    <col min="5123" max="5123" width="19" customWidth="1"/>
    <col min="5124" max="5124" width="13" customWidth="1"/>
    <col min="5125" max="5125" width="19" customWidth="1"/>
    <col min="5126" max="5126" width="13" customWidth="1"/>
    <col min="5127" max="5127" width="19" customWidth="1"/>
    <col min="5128" max="5128" width="13" customWidth="1"/>
    <col min="5129" max="5376" width="21.33203125" customWidth="1"/>
    <col min="5377" max="5377" width="3" customWidth="1"/>
    <col min="5378" max="5378" width="51" customWidth="1"/>
    <col min="5379" max="5379" width="19" customWidth="1"/>
    <col min="5380" max="5380" width="13" customWidth="1"/>
    <col min="5381" max="5381" width="19" customWidth="1"/>
    <col min="5382" max="5382" width="13" customWidth="1"/>
    <col min="5383" max="5383" width="19" customWidth="1"/>
    <col min="5384" max="5384" width="13" customWidth="1"/>
    <col min="5385" max="5632" width="21.33203125" customWidth="1"/>
    <col min="5633" max="5633" width="3" customWidth="1"/>
    <col min="5634" max="5634" width="51" customWidth="1"/>
    <col min="5635" max="5635" width="19" customWidth="1"/>
    <col min="5636" max="5636" width="13" customWidth="1"/>
    <col min="5637" max="5637" width="19" customWidth="1"/>
    <col min="5638" max="5638" width="13" customWidth="1"/>
    <col min="5639" max="5639" width="19" customWidth="1"/>
    <col min="5640" max="5640" width="13" customWidth="1"/>
    <col min="5641" max="5888" width="21.33203125" customWidth="1"/>
    <col min="5889" max="5889" width="3" customWidth="1"/>
    <col min="5890" max="5890" width="51" customWidth="1"/>
    <col min="5891" max="5891" width="19" customWidth="1"/>
    <col min="5892" max="5892" width="13" customWidth="1"/>
    <col min="5893" max="5893" width="19" customWidth="1"/>
    <col min="5894" max="5894" width="13" customWidth="1"/>
    <col min="5895" max="5895" width="19" customWidth="1"/>
    <col min="5896" max="5896" width="13" customWidth="1"/>
    <col min="5897" max="6144" width="21.33203125" customWidth="1"/>
    <col min="6145" max="6145" width="3" customWidth="1"/>
    <col min="6146" max="6146" width="51" customWidth="1"/>
    <col min="6147" max="6147" width="19" customWidth="1"/>
    <col min="6148" max="6148" width="13" customWidth="1"/>
    <col min="6149" max="6149" width="19" customWidth="1"/>
    <col min="6150" max="6150" width="13" customWidth="1"/>
    <col min="6151" max="6151" width="19" customWidth="1"/>
    <col min="6152" max="6152" width="13" customWidth="1"/>
    <col min="6153" max="6400" width="21.33203125" customWidth="1"/>
    <col min="6401" max="6401" width="3" customWidth="1"/>
    <col min="6402" max="6402" width="51" customWidth="1"/>
    <col min="6403" max="6403" width="19" customWidth="1"/>
    <col min="6404" max="6404" width="13" customWidth="1"/>
    <col min="6405" max="6405" width="19" customWidth="1"/>
    <col min="6406" max="6406" width="13" customWidth="1"/>
    <col min="6407" max="6407" width="19" customWidth="1"/>
    <col min="6408" max="6408" width="13" customWidth="1"/>
    <col min="6409" max="6656" width="21.33203125" customWidth="1"/>
    <col min="6657" max="6657" width="3" customWidth="1"/>
    <col min="6658" max="6658" width="51" customWidth="1"/>
    <col min="6659" max="6659" width="19" customWidth="1"/>
    <col min="6660" max="6660" width="13" customWidth="1"/>
    <col min="6661" max="6661" width="19" customWidth="1"/>
    <col min="6662" max="6662" width="13" customWidth="1"/>
    <col min="6663" max="6663" width="19" customWidth="1"/>
    <col min="6664" max="6664" width="13" customWidth="1"/>
    <col min="6665" max="6912" width="21.33203125" customWidth="1"/>
    <col min="6913" max="6913" width="3" customWidth="1"/>
    <col min="6914" max="6914" width="51" customWidth="1"/>
    <col min="6915" max="6915" width="19" customWidth="1"/>
    <col min="6916" max="6916" width="13" customWidth="1"/>
    <col min="6917" max="6917" width="19" customWidth="1"/>
    <col min="6918" max="6918" width="13" customWidth="1"/>
    <col min="6919" max="6919" width="19" customWidth="1"/>
    <col min="6920" max="6920" width="13" customWidth="1"/>
    <col min="6921" max="7168" width="21.33203125" customWidth="1"/>
    <col min="7169" max="7169" width="3" customWidth="1"/>
    <col min="7170" max="7170" width="51" customWidth="1"/>
    <col min="7171" max="7171" width="19" customWidth="1"/>
    <col min="7172" max="7172" width="13" customWidth="1"/>
    <col min="7173" max="7173" width="19" customWidth="1"/>
    <col min="7174" max="7174" width="13" customWidth="1"/>
    <col min="7175" max="7175" width="19" customWidth="1"/>
    <col min="7176" max="7176" width="13" customWidth="1"/>
    <col min="7177" max="7424" width="21.33203125" customWidth="1"/>
    <col min="7425" max="7425" width="3" customWidth="1"/>
    <col min="7426" max="7426" width="51" customWidth="1"/>
    <col min="7427" max="7427" width="19" customWidth="1"/>
    <col min="7428" max="7428" width="13" customWidth="1"/>
    <col min="7429" max="7429" width="19" customWidth="1"/>
    <col min="7430" max="7430" width="13" customWidth="1"/>
    <col min="7431" max="7431" width="19" customWidth="1"/>
    <col min="7432" max="7432" width="13" customWidth="1"/>
    <col min="7433" max="7680" width="21.33203125" customWidth="1"/>
    <col min="7681" max="7681" width="3" customWidth="1"/>
    <col min="7682" max="7682" width="51" customWidth="1"/>
    <col min="7683" max="7683" width="19" customWidth="1"/>
    <col min="7684" max="7684" width="13" customWidth="1"/>
    <col min="7685" max="7685" width="19" customWidth="1"/>
    <col min="7686" max="7686" width="13" customWidth="1"/>
    <col min="7687" max="7687" width="19" customWidth="1"/>
    <col min="7688" max="7688" width="13" customWidth="1"/>
    <col min="7689" max="7936" width="21.33203125" customWidth="1"/>
    <col min="7937" max="7937" width="3" customWidth="1"/>
    <col min="7938" max="7938" width="51" customWidth="1"/>
    <col min="7939" max="7939" width="19" customWidth="1"/>
    <col min="7940" max="7940" width="13" customWidth="1"/>
    <col min="7941" max="7941" width="19" customWidth="1"/>
    <col min="7942" max="7942" width="13" customWidth="1"/>
    <col min="7943" max="7943" width="19" customWidth="1"/>
    <col min="7944" max="7944" width="13" customWidth="1"/>
    <col min="7945" max="8192" width="21.33203125" customWidth="1"/>
    <col min="8193" max="8193" width="3" customWidth="1"/>
    <col min="8194" max="8194" width="51" customWidth="1"/>
    <col min="8195" max="8195" width="19" customWidth="1"/>
    <col min="8196" max="8196" width="13" customWidth="1"/>
    <col min="8197" max="8197" width="19" customWidth="1"/>
    <col min="8198" max="8198" width="13" customWidth="1"/>
    <col min="8199" max="8199" width="19" customWidth="1"/>
    <col min="8200" max="8200" width="13" customWidth="1"/>
    <col min="8201" max="8448" width="21.33203125" customWidth="1"/>
    <col min="8449" max="8449" width="3" customWidth="1"/>
    <col min="8450" max="8450" width="51" customWidth="1"/>
    <col min="8451" max="8451" width="19" customWidth="1"/>
    <col min="8452" max="8452" width="13" customWidth="1"/>
    <col min="8453" max="8453" width="19" customWidth="1"/>
    <col min="8454" max="8454" width="13" customWidth="1"/>
    <col min="8455" max="8455" width="19" customWidth="1"/>
    <col min="8456" max="8456" width="13" customWidth="1"/>
    <col min="8457" max="8704" width="21.33203125" customWidth="1"/>
    <col min="8705" max="8705" width="3" customWidth="1"/>
    <col min="8706" max="8706" width="51" customWidth="1"/>
    <col min="8707" max="8707" width="19" customWidth="1"/>
    <col min="8708" max="8708" width="13" customWidth="1"/>
    <col min="8709" max="8709" width="19" customWidth="1"/>
    <col min="8710" max="8710" width="13" customWidth="1"/>
    <col min="8711" max="8711" width="19" customWidth="1"/>
    <col min="8712" max="8712" width="13" customWidth="1"/>
    <col min="8713" max="8960" width="21.33203125" customWidth="1"/>
    <col min="8961" max="8961" width="3" customWidth="1"/>
    <col min="8962" max="8962" width="51" customWidth="1"/>
    <col min="8963" max="8963" width="19" customWidth="1"/>
    <col min="8964" max="8964" width="13" customWidth="1"/>
    <col min="8965" max="8965" width="19" customWidth="1"/>
    <col min="8966" max="8966" width="13" customWidth="1"/>
    <col min="8967" max="8967" width="19" customWidth="1"/>
    <col min="8968" max="8968" width="13" customWidth="1"/>
    <col min="8969" max="9216" width="21.33203125" customWidth="1"/>
    <col min="9217" max="9217" width="3" customWidth="1"/>
    <col min="9218" max="9218" width="51" customWidth="1"/>
    <col min="9219" max="9219" width="19" customWidth="1"/>
    <col min="9220" max="9220" width="13" customWidth="1"/>
    <col min="9221" max="9221" width="19" customWidth="1"/>
    <col min="9222" max="9222" width="13" customWidth="1"/>
    <col min="9223" max="9223" width="19" customWidth="1"/>
    <col min="9224" max="9224" width="13" customWidth="1"/>
    <col min="9225" max="9472" width="21.33203125" customWidth="1"/>
    <col min="9473" max="9473" width="3" customWidth="1"/>
    <col min="9474" max="9474" width="51" customWidth="1"/>
    <col min="9475" max="9475" width="19" customWidth="1"/>
    <col min="9476" max="9476" width="13" customWidth="1"/>
    <col min="9477" max="9477" width="19" customWidth="1"/>
    <col min="9478" max="9478" width="13" customWidth="1"/>
    <col min="9479" max="9479" width="19" customWidth="1"/>
    <col min="9480" max="9480" width="13" customWidth="1"/>
    <col min="9481" max="9728" width="21.33203125" customWidth="1"/>
    <col min="9729" max="9729" width="3" customWidth="1"/>
    <col min="9730" max="9730" width="51" customWidth="1"/>
    <col min="9731" max="9731" width="19" customWidth="1"/>
    <col min="9732" max="9732" width="13" customWidth="1"/>
    <col min="9733" max="9733" width="19" customWidth="1"/>
    <col min="9734" max="9734" width="13" customWidth="1"/>
    <col min="9735" max="9735" width="19" customWidth="1"/>
    <col min="9736" max="9736" width="13" customWidth="1"/>
    <col min="9737" max="9984" width="21.33203125" customWidth="1"/>
    <col min="9985" max="9985" width="3" customWidth="1"/>
    <col min="9986" max="9986" width="51" customWidth="1"/>
    <col min="9987" max="9987" width="19" customWidth="1"/>
    <col min="9988" max="9988" width="13" customWidth="1"/>
    <col min="9989" max="9989" width="19" customWidth="1"/>
    <col min="9990" max="9990" width="13" customWidth="1"/>
    <col min="9991" max="9991" width="19" customWidth="1"/>
    <col min="9992" max="9992" width="13" customWidth="1"/>
    <col min="9993" max="10240" width="21.33203125" customWidth="1"/>
    <col min="10241" max="10241" width="3" customWidth="1"/>
    <col min="10242" max="10242" width="51" customWidth="1"/>
    <col min="10243" max="10243" width="19" customWidth="1"/>
    <col min="10244" max="10244" width="13" customWidth="1"/>
    <col min="10245" max="10245" width="19" customWidth="1"/>
    <col min="10246" max="10246" width="13" customWidth="1"/>
    <col min="10247" max="10247" width="19" customWidth="1"/>
    <col min="10248" max="10248" width="13" customWidth="1"/>
    <col min="10249" max="10496" width="21.33203125" customWidth="1"/>
    <col min="10497" max="10497" width="3" customWidth="1"/>
    <col min="10498" max="10498" width="51" customWidth="1"/>
    <col min="10499" max="10499" width="19" customWidth="1"/>
    <col min="10500" max="10500" width="13" customWidth="1"/>
    <col min="10501" max="10501" width="19" customWidth="1"/>
    <col min="10502" max="10502" width="13" customWidth="1"/>
    <col min="10503" max="10503" width="19" customWidth="1"/>
    <col min="10504" max="10504" width="13" customWidth="1"/>
    <col min="10505" max="10752" width="21.33203125" customWidth="1"/>
    <col min="10753" max="10753" width="3" customWidth="1"/>
    <col min="10754" max="10754" width="51" customWidth="1"/>
    <col min="10755" max="10755" width="19" customWidth="1"/>
    <col min="10756" max="10756" width="13" customWidth="1"/>
    <col min="10757" max="10757" width="19" customWidth="1"/>
    <col min="10758" max="10758" width="13" customWidth="1"/>
    <col min="10759" max="10759" width="19" customWidth="1"/>
    <col min="10760" max="10760" width="13" customWidth="1"/>
    <col min="10761" max="11008" width="21.33203125" customWidth="1"/>
    <col min="11009" max="11009" width="3" customWidth="1"/>
    <col min="11010" max="11010" width="51" customWidth="1"/>
    <col min="11011" max="11011" width="19" customWidth="1"/>
    <col min="11012" max="11012" width="13" customWidth="1"/>
    <col min="11013" max="11013" width="19" customWidth="1"/>
    <col min="11014" max="11014" width="13" customWidth="1"/>
    <col min="11015" max="11015" width="19" customWidth="1"/>
    <col min="11016" max="11016" width="13" customWidth="1"/>
    <col min="11017" max="11264" width="21.33203125" customWidth="1"/>
    <col min="11265" max="11265" width="3" customWidth="1"/>
    <col min="11266" max="11266" width="51" customWidth="1"/>
    <col min="11267" max="11267" width="19" customWidth="1"/>
    <col min="11268" max="11268" width="13" customWidth="1"/>
    <col min="11269" max="11269" width="19" customWidth="1"/>
    <col min="11270" max="11270" width="13" customWidth="1"/>
    <col min="11271" max="11271" width="19" customWidth="1"/>
    <col min="11272" max="11272" width="13" customWidth="1"/>
    <col min="11273" max="11520" width="21.33203125" customWidth="1"/>
    <col min="11521" max="11521" width="3" customWidth="1"/>
    <col min="11522" max="11522" width="51" customWidth="1"/>
    <col min="11523" max="11523" width="19" customWidth="1"/>
    <col min="11524" max="11524" width="13" customWidth="1"/>
    <col min="11525" max="11525" width="19" customWidth="1"/>
    <col min="11526" max="11526" width="13" customWidth="1"/>
    <col min="11527" max="11527" width="19" customWidth="1"/>
    <col min="11528" max="11528" width="13" customWidth="1"/>
    <col min="11529" max="11776" width="21.33203125" customWidth="1"/>
    <col min="11777" max="11777" width="3" customWidth="1"/>
    <col min="11778" max="11778" width="51" customWidth="1"/>
    <col min="11779" max="11779" width="19" customWidth="1"/>
    <col min="11780" max="11780" width="13" customWidth="1"/>
    <col min="11781" max="11781" width="19" customWidth="1"/>
    <col min="11782" max="11782" width="13" customWidth="1"/>
    <col min="11783" max="11783" width="19" customWidth="1"/>
    <col min="11784" max="11784" width="13" customWidth="1"/>
    <col min="11785" max="12032" width="21.33203125" customWidth="1"/>
    <col min="12033" max="12033" width="3" customWidth="1"/>
    <col min="12034" max="12034" width="51" customWidth="1"/>
    <col min="12035" max="12035" width="19" customWidth="1"/>
    <col min="12036" max="12036" width="13" customWidth="1"/>
    <col min="12037" max="12037" width="19" customWidth="1"/>
    <col min="12038" max="12038" width="13" customWidth="1"/>
    <col min="12039" max="12039" width="19" customWidth="1"/>
    <col min="12040" max="12040" width="13" customWidth="1"/>
    <col min="12041" max="12288" width="21.33203125" customWidth="1"/>
    <col min="12289" max="12289" width="3" customWidth="1"/>
    <col min="12290" max="12290" width="51" customWidth="1"/>
    <col min="12291" max="12291" width="19" customWidth="1"/>
    <col min="12292" max="12292" width="13" customWidth="1"/>
    <col min="12293" max="12293" width="19" customWidth="1"/>
    <col min="12294" max="12294" width="13" customWidth="1"/>
    <col min="12295" max="12295" width="19" customWidth="1"/>
    <col min="12296" max="12296" width="13" customWidth="1"/>
    <col min="12297" max="12544" width="21.33203125" customWidth="1"/>
    <col min="12545" max="12545" width="3" customWidth="1"/>
    <col min="12546" max="12546" width="51" customWidth="1"/>
    <col min="12547" max="12547" width="19" customWidth="1"/>
    <col min="12548" max="12548" width="13" customWidth="1"/>
    <col min="12549" max="12549" width="19" customWidth="1"/>
    <col min="12550" max="12550" width="13" customWidth="1"/>
    <col min="12551" max="12551" width="19" customWidth="1"/>
    <col min="12552" max="12552" width="13" customWidth="1"/>
    <col min="12553" max="12800" width="21.33203125" customWidth="1"/>
    <col min="12801" max="12801" width="3" customWidth="1"/>
    <col min="12802" max="12802" width="51" customWidth="1"/>
    <col min="12803" max="12803" width="19" customWidth="1"/>
    <col min="12804" max="12804" width="13" customWidth="1"/>
    <col min="12805" max="12805" width="19" customWidth="1"/>
    <col min="12806" max="12806" width="13" customWidth="1"/>
    <col min="12807" max="12807" width="19" customWidth="1"/>
    <col min="12808" max="12808" width="13" customWidth="1"/>
    <col min="12809" max="13056" width="21.33203125" customWidth="1"/>
    <col min="13057" max="13057" width="3" customWidth="1"/>
    <col min="13058" max="13058" width="51" customWidth="1"/>
    <col min="13059" max="13059" width="19" customWidth="1"/>
    <col min="13060" max="13060" width="13" customWidth="1"/>
    <col min="13061" max="13061" width="19" customWidth="1"/>
    <col min="13062" max="13062" width="13" customWidth="1"/>
    <col min="13063" max="13063" width="19" customWidth="1"/>
    <col min="13064" max="13064" width="13" customWidth="1"/>
    <col min="13065" max="13312" width="21.33203125" customWidth="1"/>
    <col min="13313" max="13313" width="3" customWidth="1"/>
    <col min="13314" max="13314" width="51" customWidth="1"/>
    <col min="13315" max="13315" width="19" customWidth="1"/>
    <col min="13316" max="13316" width="13" customWidth="1"/>
    <col min="13317" max="13317" width="19" customWidth="1"/>
    <col min="13318" max="13318" width="13" customWidth="1"/>
    <col min="13319" max="13319" width="19" customWidth="1"/>
    <col min="13320" max="13320" width="13" customWidth="1"/>
    <col min="13321" max="13568" width="21.33203125" customWidth="1"/>
    <col min="13569" max="13569" width="3" customWidth="1"/>
    <col min="13570" max="13570" width="51" customWidth="1"/>
    <col min="13571" max="13571" width="19" customWidth="1"/>
    <col min="13572" max="13572" width="13" customWidth="1"/>
    <col min="13573" max="13573" width="19" customWidth="1"/>
    <col min="13574" max="13574" width="13" customWidth="1"/>
    <col min="13575" max="13575" width="19" customWidth="1"/>
    <col min="13576" max="13576" width="13" customWidth="1"/>
    <col min="13577" max="13824" width="21.33203125" customWidth="1"/>
    <col min="13825" max="13825" width="3" customWidth="1"/>
    <col min="13826" max="13826" width="51" customWidth="1"/>
    <col min="13827" max="13827" width="19" customWidth="1"/>
    <col min="13828" max="13828" width="13" customWidth="1"/>
    <col min="13829" max="13829" width="19" customWidth="1"/>
    <col min="13830" max="13830" width="13" customWidth="1"/>
    <col min="13831" max="13831" width="19" customWidth="1"/>
    <col min="13832" max="13832" width="13" customWidth="1"/>
    <col min="13833" max="14080" width="21.33203125" customWidth="1"/>
    <col min="14081" max="14081" width="3" customWidth="1"/>
    <col min="14082" max="14082" width="51" customWidth="1"/>
    <col min="14083" max="14083" width="19" customWidth="1"/>
    <col min="14084" max="14084" width="13" customWidth="1"/>
    <col min="14085" max="14085" width="19" customWidth="1"/>
    <col min="14086" max="14086" width="13" customWidth="1"/>
    <col min="14087" max="14087" width="19" customWidth="1"/>
    <col min="14088" max="14088" width="13" customWidth="1"/>
    <col min="14089" max="14336" width="21.33203125" customWidth="1"/>
    <col min="14337" max="14337" width="3" customWidth="1"/>
    <col min="14338" max="14338" width="51" customWidth="1"/>
    <col min="14339" max="14339" width="19" customWidth="1"/>
    <col min="14340" max="14340" width="13" customWidth="1"/>
    <col min="14341" max="14341" width="19" customWidth="1"/>
    <col min="14342" max="14342" width="13" customWidth="1"/>
    <col min="14343" max="14343" width="19" customWidth="1"/>
    <col min="14344" max="14344" width="13" customWidth="1"/>
    <col min="14345" max="14592" width="21.33203125" customWidth="1"/>
    <col min="14593" max="14593" width="3" customWidth="1"/>
    <col min="14594" max="14594" width="51" customWidth="1"/>
    <col min="14595" max="14595" width="19" customWidth="1"/>
    <col min="14596" max="14596" width="13" customWidth="1"/>
    <col min="14597" max="14597" width="19" customWidth="1"/>
    <col min="14598" max="14598" width="13" customWidth="1"/>
    <col min="14599" max="14599" width="19" customWidth="1"/>
    <col min="14600" max="14600" width="13" customWidth="1"/>
    <col min="14601" max="14848" width="21.33203125" customWidth="1"/>
    <col min="14849" max="14849" width="3" customWidth="1"/>
    <col min="14850" max="14850" width="51" customWidth="1"/>
    <col min="14851" max="14851" width="19" customWidth="1"/>
    <col min="14852" max="14852" width="13" customWidth="1"/>
    <col min="14853" max="14853" width="19" customWidth="1"/>
    <col min="14854" max="14854" width="13" customWidth="1"/>
    <col min="14855" max="14855" width="19" customWidth="1"/>
    <col min="14856" max="14856" width="13" customWidth="1"/>
    <col min="14857" max="15104" width="21.33203125" customWidth="1"/>
    <col min="15105" max="15105" width="3" customWidth="1"/>
    <col min="15106" max="15106" width="51" customWidth="1"/>
    <col min="15107" max="15107" width="19" customWidth="1"/>
    <col min="15108" max="15108" width="13" customWidth="1"/>
    <col min="15109" max="15109" width="19" customWidth="1"/>
    <col min="15110" max="15110" width="13" customWidth="1"/>
    <col min="15111" max="15111" width="19" customWidth="1"/>
    <col min="15112" max="15112" width="13" customWidth="1"/>
    <col min="15113" max="15360" width="21.33203125" customWidth="1"/>
    <col min="15361" max="15361" width="3" customWidth="1"/>
    <col min="15362" max="15362" width="51" customWidth="1"/>
    <col min="15363" max="15363" width="19" customWidth="1"/>
    <col min="15364" max="15364" width="13" customWidth="1"/>
    <col min="15365" max="15365" width="19" customWidth="1"/>
    <col min="15366" max="15366" width="13" customWidth="1"/>
    <col min="15367" max="15367" width="19" customWidth="1"/>
    <col min="15368" max="15368" width="13" customWidth="1"/>
    <col min="15369" max="15616" width="21.33203125" customWidth="1"/>
    <col min="15617" max="15617" width="3" customWidth="1"/>
    <col min="15618" max="15618" width="51" customWidth="1"/>
    <col min="15619" max="15619" width="19" customWidth="1"/>
    <col min="15620" max="15620" width="13" customWidth="1"/>
    <col min="15621" max="15621" width="19" customWidth="1"/>
    <col min="15622" max="15622" width="13" customWidth="1"/>
    <col min="15623" max="15623" width="19" customWidth="1"/>
    <col min="15624" max="15624" width="13" customWidth="1"/>
    <col min="15625" max="15872" width="21.33203125" customWidth="1"/>
    <col min="15873" max="15873" width="3" customWidth="1"/>
    <col min="15874" max="15874" width="51" customWidth="1"/>
    <col min="15875" max="15875" width="19" customWidth="1"/>
    <col min="15876" max="15876" width="13" customWidth="1"/>
    <col min="15877" max="15877" width="19" customWidth="1"/>
    <col min="15878" max="15878" width="13" customWidth="1"/>
    <col min="15879" max="15879" width="19" customWidth="1"/>
    <col min="15880" max="15880" width="13" customWidth="1"/>
    <col min="15881" max="16128" width="21.33203125" customWidth="1"/>
    <col min="16129" max="16129" width="3" customWidth="1"/>
    <col min="16130" max="16130" width="51" customWidth="1"/>
    <col min="16131" max="16131" width="19" customWidth="1"/>
    <col min="16132" max="16132" width="13" customWidth="1"/>
    <col min="16133" max="16133" width="19" customWidth="1"/>
    <col min="16134" max="16134" width="13" customWidth="1"/>
    <col min="16135" max="16135" width="19" customWidth="1"/>
    <col min="16136" max="16136" width="13" customWidth="1"/>
    <col min="16137" max="16384" width="21.33203125" customWidth="1"/>
  </cols>
  <sheetData>
    <row r="1" spans="1:8" customFormat="1" x14ac:dyDescent="0.25">
      <c r="A1" s="57" t="s">
        <v>0</v>
      </c>
      <c r="B1" s="55"/>
      <c r="C1" s="55"/>
      <c r="D1" s="55"/>
      <c r="E1" s="55"/>
      <c r="F1" s="55"/>
      <c r="G1" s="55"/>
      <c r="H1" s="55"/>
    </row>
    <row r="2" spans="1:8" customFormat="1" x14ac:dyDescent="0.25">
      <c r="A2" s="57" t="s">
        <v>1</v>
      </c>
      <c r="B2" s="55"/>
      <c r="C2" s="55"/>
      <c r="D2" s="55"/>
      <c r="E2" s="55"/>
      <c r="F2" s="55"/>
      <c r="G2" s="55"/>
      <c r="H2" s="55"/>
    </row>
    <row r="3" spans="1:8" customFormat="1" x14ac:dyDescent="0.25">
      <c r="A3" s="57" t="s">
        <v>47</v>
      </c>
      <c r="B3" s="55"/>
      <c r="C3" s="55"/>
      <c r="D3" s="55"/>
      <c r="E3" s="55"/>
      <c r="F3" s="55"/>
      <c r="G3" s="55"/>
      <c r="H3" s="55"/>
    </row>
    <row r="4" spans="1:8" customFormat="1" x14ac:dyDescent="0.25">
      <c r="A4" s="57" t="s">
        <v>48</v>
      </c>
      <c r="B4" s="55"/>
      <c r="C4" s="55"/>
      <c r="D4" s="55"/>
      <c r="E4" s="55"/>
      <c r="F4" s="55"/>
      <c r="G4" s="55"/>
      <c r="H4" s="55"/>
    </row>
    <row r="5" spans="1:8" customFormat="1" x14ac:dyDescent="0.25">
      <c r="A5" s="57" t="s">
        <v>4</v>
      </c>
      <c r="B5" s="55"/>
      <c r="C5" s="55"/>
      <c r="D5" s="55"/>
      <c r="E5" s="55"/>
      <c r="F5" s="55"/>
      <c r="G5" s="55"/>
      <c r="H5" s="55"/>
    </row>
    <row r="6" spans="1:8" customFormat="1" x14ac:dyDescent="0.25">
      <c r="A6" s="57" t="s">
        <v>141</v>
      </c>
      <c r="B6" s="55"/>
      <c r="C6" s="55"/>
      <c r="D6" s="55"/>
      <c r="E6" s="55"/>
      <c r="F6" s="55"/>
      <c r="G6" s="55"/>
      <c r="H6" s="55"/>
    </row>
    <row r="7" spans="1:8" customFormat="1" x14ac:dyDescent="0.25">
      <c r="A7" s="57" t="s">
        <v>142</v>
      </c>
      <c r="B7" s="55"/>
      <c r="C7" s="55"/>
      <c r="D7" s="55"/>
      <c r="E7" s="55"/>
      <c r="F7" s="55"/>
      <c r="G7" s="55"/>
      <c r="H7" s="55"/>
    </row>
    <row r="8" spans="1:8" customFormat="1" x14ac:dyDescent="0.25">
      <c r="A8" s="58" t="s">
        <v>5</v>
      </c>
      <c r="B8" s="55"/>
      <c r="C8" s="55"/>
      <c r="D8" s="55"/>
      <c r="E8" s="55"/>
      <c r="F8" s="55"/>
      <c r="G8" s="55"/>
      <c r="H8" s="55"/>
    </row>
    <row r="9" spans="1:8" customFormat="1" x14ac:dyDescent="0.25">
      <c r="A9" s="57" t="s">
        <v>1</v>
      </c>
      <c r="B9" s="55"/>
      <c r="C9" s="55"/>
      <c r="D9" s="55"/>
      <c r="E9" s="55"/>
      <c r="F9" s="55"/>
      <c r="G9" s="55"/>
      <c r="H9" s="55"/>
    </row>
    <row r="10" spans="1:8" customFormat="1" x14ac:dyDescent="0.25">
      <c r="B10" s="30" t="s">
        <v>49</v>
      </c>
      <c r="C10" s="39">
        <v>45323</v>
      </c>
      <c r="D10" s="40" t="s">
        <v>159</v>
      </c>
      <c r="E10" s="39">
        <v>44958</v>
      </c>
      <c r="F10" s="40" t="s">
        <v>159</v>
      </c>
      <c r="G10" s="39">
        <v>44593</v>
      </c>
      <c r="H10" s="40" t="s">
        <v>159</v>
      </c>
    </row>
    <row r="11" spans="1:8" customFormat="1" x14ac:dyDescent="0.25">
      <c r="B11" s="30" t="s">
        <v>50</v>
      </c>
      <c r="C11" s="31">
        <v>20922279</v>
      </c>
      <c r="D11" s="32">
        <v>78.8</v>
      </c>
      <c r="E11" s="31">
        <v>23034286</v>
      </c>
      <c r="F11" s="32">
        <v>77.599999999999994</v>
      </c>
      <c r="G11" s="31">
        <v>24437095</v>
      </c>
      <c r="H11" s="32">
        <v>76.599999999999994</v>
      </c>
    </row>
    <row r="12" spans="1:8" customFormat="1" x14ac:dyDescent="0.25">
      <c r="B12" s="30" t="s">
        <v>40</v>
      </c>
      <c r="C12" s="33">
        <v>4975802</v>
      </c>
      <c r="D12" s="32">
        <v>18.8</v>
      </c>
      <c r="E12" s="33">
        <v>5989796</v>
      </c>
      <c r="F12" s="32">
        <v>20.2</v>
      </c>
      <c r="G12" s="33">
        <v>6763813</v>
      </c>
      <c r="H12" s="32">
        <v>21.2</v>
      </c>
    </row>
    <row r="13" spans="1:8" customFormat="1" x14ac:dyDescent="0.25">
      <c r="B13" s="30" t="s">
        <v>51</v>
      </c>
      <c r="C13" s="33">
        <v>637959</v>
      </c>
      <c r="D13" s="32">
        <v>2.4</v>
      </c>
      <c r="E13" s="33">
        <v>660791</v>
      </c>
      <c r="F13" s="32">
        <v>2.2000000000000002</v>
      </c>
      <c r="G13" s="33">
        <v>699504</v>
      </c>
      <c r="H13" s="32">
        <v>2.2000000000000002</v>
      </c>
    </row>
    <row r="14" spans="1:8" customFormat="1" x14ac:dyDescent="0.25">
      <c r="B14" s="69" t="s">
        <v>143</v>
      </c>
      <c r="C14" s="70">
        <v>26536040</v>
      </c>
      <c r="D14" s="71">
        <v>100</v>
      </c>
      <c r="E14" s="70">
        <v>29684873</v>
      </c>
      <c r="F14" s="71">
        <v>100</v>
      </c>
      <c r="G14" s="70">
        <v>31900412</v>
      </c>
      <c r="H14" s="71">
        <v>100</v>
      </c>
    </row>
    <row r="15" spans="1:8" customFormat="1" x14ac:dyDescent="0.25">
      <c r="B15" s="30" t="s">
        <v>52</v>
      </c>
    </row>
    <row r="16" spans="1:8" customFormat="1" x14ac:dyDescent="0.25">
      <c r="B16" s="30" t="s">
        <v>53</v>
      </c>
      <c r="C16" s="33">
        <v>19170320</v>
      </c>
      <c r="D16" s="32">
        <v>72.2</v>
      </c>
      <c r="E16" s="33">
        <v>21186135</v>
      </c>
      <c r="F16" s="32">
        <v>71.400000000000006</v>
      </c>
      <c r="G16" s="33">
        <v>22398651</v>
      </c>
      <c r="H16" s="32">
        <v>70.2</v>
      </c>
    </row>
    <row r="17" spans="2:8" customFormat="1" x14ac:dyDescent="0.25">
      <c r="B17" s="30" t="s">
        <v>144</v>
      </c>
      <c r="C17" s="33">
        <v>4419044</v>
      </c>
      <c r="D17" s="32">
        <v>16.7</v>
      </c>
      <c r="E17" s="33">
        <v>5399969</v>
      </c>
      <c r="F17" s="32">
        <v>18.2</v>
      </c>
      <c r="G17" s="33">
        <v>5999277</v>
      </c>
      <c r="H17" s="32">
        <v>18.8</v>
      </c>
    </row>
    <row r="18" spans="2:8" customFormat="1" x14ac:dyDescent="0.25">
      <c r="B18" s="30" t="s">
        <v>54</v>
      </c>
      <c r="C18" s="33">
        <v>233467</v>
      </c>
      <c r="D18" s="32">
        <v>0.9</v>
      </c>
      <c r="E18" s="33">
        <v>298566</v>
      </c>
      <c r="F18" s="32">
        <v>1</v>
      </c>
      <c r="G18" s="33">
        <v>214942</v>
      </c>
      <c r="H18" s="32">
        <v>0.7</v>
      </c>
    </row>
    <row r="19" spans="2:8" customFormat="1" x14ac:dyDescent="0.25">
      <c r="B19" s="72" t="s">
        <v>55</v>
      </c>
      <c r="C19" s="73">
        <v>23822831</v>
      </c>
      <c r="D19" s="76">
        <v>89.8</v>
      </c>
      <c r="E19" s="73">
        <v>26884670</v>
      </c>
      <c r="F19" s="32">
        <v>90.6</v>
      </c>
      <c r="G19" s="33">
        <v>28612870</v>
      </c>
      <c r="H19" s="32">
        <v>89.7</v>
      </c>
    </row>
    <row r="20" spans="2:8" customFormat="1" x14ac:dyDescent="0.25">
      <c r="B20" s="69" t="s">
        <v>56</v>
      </c>
      <c r="C20" s="70">
        <v>2713209</v>
      </c>
      <c r="D20" s="71">
        <v>10.199999999999999</v>
      </c>
      <c r="E20" s="70">
        <v>2800203</v>
      </c>
      <c r="F20" s="32">
        <v>9.4</v>
      </c>
      <c r="G20" s="33">
        <v>3287542</v>
      </c>
      <c r="H20" s="32">
        <v>10.3</v>
      </c>
    </row>
    <row r="21" spans="2:8" customFormat="1" x14ac:dyDescent="0.25">
      <c r="B21" s="72" t="s">
        <v>57</v>
      </c>
      <c r="C21" s="73">
        <v>568271</v>
      </c>
      <c r="D21" s="76">
        <v>2.1</v>
      </c>
      <c r="E21" s="73">
        <v>663404</v>
      </c>
      <c r="F21" s="32">
        <v>2.2000000000000002</v>
      </c>
      <c r="G21" s="33">
        <v>801507</v>
      </c>
      <c r="H21" s="32">
        <v>2.5</v>
      </c>
    </row>
    <row r="22" spans="2:8" customFormat="1" x14ac:dyDescent="0.25">
      <c r="B22" s="69" t="s">
        <v>145</v>
      </c>
      <c r="C22" s="70">
        <v>2286378</v>
      </c>
      <c r="D22" s="71">
        <v>8.6</v>
      </c>
      <c r="E22" s="70">
        <v>2487357</v>
      </c>
      <c r="F22" s="32">
        <v>8.4</v>
      </c>
      <c r="G22" s="33">
        <v>2325220</v>
      </c>
      <c r="H22" s="32">
        <v>7.3</v>
      </c>
    </row>
    <row r="23" spans="2:8" customFormat="1" x14ac:dyDescent="0.25">
      <c r="B23" s="30" t="s">
        <v>146</v>
      </c>
    </row>
    <row r="24" spans="2:8" customFormat="1" x14ac:dyDescent="0.25">
      <c r="B24" s="30" t="s">
        <v>147</v>
      </c>
      <c r="C24" s="33">
        <v>239028</v>
      </c>
      <c r="D24" s="32">
        <v>0.9</v>
      </c>
      <c r="E24" s="33">
        <v>228449</v>
      </c>
      <c r="F24" s="32">
        <v>0.8</v>
      </c>
      <c r="G24" s="33">
        <v>211956</v>
      </c>
      <c r="H24" s="32">
        <v>0.7</v>
      </c>
    </row>
    <row r="25" spans="2:8" customFormat="1" x14ac:dyDescent="0.25">
      <c r="B25" s="30" t="s">
        <v>58</v>
      </c>
      <c r="C25" s="33">
        <v>124750</v>
      </c>
      <c r="D25" s="32">
        <v>0.5</v>
      </c>
      <c r="E25" s="33">
        <v>120398</v>
      </c>
      <c r="F25" s="32">
        <v>0.4</v>
      </c>
      <c r="G25" s="33">
        <v>94095</v>
      </c>
      <c r="H25" s="32">
        <v>0.3</v>
      </c>
    </row>
    <row r="26" spans="2:8" customFormat="1" x14ac:dyDescent="0.25">
      <c r="B26" s="30" t="s">
        <v>148</v>
      </c>
      <c r="C26" s="33">
        <v>-10271</v>
      </c>
      <c r="D26" s="34">
        <v>0</v>
      </c>
      <c r="E26" s="33">
        <v>-9401</v>
      </c>
      <c r="F26" s="34">
        <v>0</v>
      </c>
      <c r="G26" s="33">
        <v>-34568</v>
      </c>
      <c r="H26" s="32">
        <v>-0.1</v>
      </c>
    </row>
    <row r="27" spans="2:8" customFormat="1" x14ac:dyDescent="0.25">
      <c r="B27" s="30" t="s">
        <v>59</v>
      </c>
      <c r="C27" s="33">
        <v>641595</v>
      </c>
      <c r="D27" s="32">
        <v>2.4</v>
      </c>
      <c r="E27" s="33">
        <v>636804</v>
      </c>
      <c r="F27" s="32">
        <v>2.1</v>
      </c>
      <c r="G27" s="33">
        <v>1492346</v>
      </c>
      <c r="H27" s="32">
        <v>4.7</v>
      </c>
    </row>
    <row r="28" spans="2:8" customFormat="1" x14ac:dyDescent="0.25">
      <c r="B28" s="30" t="s">
        <v>45</v>
      </c>
      <c r="C28" s="33">
        <v>162391</v>
      </c>
      <c r="D28" s="32">
        <v>0.6</v>
      </c>
      <c r="E28" s="33">
        <v>152042</v>
      </c>
      <c r="F28" s="32">
        <v>0.5</v>
      </c>
      <c r="G28" s="33">
        <v>341049</v>
      </c>
      <c r="H28" s="32">
        <v>1.1000000000000001</v>
      </c>
    </row>
    <row r="29" spans="2:8" customFormat="1" x14ac:dyDescent="0.25">
      <c r="B29" s="69" t="s">
        <v>60</v>
      </c>
      <c r="C29" s="79">
        <v>479204</v>
      </c>
      <c r="D29" s="71">
        <v>1.8</v>
      </c>
      <c r="E29" s="79">
        <v>484762</v>
      </c>
      <c r="F29" s="32">
        <v>1.6</v>
      </c>
      <c r="G29" s="31">
        <v>1151297</v>
      </c>
      <c r="H29" s="32">
        <v>3.6</v>
      </c>
    </row>
    <row r="30" spans="2:8" customFormat="1" x14ac:dyDescent="0.25"/>
    <row r="31" spans="2:8" customFormat="1" x14ac:dyDescent="0.25">
      <c r="B31" s="30" t="s">
        <v>149</v>
      </c>
    </row>
    <row r="32" spans="2:8" customFormat="1" x14ac:dyDescent="0.25">
      <c r="B32" s="30" t="s">
        <v>150</v>
      </c>
      <c r="C32" s="33">
        <v>158216</v>
      </c>
      <c r="D32" s="30" t="s">
        <v>1</v>
      </c>
      <c r="E32" s="33">
        <v>158800</v>
      </c>
      <c r="F32" s="30" t="s">
        <v>1</v>
      </c>
      <c r="G32" s="33">
        <v>162410</v>
      </c>
    </row>
    <row r="33" spans="2:7" customFormat="1" x14ac:dyDescent="0.25">
      <c r="B33" s="30" t="s">
        <v>151</v>
      </c>
      <c r="C33" s="33">
        <v>158707</v>
      </c>
      <c r="D33" s="30" t="s">
        <v>1</v>
      </c>
      <c r="E33" s="33">
        <v>159771</v>
      </c>
      <c r="F33" s="30" t="s">
        <v>1</v>
      </c>
      <c r="G33" s="33">
        <v>165176</v>
      </c>
    </row>
    <row r="34" spans="2:7" customFormat="1" x14ac:dyDescent="0.25">
      <c r="B34" s="30" t="s">
        <v>152</v>
      </c>
    </row>
    <row r="35" spans="2:7" customFormat="1" x14ac:dyDescent="0.25">
      <c r="B35" s="30" t="s">
        <v>150</v>
      </c>
      <c r="C35" s="35">
        <v>3.03</v>
      </c>
      <c r="D35" s="30" t="s">
        <v>1</v>
      </c>
      <c r="E35" s="35">
        <v>3.05</v>
      </c>
      <c r="F35" s="30" t="s">
        <v>1</v>
      </c>
      <c r="G35" s="35">
        <v>7.09</v>
      </c>
    </row>
    <row r="36" spans="2:7" customFormat="1" x14ac:dyDescent="0.25">
      <c r="B36" s="30" t="s">
        <v>151</v>
      </c>
      <c r="C36" s="35">
        <v>3.02</v>
      </c>
      <c r="D36" s="30" t="s">
        <v>1</v>
      </c>
      <c r="E36" s="35">
        <v>3.03</v>
      </c>
      <c r="F36" s="30" t="s">
        <v>1</v>
      </c>
      <c r="G36" s="35">
        <v>6.97</v>
      </c>
    </row>
    <row r="37" spans="2:7" customFormat="1" x14ac:dyDescent="0.25"/>
  </sheetData>
  <mergeCells count="9">
    <mergeCell ref="A7:H7"/>
    <mergeCell ref="A8:H8"/>
    <mergeCell ref="A9:H9"/>
    <mergeCell ref="A1:H1"/>
    <mergeCell ref="A2:H2"/>
    <mergeCell ref="A3:H3"/>
    <mergeCell ref="A4:H4"/>
    <mergeCell ref="A5:H5"/>
    <mergeCell ref="A6:H6"/>
  </mergeCells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8C617-4412-4199-8496-692BACA85B67}">
  <dimension ref="A1:D30"/>
  <sheetViews>
    <sheetView workbookViewId="0">
      <selection activeCell="B30" sqref="B30:D30"/>
    </sheetView>
  </sheetViews>
  <sheetFormatPr defaultRowHeight="13.2" x14ac:dyDescent="0.25"/>
  <cols>
    <col min="1" max="1" width="3" style="36" customWidth="1"/>
    <col min="2" max="2" width="79" style="36" customWidth="1"/>
    <col min="3" max="4" width="19" style="36" customWidth="1"/>
    <col min="5" max="256" width="21.33203125" style="36" customWidth="1"/>
    <col min="257" max="257" width="3" style="36" customWidth="1"/>
    <col min="258" max="258" width="79" style="36" customWidth="1"/>
    <col min="259" max="260" width="19" style="36" customWidth="1"/>
    <col min="261" max="512" width="21.33203125" style="36" customWidth="1"/>
    <col min="513" max="513" width="3" style="36" customWidth="1"/>
    <col min="514" max="514" width="79" style="36" customWidth="1"/>
    <col min="515" max="516" width="19" style="36" customWidth="1"/>
    <col min="517" max="768" width="21.33203125" style="36" customWidth="1"/>
    <col min="769" max="769" width="3" style="36" customWidth="1"/>
    <col min="770" max="770" width="79" style="36" customWidth="1"/>
    <col min="771" max="772" width="19" style="36" customWidth="1"/>
    <col min="773" max="1024" width="21.33203125" style="36" customWidth="1"/>
    <col min="1025" max="1025" width="3" style="36" customWidth="1"/>
    <col min="1026" max="1026" width="79" style="36" customWidth="1"/>
    <col min="1027" max="1028" width="19" style="36" customWidth="1"/>
    <col min="1029" max="1280" width="21.33203125" style="36" customWidth="1"/>
    <col min="1281" max="1281" width="3" style="36" customWidth="1"/>
    <col min="1282" max="1282" width="79" style="36" customWidth="1"/>
    <col min="1283" max="1284" width="19" style="36" customWidth="1"/>
    <col min="1285" max="1536" width="21.33203125" style="36" customWidth="1"/>
    <col min="1537" max="1537" width="3" style="36" customWidth="1"/>
    <col min="1538" max="1538" width="79" style="36" customWidth="1"/>
    <col min="1539" max="1540" width="19" style="36" customWidth="1"/>
    <col min="1541" max="1792" width="21.33203125" style="36" customWidth="1"/>
    <col min="1793" max="1793" width="3" style="36" customWidth="1"/>
    <col min="1794" max="1794" width="79" style="36" customWidth="1"/>
    <col min="1795" max="1796" width="19" style="36" customWidth="1"/>
    <col min="1797" max="2048" width="21.33203125" style="36" customWidth="1"/>
    <col min="2049" max="2049" width="3" style="36" customWidth="1"/>
    <col min="2050" max="2050" width="79" style="36" customWidth="1"/>
    <col min="2051" max="2052" width="19" style="36" customWidth="1"/>
    <col min="2053" max="2304" width="21.33203125" style="36" customWidth="1"/>
    <col min="2305" max="2305" width="3" style="36" customWidth="1"/>
    <col min="2306" max="2306" width="79" style="36" customWidth="1"/>
    <col min="2307" max="2308" width="19" style="36" customWidth="1"/>
    <col min="2309" max="2560" width="21.33203125" style="36" customWidth="1"/>
    <col min="2561" max="2561" width="3" style="36" customWidth="1"/>
    <col min="2562" max="2562" width="79" style="36" customWidth="1"/>
    <col min="2563" max="2564" width="19" style="36" customWidth="1"/>
    <col min="2565" max="2816" width="21.33203125" style="36" customWidth="1"/>
    <col min="2817" max="2817" width="3" style="36" customWidth="1"/>
    <col min="2818" max="2818" width="79" style="36" customWidth="1"/>
    <col min="2819" max="2820" width="19" style="36" customWidth="1"/>
    <col min="2821" max="3072" width="21.33203125" style="36" customWidth="1"/>
    <col min="3073" max="3073" width="3" style="36" customWidth="1"/>
    <col min="3074" max="3074" width="79" style="36" customWidth="1"/>
    <col min="3075" max="3076" width="19" style="36" customWidth="1"/>
    <col min="3077" max="3328" width="21.33203125" style="36" customWidth="1"/>
    <col min="3329" max="3329" width="3" style="36" customWidth="1"/>
    <col min="3330" max="3330" width="79" style="36" customWidth="1"/>
    <col min="3331" max="3332" width="19" style="36" customWidth="1"/>
    <col min="3333" max="3584" width="21.33203125" style="36" customWidth="1"/>
    <col min="3585" max="3585" width="3" style="36" customWidth="1"/>
    <col min="3586" max="3586" width="79" style="36" customWidth="1"/>
    <col min="3587" max="3588" width="19" style="36" customWidth="1"/>
    <col min="3589" max="3840" width="21.33203125" style="36" customWidth="1"/>
    <col min="3841" max="3841" width="3" style="36" customWidth="1"/>
    <col min="3842" max="3842" width="79" style="36" customWidth="1"/>
    <col min="3843" max="3844" width="19" style="36" customWidth="1"/>
    <col min="3845" max="4096" width="21.33203125" style="36" customWidth="1"/>
    <col min="4097" max="4097" width="3" style="36" customWidth="1"/>
    <col min="4098" max="4098" width="79" style="36" customWidth="1"/>
    <col min="4099" max="4100" width="19" style="36" customWidth="1"/>
    <col min="4101" max="4352" width="21.33203125" style="36" customWidth="1"/>
    <col min="4353" max="4353" width="3" style="36" customWidth="1"/>
    <col min="4354" max="4354" width="79" style="36" customWidth="1"/>
    <col min="4355" max="4356" width="19" style="36" customWidth="1"/>
    <col min="4357" max="4608" width="21.33203125" style="36" customWidth="1"/>
    <col min="4609" max="4609" width="3" style="36" customWidth="1"/>
    <col min="4610" max="4610" width="79" style="36" customWidth="1"/>
    <col min="4611" max="4612" width="19" style="36" customWidth="1"/>
    <col min="4613" max="4864" width="21.33203125" style="36" customWidth="1"/>
    <col min="4865" max="4865" width="3" style="36" customWidth="1"/>
    <col min="4866" max="4866" width="79" style="36" customWidth="1"/>
    <col min="4867" max="4868" width="19" style="36" customWidth="1"/>
    <col min="4869" max="5120" width="21.33203125" style="36" customWidth="1"/>
    <col min="5121" max="5121" width="3" style="36" customWidth="1"/>
    <col min="5122" max="5122" width="79" style="36" customWidth="1"/>
    <col min="5123" max="5124" width="19" style="36" customWidth="1"/>
    <col min="5125" max="5376" width="21.33203125" style="36" customWidth="1"/>
    <col min="5377" max="5377" width="3" style="36" customWidth="1"/>
    <col min="5378" max="5378" width="79" style="36" customWidth="1"/>
    <col min="5379" max="5380" width="19" style="36" customWidth="1"/>
    <col min="5381" max="5632" width="21.33203125" style="36" customWidth="1"/>
    <col min="5633" max="5633" width="3" style="36" customWidth="1"/>
    <col min="5634" max="5634" width="79" style="36" customWidth="1"/>
    <col min="5635" max="5636" width="19" style="36" customWidth="1"/>
    <col min="5637" max="5888" width="21.33203125" style="36" customWidth="1"/>
    <col min="5889" max="5889" width="3" style="36" customWidth="1"/>
    <col min="5890" max="5890" width="79" style="36" customWidth="1"/>
    <col min="5891" max="5892" width="19" style="36" customWidth="1"/>
    <col min="5893" max="6144" width="21.33203125" style="36" customWidth="1"/>
    <col min="6145" max="6145" width="3" style="36" customWidth="1"/>
    <col min="6146" max="6146" width="79" style="36" customWidth="1"/>
    <col min="6147" max="6148" width="19" style="36" customWidth="1"/>
    <col min="6149" max="6400" width="21.33203125" style="36" customWidth="1"/>
    <col min="6401" max="6401" width="3" style="36" customWidth="1"/>
    <col min="6402" max="6402" width="79" style="36" customWidth="1"/>
    <col min="6403" max="6404" width="19" style="36" customWidth="1"/>
    <col min="6405" max="6656" width="21.33203125" style="36" customWidth="1"/>
    <col min="6657" max="6657" width="3" style="36" customWidth="1"/>
    <col min="6658" max="6658" width="79" style="36" customWidth="1"/>
    <col min="6659" max="6660" width="19" style="36" customWidth="1"/>
    <col min="6661" max="6912" width="21.33203125" style="36" customWidth="1"/>
    <col min="6913" max="6913" width="3" style="36" customWidth="1"/>
    <col min="6914" max="6914" width="79" style="36" customWidth="1"/>
    <col min="6915" max="6916" width="19" style="36" customWidth="1"/>
    <col min="6917" max="7168" width="21.33203125" style="36" customWidth="1"/>
    <col min="7169" max="7169" width="3" style="36" customWidth="1"/>
    <col min="7170" max="7170" width="79" style="36" customWidth="1"/>
    <col min="7171" max="7172" width="19" style="36" customWidth="1"/>
    <col min="7173" max="7424" width="21.33203125" style="36" customWidth="1"/>
    <col min="7425" max="7425" width="3" style="36" customWidth="1"/>
    <col min="7426" max="7426" width="79" style="36" customWidth="1"/>
    <col min="7427" max="7428" width="19" style="36" customWidth="1"/>
    <col min="7429" max="7680" width="21.33203125" style="36" customWidth="1"/>
    <col min="7681" max="7681" width="3" style="36" customWidth="1"/>
    <col min="7682" max="7682" width="79" style="36" customWidth="1"/>
    <col min="7683" max="7684" width="19" style="36" customWidth="1"/>
    <col min="7685" max="7936" width="21.33203125" style="36" customWidth="1"/>
    <col min="7937" max="7937" width="3" style="36" customWidth="1"/>
    <col min="7938" max="7938" width="79" style="36" customWidth="1"/>
    <col min="7939" max="7940" width="19" style="36" customWidth="1"/>
    <col min="7941" max="8192" width="21.33203125" style="36" customWidth="1"/>
    <col min="8193" max="8193" width="3" style="36" customWidth="1"/>
    <col min="8194" max="8194" width="79" style="36" customWidth="1"/>
    <col min="8195" max="8196" width="19" style="36" customWidth="1"/>
    <col min="8197" max="8448" width="21.33203125" style="36" customWidth="1"/>
    <col min="8449" max="8449" width="3" style="36" customWidth="1"/>
    <col min="8450" max="8450" width="79" style="36" customWidth="1"/>
    <col min="8451" max="8452" width="19" style="36" customWidth="1"/>
    <col min="8453" max="8704" width="21.33203125" style="36" customWidth="1"/>
    <col min="8705" max="8705" width="3" style="36" customWidth="1"/>
    <col min="8706" max="8706" width="79" style="36" customWidth="1"/>
    <col min="8707" max="8708" width="19" style="36" customWidth="1"/>
    <col min="8709" max="8960" width="21.33203125" style="36" customWidth="1"/>
    <col min="8961" max="8961" width="3" style="36" customWidth="1"/>
    <col min="8962" max="8962" width="79" style="36" customWidth="1"/>
    <col min="8963" max="8964" width="19" style="36" customWidth="1"/>
    <col min="8965" max="9216" width="21.33203125" style="36" customWidth="1"/>
    <col min="9217" max="9217" width="3" style="36" customWidth="1"/>
    <col min="9218" max="9218" width="79" style="36" customWidth="1"/>
    <col min="9219" max="9220" width="19" style="36" customWidth="1"/>
    <col min="9221" max="9472" width="21.33203125" style="36" customWidth="1"/>
    <col min="9473" max="9473" width="3" style="36" customWidth="1"/>
    <col min="9474" max="9474" width="79" style="36" customWidth="1"/>
    <col min="9475" max="9476" width="19" style="36" customWidth="1"/>
    <col min="9477" max="9728" width="21.33203125" style="36" customWidth="1"/>
    <col min="9729" max="9729" width="3" style="36" customWidth="1"/>
    <col min="9730" max="9730" width="79" style="36" customWidth="1"/>
    <col min="9731" max="9732" width="19" style="36" customWidth="1"/>
    <col min="9733" max="9984" width="21.33203125" style="36" customWidth="1"/>
    <col min="9985" max="9985" width="3" style="36" customWidth="1"/>
    <col min="9986" max="9986" width="79" style="36" customWidth="1"/>
    <col min="9987" max="9988" width="19" style="36" customWidth="1"/>
    <col min="9989" max="10240" width="21.33203125" style="36" customWidth="1"/>
    <col min="10241" max="10241" width="3" style="36" customWidth="1"/>
    <col min="10242" max="10242" width="79" style="36" customWidth="1"/>
    <col min="10243" max="10244" width="19" style="36" customWidth="1"/>
    <col min="10245" max="10496" width="21.33203125" style="36" customWidth="1"/>
    <col min="10497" max="10497" width="3" style="36" customWidth="1"/>
    <col min="10498" max="10498" width="79" style="36" customWidth="1"/>
    <col min="10499" max="10500" width="19" style="36" customWidth="1"/>
    <col min="10501" max="10752" width="21.33203125" style="36" customWidth="1"/>
    <col min="10753" max="10753" width="3" style="36" customWidth="1"/>
    <col min="10754" max="10754" width="79" style="36" customWidth="1"/>
    <col min="10755" max="10756" width="19" style="36" customWidth="1"/>
    <col min="10757" max="11008" width="21.33203125" style="36" customWidth="1"/>
    <col min="11009" max="11009" width="3" style="36" customWidth="1"/>
    <col min="11010" max="11010" width="79" style="36" customWidth="1"/>
    <col min="11011" max="11012" width="19" style="36" customWidth="1"/>
    <col min="11013" max="11264" width="21.33203125" style="36" customWidth="1"/>
    <col min="11265" max="11265" width="3" style="36" customWidth="1"/>
    <col min="11266" max="11266" width="79" style="36" customWidth="1"/>
    <col min="11267" max="11268" width="19" style="36" customWidth="1"/>
    <col min="11269" max="11520" width="21.33203125" style="36" customWidth="1"/>
    <col min="11521" max="11521" width="3" style="36" customWidth="1"/>
    <col min="11522" max="11522" width="79" style="36" customWidth="1"/>
    <col min="11523" max="11524" width="19" style="36" customWidth="1"/>
    <col min="11525" max="11776" width="21.33203125" style="36" customWidth="1"/>
    <col min="11777" max="11777" width="3" style="36" customWidth="1"/>
    <col min="11778" max="11778" width="79" style="36" customWidth="1"/>
    <col min="11779" max="11780" width="19" style="36" customWidth="1"/>
    <col min="11781" max="12032" width="21.33203125" style="36" customWidth="1"/>
    <col min="12033" max="12033" width="3" style="36" customWidth="1"/>
    <col min="12034" max="12034" width="79" style="36" customWidth="1"/>
    <col min="12035" max="12036" width="19" style="36" customWidth="1"/>
    <col min="12037" max="12288" width="21.33203125" style="36" customWidth="1"/>
    <col min="12289" max="12289" width="3" style="36" customWidth="1"/>
    <col min="12290" max="12290" width="79" style="36" customWidth="1"/>
    <col min="12291" max="12292" width="19" style="36" customWidth="1"/>
    <col min="12293" max="12544" width="21.33203125" style="36" customWidth="1"/>
    <col min="12545" max="12545" width="3" style="36" customWidth="1"/>
    <col min="12546" max="12546" width="79" style="36" customWidth="1"/>
    <col min="12547" max="12548" width="19" style="36" customWidth="1"/>
    <col min="12549" max="12800" width="21.33203125" style="36" customWidth="1"/>
    <col min="12801" max="12801" width="3" style="36" customWidth="1"/>
    <col min="12802" max="12802" width="79" style="36" customWidth="1"/>
    <col min="12803" max="12804" width="19" style="36" customWidth="1"/>
    <col min="12805" max="13056" width="21.33203125" style="36" customWidth="1"/>
    <col min="13057" max="13057" width="3" style="36" customWidth="1"/>
    <col min="13058" max="13058" width="79" style="36" customWidth="1"/>
    <col min="13059" max="13060" width="19" style="36" customWidth="1"/>
    <col min="13061" max="13312" width="21.33203125" style="36" customWidth="1"/>
    <col min="13313" max="13313" width="3" style="36" customWidth="1"/>
    <col min="13314" max="13314" width="79" style="36" customWidth="1"/>
    <col min="13315" max="13316" width="19" style="36" customWidth="1"/>
    <col min="13317" max="13568" width="21.33203125" style="36" customWidth="1"/>
    <col min="13569" max="13569" width="3" style="36" customWidth="1"/>
    <col min="13570" max="13570" width="79" style="36" customWidth="1"/>
    <col min="13571" max="13572" width="19" style="36" customWidth="1"/>
    <col min="13573" max="13824" width="21.33203125" style="36" customWidth="1"/>
    <col min="13825" max="13825" width="3" style="36" customWidth="1"/>
    <col min="13826" max="13826" width="79" style="36" customWidth="1"/>
    <col min="13827" max="13828" width="19" style="36" customWidth="1"/>
    <col min="13829" max="14080" width="21.33203125" style="36" customWidth="1"/>
    <col min="14081" max="14081" width="3" style="36" customWidth="1"/>
    <col min="14082" max="14082" width="79" style="36" customWidth="1"/>
    <col min="14083" max="14084" width="19" style="36" customWidth="1"/>
    <col min="14085" max="14336" width="21.33203125" style="36" customWidth="1"/>
    <col min="14337" max="14337" width="3" style="36" customWidth="1"/>
    <col min="14338" max="14338" width="79" style="36" customWidth="1"/>
    <col min="14339" max="14340" width="19" style="36" customWidth="1"/>
    <col min="14341" max="14592" width="21.33203125" style="36" customWidth="1"/>
    <col min="14593" max="14593" width="3" style="36" customWidth="1"/>
    <col min="14594" max="14594" width="79" style="36" customWidth="1"/>
    <col min="14595" max="14596" width="19" style="36" customWidth="1"/>
    <col min="14597" max="14848" width="21.33203125" style="36" customWidth="1"/>
    <col min="14849" max="14849" width="3" style="36" customWidth="1"/>
    <col min="14850" max="14850" width="79" style="36" customWidth="1"/>
    <col min="14851" max="14852" width="19" style="36" customWidth="1"/>
    <col min="14853" max="15104" width="21.33203125" style="36" customWidth="1"/>
    <col min="15105" max="15105" width="3" style="36" customWidth="1"/>
    <col min="15106" max="15106" width="79" style="36" customWidth="1"/>
    <col min="15107" max="15108" width="19" style="36" customWidth="1"/>
    <col min="15109" max="15360" width="21.33203125" style="36" customWidth="1"/>
    <col min="15361" max="15361" width="3" style="36" customWidth="1"/>
    <col min="15362" max="15362" width="79" style="36" customWidth="1"/>
    <col min="15363" max="15364" width="19" style="36" customWidth="1"/>
    <col min="15365" max="15616" width="21.33203125" style="36" customWidth="1"/>
    <col min="15617" max="15617" width="3" style="36" customWidth="1"/>
    <col min="15618" max="15618" width="79" style="36" customWidth="1"/>
    <col min="15619" max="15620" width="19" style="36" customWidth="1"/>
    <col min="15621" max="15872" width="21.33203125" style="36" customWidth="1"/>
    <col min="15873" max="15873" width="3" style="36" customWidth="1"/>
    <col min="15874" max="15874" width="79" style="36" customWidth="1"/>
    <col min="15875" max="15876" width="19" style="36" customWidth="1"/>
    <col min="15877" max="16128" width="21.33203125" style="36" customWidth="1"/>
    <col min="16129" max="16129" width="3" style="36" customWidth="1"/>
    <col min="16130" max="16130" width="79" style="36" customWidth="1"/>
    <col min="16131" max="16132" width="19" style="36" customWidth="1"/>
    <col min="16133" max="16384" width="21.33203125" style="36" customWidth="1"/>
  </cols>
  <sheetData>
    <row r="1" spans="1:4" x14ac:dyDescent="0.25">
      <c r="A1" s="59" t="s">
        <v>0</v>
      </c>
      <c r="B1" s="60"/>
      <c r="C1" s="60"/>
      <c r="D1" s="60"/>
    </row>
    <row r="2" spans="1:4" x14ac:dyDescent="0.25">
      <c r="A2" s="59" t="s">
        <v>1</v>
      </c>
      <c r="B2" s="60"/>
      <c r="C2" s="60"/>
      <c r="D2" s="60"/>
    </row>
    <row r="3" spans="1:4" x14ac:dyDescent="0.25">
      <c r="A3" s="59" t="s">
        <v>47</v>
      </c>
      <c r="B3" s="60"/>
      <c r="C3" s="60"/>
      <c r="D3" s="60"/>
    </row>
    <row r="4" spans="1:4" x14ac:dyDescent="0.25">
      <c r="A4" s="59" t="s">
        <v>3</v>
      </c>
      <c r="B4" s="60"/>
      <c r="C4" s="60"/>
      <c r="D4" s="60"/>
    </row>
    <row r="5" spans="1:4" x14ac:dyDescent="0.25">
      <c r="A5" s="59" t="s">
        <v>4</v>
      </c>
      <c r="B5" s="60"/>
      <c r="C5" s="60"/>
      <c r="D5" s="60"/>
    </row>
    <row r="6" spans="1:4" x14ac:dyDescent="0.25">
      <c r="A6" s="59" t="s">
        <v>141</v>
      </c>
      <c r="B6" s="60"/>
      <c r="C6" s="60"/>
      <c r="D6" s="60"/>
    </row>
    <row r="7" spans="1:4" x14ac:dyDescent="0.25">
      <c r="A7" s="59" t="s">
        <v>142</v>
      </c>
      <c r="B7" s="60"/>
      <c r="C7" s="60"/>
      <c r="D7" s="60"/>
    </row>
    <row r="8" spans="1:4" x14ac:dyDescent="0.25">
      <c r="A8" s="61" t="s">
        <v>5</v>
      </c>
      <c r="B8" s="60"/>
      <c r="C8" s="60"/>
      <c r="D8" s="60"/>
    </row>
    <row r="9" spans="1:4" x14ac:dyDescent="0.25">
      <c r="A9" s="59" t="s">
        <v>1</v>
      </c>
      <c r="B9" s="60"/>
      <c r="C9" s="60"/>
      <c r="D9" s="60"/>
    </row>
    <row r="10" spans="1:4" x14ac:dyDescent="0.25">
      <c r="B10" s="36" t="s">
        <v>7</v>
      </c>
    </row>
    <row r="13" spans="1:4" x14ac:dyDescent="0.25">
      <c r="B13" s="36" t="s">
        <v>1</v>
      </c>
      <c r="C13" s="62" t="s">
        <v>61</v>
      </c>
      <c r="D13" s="60" t="s">
        <v>1</v>
      </c>
    </row>
    <row r="14" spans="1:4" x14ac:dyDescent="0.25">
      <c r="B14" s="36" t="s">
        <v>62</v>
      </c>
      <c r="C14" s="36">
        <v>2024</v>
      </c>
      <c r="D14" s="36">
        <v>2023</v>
      </c>
    </row>
    <row r="15" spans="1:4" x14ac:dyDescent="0.25">
      <c r="B15" s="36" t="s">
        <v>9</v>
      </c>
    </row>
    <row r="16" spans="1:4" x14ac:dyDescent="0.25">
      <c r="B16" s="36" t="s">
        <v>63</v>
      </c>
    </row>
    <row r="17" spans="2:4" x14ac:dyDescent="0.25">
      <c r="B17" s="36" t="s">
        <v>11</v>
      </c>
      <c r="C17" s="37">
        <v>574142</v>
      </c>
      <c r="D17" s="37">
        <v>314758</v>
      </c>
    </row>
    <row r="18" spans="2:4" x14ac:dyDescent="0.25">
      <c r="B18" s="67" t="s">
        <v>64</v>
      </c>
      <c r="C18" s="68">
        <v>506648</v>
      </c>
      <c r="D18" s="68">
        <v>470889</v>
      </c>
    </row>
    <row r="19" spans="2:4" x14ac:dyDescent="0.25">
      <c r="B19" s="65" t="s">
        <v>13</v>
      </c>
      <c r="C19" s="66">
        <v>221153</v>
      </c>
      <c r="D19" s="66">
        <v>298783</v>
      </c>
    </row>
    <row r="20" spans="2:4" x14ac:dyDescent="0.25">
      <c r="B20" s="74" t="s">
        <v>65</v>
      </c>
      <c r="C20" s="75">
        <v>3678070</v>
      </c>
      <c r="D20" s="75">
        <v>3726142</v>
      </c>
    </row>
    <row r="21" spans="2:4" x14ac:dyDescent="0.25">
      <c r="B21" s="36" t="s">
        <v>17</v>
      </c>
      <c r="C21" s="38">
        <v>246581</v>
      </c>
      <c r="D21" s="38">
        <v>230795</v>
      </c>
    </row>
    <row r="22" spans="2:4" x14ac:dyDescent="0.25">
      <c r="B22" s="36" t="s">
        <v>66</v>
      </c>
      <c r="C22" s="38">
        <v>5226594</v>
      </c>
      <c r="D22" s="38">
        <v>5041367</v>
      </c>
    </row>
    <row r="23" spans="2:4" x14ac:dyDescent="0.25">
      <c r="B23" s="36" t="s">
        <v>153</v>
      </c>
    </row>
    <row r="24" spans="2:4" x14ac:dyDescent="0.25">
      <c r="B24" s="65" t="s">
        <v>154</v>
      </c>
      <c r="C24" s="66">
        <v>17011844</v>
      </c>
      <c r="D24" s="66">
        <v>16341791</v>
      </c>
    </row>
    <row r="25" spans="2:4" x14ac:dyDescent="0.25">
      <c r="B25" s="65" t="s">
        <v>19</v>
      </c>
      <c r="C25" s="66">
        <v>3665530</v>
      </c>
      <c r="D25" s="66">
        <v>3430914</v>
      </c>
    </row>
    <row r="26" spans="2:4" x14ac:dyDescent="0.25">
      <c r="B26" s="36" t="s">
        <v>67</v>
      </c>
      <c r="C26" s="38">
        <v>98790</v>
      </c>
      <c r="D26" s="38">
        <v>80740</v>
      </c>
    </row>
    <row r="27" spans="2:4" x14ac:dyDescent="0.25">
      <c r="B27" s="36" t="s">
        <v>68</v>
      </c>
      <c r="C27" s="38">
        <v>520717</v>
      </c>
      <c r="D27" s="38">
        <v>545677</v>
      </c>
    </row>
    <row r="28" spans="2:4" x14ac:dyDescent="0.25">
      <c r="B28" s="36" t="s">
        <v>22</v>
      </c>
      <c r="C28" s="38">
        <v>141258</v>
      </c>
      <c r="D28" s="38">
        <v>141258</v>
      </c>
    </row>
    <row r="29" spans="2:4" x14ac:dyDescent="0.25">
      <c r="B29" s="36" t="s">
        <v>69</v>
      </c>
      <c r="C29" s="38">
        <v>532064</v>
      </c>
      <c r="D29" s="38">
        <v>600989</v>
      </c>
    </row>
    <row r="30" spans="2:4" x14ac:dyDescent="0.25">
      <c r="B30" s="65" t="s">
        <v>70</v>
      </c>
      <c r="C30" s="78">
        <v>27196797</v>
      </c>
      <c r="D30" s="78">
        <v>26182736</v>
      </c>
    </row>
  </sheetData>
  <mergeCells count="10">
    <mergeCell ref="A7:D7"/>
    <mergeCell ref="A8:D8"/>
    <mergeCell ref="A9:D9"/>
    <mergeCell ref="C13:D13"/>
    <mergeCell ref="A1:D1"/>
    <mergeCell ref="A2:D2"/>
    <mergeCell ref="A3:D3"/>
    <mergeCell ref="A4:D4"/>
    <mergeCell ref="A5:D5"/>
    <mergeCell ref="A6:D6"/>
  </mergeCells>
  <hyperlinks>
    <hyperlink ref="A8" location="Table_Of_Contents!A1" display="Table Of Contents" xr:uid="{002C94F0-96A0-4B26-B18C-B1F849C289EE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Calculations</vt:lpstr>
      <vt:lpstr>Carmax (BS 2)</vt:lpstr>
      <vt:lpstr>Carvana IS</vt:lpstr>
      <vt:lpstr>Carvana BS</vt:lpstr>
      <vt:lpstr>Carmax P&amp;L</vt:lpstr>
      <vt:lpstr>Carmax (BS 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Mcintosh, Kyle</dc:creator>
  <cp:lastModifiedBy>Sathishrselvaraj@outlook.com</cp:lastModifiedBy>
  <dcterms:created xsi:type="dcterms:W3CDTF">2021-02-19T18:59:04Z</dcterms:created>
  <dcterms:modified xsi:type="dcterms:W3CDTF">2024-06-06T04:52:50Z</dcterms:modified>
</cp:coreProperties>
</file>