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velnola\Documents\Cooper Union Files\Y3-S2\ECE-413 Music &amp; Engineering\Project 1\"/>
    </mc:Choice>
  </mc:AlternateContent>
  <xr:revisionPtr revIDLastSave="0" documentId="13_ncr:1_{995AE601-2017-44FF-8210-C0204F269C8C}" xr6:coauthVersionLast="40" xr6:coauthVersionMax="40" xr10:uidLastSave="{00000000-0000-0000-0000-000000000000}"/>
  <bookViews>
    <workbookView xWindow="28680" yWindow="-120" windowWidth="24240" windowHeight="1764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3" i="1" l="1"/>
  <c r="P22" i="1"/>
  <c r="P20" i="1"/>
  <c r="P19" i="1"/>
  <c r="P17" i="1"/>
  <c r="P16" i="1"/>
  <c r="P14" i="1"/>
  <c r="P13" i="1"/>
  <c r="P11" i="1"/>
  <c r="P10" i="1"/>
  <c r="P8" i="1"/>
  <c r="P7" i="1"/>
  <c r="P5" i="1"/>
  <c r="O23" i="1"/>
  <c r="O21" i="1"/>
  <c r="O20" i="1"/>
  <c r="O18" i="1"/>
  <c r="O17" i="1"/>
  <c r="O16" i="1"/>
  <c r="O14" i="1"/>
  <c r="O12" i="1"/>
  <c r="O11" i="1"/>
  <c r="O9" i="1"/>
  <c r="O8" i="1"/>
  <c r="O7" i="1"/>
  <c r="O6" i="1"/>
  <c r="O3" i="1"/>
  <c r="N23" i="1"/>
  <c r="N21" i="1"/>
  <c r="N20" i="1"/>
  <c r="N18" i="1"/>
  <c r="N17" i="1"/>
  <c r="N16" i="1"/>
  <c r="N14" i="1"/>
  <c r="N13" i="1"/>
  <c r="N11" i="1"/>
  <c r="N8" i="1"/>
  <c r="N9" i="1"/>
  <c r="N7" i="1"/>
  <c r="N5" i="1"/>
  <c r="M23" i="1"/>
  <c r="M22" i="1"/>
  <c r="M20" i="1"/>
  <c r="M18" i="1"/>
  <c r="M17" i="1"/>
  <c r="M16" i="1"/>
  <c r="M14" i="1"/>
  <c r="M13" i="1"/>
  <c r="M11" i="1"/>
  <c r="M10" i="1"/>
  <c r="M8" i="1"/>
  <c r="M7" i="1"/>
  <c r="M5" i="1"/>
  <c r="L23" i="1"/>
  <c r="L21" i="1"/>
  <c r="L20" i="1"/>
  <c r="L18" i="1"/>
  <c r="L17" i="1"/>
  <c r="L15" i="1"/>
  <c r="L14" i="1"/>
  <c r="L12" i="1"/>
  <c r="L11" i="1"/>
  <c r="L9" i="1"/>
  <c r="L8" i="1"/>
  <c r="L7" i="1"/>
  <c r="L5" i="1"/>
  <c r="L3" i="1"/>
  <c r="K23" i="1"/>
  <c r="K21" i="1"/>
  <c r="K20" i="1"/>
  <c r="K18" i="1"/>
  <c r="K17" i="1"/>
  <c r="K16" i="1"/>
  <c r="K14" i="1"/>
  <c r="K12" i="1"/>
  <c r="K11" i="1"/>
  <c r="K9" i="1"/>
  <c r="K8" i="1"/>
  <c r="K7" i="1"/>
  <c r="K5" i="1"/>
  <c r="J23" i="1"/>
  <c r="J22" i="1"/>
  <c r="J20" i="1"/>
  <c r="J18" i="1"/>
  <c r="J17" i="1"/>
  <c r="J16" i="1"/>
  <c r="J14" i="1"/>
  <c r="J13" i="1"/>
  <c r="J11" i="1"/>
  <c r="J9" i="1"/>
  <c r="J8" i="1"/>
  <c r="J7" i="1"/>
  <c r="J5" i="1"/>
  <c r="I22" i="1"/>
  <c r="I21" i="1"/>
  <c r="I19" i="1"/>
  <c r="I18" i="1"/>
  <c r="I16" i="1"/>
  <c r="I15" i="1"/>
  <c r="I13" i="1"/>
  <c r="I12" i="1"/>
  <c r="I10" i="1"/>
  <c r="I9" i="1"/>
  <c r="I7" i="1"/>
  <c r="I6" i="1"/>
  <c r="I3" i="1"/>
  <c r="H22" i="1"/>
  <c r="H21" i="1"/>
  <c r="H19" i="1"/>
  <c r="H18" i="1"/>
  <c r="H17" i="1"/>
  <c r="H15" i="1"/>
  <c r="H13" i="1"/>
  <c r="H12" i="1"/>
  <c r="H10" i="1"/>
  <c r="H9" i="1"/>
  <c r="H8" i="1"/>
  <c r="H6" i="1"/>
  <c r="H3" i="1"/>
  <c r="G3" i="1"/>
  <c r="G22" i="1"/>
  <c r="G21" i="1"/>
  <c r="G19" i="1"/>
  <c r="G18" i="1"/>
  <c r="G17" i="1"/>
  <c r="G15" i="1"/>
  <c r="G14" i="1"/>
  <c r="G12" i="1"/>
  <c r="G10" i="1"/>
  <c r="G9" i="1"/>
  <c r="G8" i="1"/>
  <c r="G6" i="1"/>
  <c r="G5" i="1"/>
  <c r="F23" i="1"/>
  <c r="F21" i="1"/>
  <c r="F19" i="1"/>
  <c r="F18" i="1"/>
  <c r="F17" i="1"/>
  <c r="F15" i="1"/>
  <c r="F14" i="1"/>
  <c r="F12" i="1"/>
  <c r="F11" i="1"/>
  <c r="F9" i="1"/>
  <c r="F8" i="1"/>
  <c r="F6" i="1"/>
  <c r="F5" i="1"/>
  <c r="F3" i="1"/>
  <c r="E22" i="1"/>
  <c r="E21" i="1"/>
  <c r="E19" i="1"/>
  <c r="E18" i="1"/>
  <c r="E16" i="1"/>
  <c r="E15" i="1"/>
  <c r="E13" i="1"/>
  <c r="E12" i="1"/>
  <c r="E10" i="1"/>
  <c r="E9" i="1"/>
  <c r="E8" i="1"/>
  <c r="E6" i="1"/>
  <c r="E3" i="1"/>
  <c r="D22" i="1"/>
  <c r="D21" i="1"/>
  <c r="D19" i="1"/>
  <c r="D18" i="1"/>
  <c r="D17" i="1"/>
  <c r="D15" i="1"/>
  <c r="D12" i="1"/>
  <c r="D13" i="1"/>
  <c r="D10" i="1"/>
  <c r="D8" i="1"/>
  <c r="D9" i="1"/>
  <c r="D6" i="1"/>
  <c r="D5" i="1"/>
  <c r="D3" i="1"/>
  <c r="C10" i="1"/>
  <c r="C5" i="1"/>
  <c r="C9" i="1"/>
  <c r="C8" i="1"/>
  <c r="C6" i="1"/>
  <c r="C12" i="1"/>
  <c r="C14" i="1"/>
  <c r="C15" i="1"/>
  <c r="C19" i="1"/>
  <c r="C17" i="1"/>
  <c r="C18" i="1"/>
  <c r="C21" i="1"/>
  <c r="C23" i="1"/>
  <c r="C3" i="1"/>
  <c r="B23" i="1"/>
  <c r="B21" i="1"/>
  <c r="B20" i="1"/>
  <c r="B18" i="1"/>
  <c r="B17" i="1"/>
  <c r="B15" i="1"/>
  <c r="B14" i="1"/>
  <c r="B12" i="1"/>
  <c r="B11" i="1"/>
  <c r="B9" i="1"/>
  <c r="B8" i="1"/>
  <c r="B6" i="1"/>
  <c r="B5" i="1"/>
  <c r="B3" i="1"/>
  <c r="P6" i="1"/>
  <c r="P3" i="1"/>
  <c r="P21" i="1"/>
  <c r="P18" i="1"/>
  <c r="P15" i="1"/>
  <c r="P12" i="1"/>
  <c r="O22" i="1"/>
  <c r="O19" i="1"/>
  <c r="O15" i="1"/>
  <c r="O13" i="1"/>
  <c r="O10" i="1"/>
  <c r="N22" i="1"/>
  <c r="N19" i="1"/>
  <c r="N15" i="1"/>
  <c r="N12" i="1"/>
  <c r="N10" i="1"/>
  <c r="N6" i="1"/>
  <c r="M19" i="1"/>
  <c r="M15" i="1"/>
  <c r="M12" i="1"/>
  <c r="M9" i="1"/>
  <c r="M6" i="1"/>
  <c r="M3" i="1"/>
  <c r="L16" i="1"/>
  <c r="L13" i="1"/>
  <c r="L10" i="1"/>
  <c r="L6" i="1"/>
  <c r="L22" i="1"/>
  <c r="K13" i="1"/>
  <c r="K10" i="1"/>
  <c r="K6" i="1"/>
  <c r="K3" i="1"/>
  <c r="K22" i="1"/>
  <c r="K19" i="1"/>
  <c r="J10" i="1"/>
  <c r="J6" i="1"/>
  <c r="J3" i="1"/>
  <c r="J21" i="1"/>
  <c r="J19" i="1"/>
  <c r="J15" i="1"/>
  <c r="I8" i="1"/>
  <c r="I5" i="1"/>
  <c r="I23" i="1"/>
  <c r="I20" i="1"/>
  <c r="I17" i="1"/>
  <c r="I14" i="1"/>
  <c r="H5" i="1"/>
  <c r="H23" i="1"/>
  <c r="H20" i="1"/>
  <c r="H16" i="1"/>
  <c r="H14" i="1"/>
  <c r="H11" i="1"/>
  <c r="G23" i="1"/>
  <c r="G20" i="1"/>
  <c r="G16" i="1"/>
  <c r="G13" i="1"/>
  <c r="G11" i="1"/>
  <c r="G7" i="1"/>
  <c r="F20" i="1"/>
  <c r="F16" i="1"/>
  <c r="F13" i="1"/>
  <c r="F10" i="1"/>
  <c r="F7" i="1"/>
  <c r="E17" i="1"/>
  <c r="E14" i="1"/>
  <c r="E11" i="1"/>
  <c r="E7" i="1"/>
  <c r="E5" i="1"/>
  <c r="E23" i="1"/>
  <c r="D14" i="1"/>
  <c r="D11" i="1"/>
  <c r="D7" i="1"/>
  <c r="D23" i="1"/>
  <c r="D20" i="1"/>
  <c r="C11" i="1"/>
  <c r="C7" i="1"/>
  <c r="C22" i="1"/>
  <c r="C20" i="1"/>
  <c r="C16" i="1"/>
  <c r="B7" i="1"/>
  <c r="B22" i="1"/>
  <c r="B19" i="1"/>
  <c r="B16" i="1"/>
  <c r="B13" i="1"/>
  <c r="P9" i="1"/>
  <c r="O5" i="1"/>
  <c r="N3" i="1"/>
  <c r="M21" i="1"/>
  <c r="L19" i="1"/>
  <c r="K15" i="1"/>
  <c r="J12" i="1"/>
  <c r="I11" i="1"/>
  <c r="H7" i="1"/>
  <c r="F22" i="1"/>
  <c r="E20" i="1"/>
  <c r="S4" i="1"/>
  <c r="D16" i="1"/>
  <c r="C13" i="1"/>
  <c r="B10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B28" i="1"/>
  <c r="B29" i="1"/>
  <c r="B30" i="1"/>
  <c r="B31" i="1"/>
  <c r="B32" i="1"/>
  <c r="B33" i="1"/>
  <c r="B34" i="1"/>
  <c r="B35" i="1"/>
  <c r="B36" i="1"/>
  <c r="B37" i="1"/>
  <c r="B38" i="1"/>
</calcChain>
</file>

<file path=xl/sharedStrings.xml><?xml version="1.0" encoding="utf-8"?>
<sst xmlns="http://schemas.openxmlformats.org/spreadsheetml/2006/main" count="235" uniqueCount="55">
  <si>
    <t>C</t>
  </si>
  <si>
    <t>D</t>
  </si>
  <si>
    <t>E</t>
  </si>
  <si>
    <t>F#</t>
  </si>
  <si>
    <t>G</t>
  </si>
  <si>
    <t>A</t>
  </si>
  <si>
    <t>B</t>
  </si>
  <si>
    <t>C#</t>
  </si>
  <si>
    <t>Db</t>
  </si>
  <si>
    <t>Eb</t>
  </si>
  <si>
    <t>F</t>
  </si>
  <si>
    <t>Gb</t>
  </si>
  <si>
    <t>Ab</t>
  </si>
  <si>
    <t>Bb</t>
  </si>
  <si>
    <t>Cb</t>
  </si>
  <si>
    <t>C#/Db</t>
  </si>
  <si>
    <t>D#/Eb</t>
  </si>
  <si>
    <t>E/Fb</t>
  </si>
  <si>
    <t>E#/F</t>
  </si>
  <si>
    <t>F#/Gb</t>
  </si>
  <si>
    <t>G#/Ab</t>
  </si>
  <si>
    <t>B/Cb</t>
  </si>
  <si>
    <t>Note</t>
  </si>
  <si>
    <t>A#/Eb</t>
  </si>
  <si>
    <t>Equal Intonation Major Scale Frequencies (Hz) by Key</t>
  </si>
  <si>
    <t>A4</t>
  </si>
  <si>
    <t>A#</t>
  </si>
  <si>
    <t>B#</t>
  </si>
  <si>
    <t>D#</t>
  </si>
  <si>
    <t>E#</t>
  </si>
  <si>
    <t>Fb</t>
  </si>
  <si>
    <t>G#</t>
  </si>
  <si>
    <t>Just Intonation Major Scale Frequencies (Hz) by Key</t>
  </si>
  <si>
    <t>Unison</t>
  </si>
  <si>
    <t>Semitone</t>
  </si>
  <si>
    <t>Minor tone</t>
  </si>
  <si>
    <t>Major tone</t>
  </si>
  <si>
    <t>Minor third</t>
  </si>
  <si>
    <t>Perfect fourth</t>
  </si>
  <si>
    <t>Major third</t>
  </si>
  <si>
    <t>Augmented fourth</t>
  </si>
  <si>
    <t>Diminished fifth</t>
  </si>
  <si>
    <t>Perfect fifth</t>
  </si>
  <si>
    <t>Minor sixth</t>
  </si>
  <si>
    <t>Major sixth</t>
  </si>
  <si>
    <t>Harmonic minor seventh</t>
  </si>
  <si>
    <t>Grave minor seventh</t>
  </si>
  <si>
    <t>Minor seventh</t>
  </si>
  <si>
    <t>Major seventh</t>
  </si>
  <si>
    <t>Octave</t>
  </si>
  <si>
    <t>semitone</t>
  </si>
  <si>
    <t>root</t>
  </si>
  <si>
    <t>major</t>
  </si>
  <si>
    <t>minor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</si>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</sst>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0" fillId="0" borderId="0" xfId="0" applyAlignment="1">
      <alignment horizontal="left" indent="1"/>
    </xf>
    <xf numFmtId="0" fontId="1" fillId="0" borderId="0" xfId="0" applyFont="1" applyBorder="1"/>
    <xf numFmtId="2" fontId="0" fillId="0" borderId="0" xfId="0" applyNumberFormat="1" applyFont="1" applyBorder="1" applyAlignment="1">
      <alignment horizontal="left" vertical="center" indent="1"/>
    </xf>
    <xf numFmtId="2" fontId="0" fillId="0" borderId="0" xfId="0" applyNumberFormat="1" applyBorder="1" applyAlignment="1">
      <alignment horizontal="left" vertical="center" indent="1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/>
    <xf numFmtId="165" fontId="1" fillId="0" borderId="0" xfId="0" applyNumberFormat="1" applyFont="1"/>
    <xf numFmtId="164" fontId="0" fillId="0" borderId="2" xfId="0" applyNumberFormat="1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0" fillId="0" borderId="0" xfId="0" applyFont="1"/>
    <xf numFmtId="165" fontId="0" fillId="0" borderId="0" xfId="0" applyNumberFormat="1" applyFont="1"/>
    <xf numFmtId="0" fontId="0" fillId="0" borderId="0" xfId="0" applyFont="1" applyFill="1" applyBorder="1"/>
    <xf numFmtId="2" fontId="0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56"/>
  <sheetViews>
    <sheetView tabSelected="1" zoomScaleNormal="100" workbookViewId="0">
      <selection activeCell="F9" sqref="F9"/>
    </sheetView>
  </sheetViews>
  <sheetFormatPr defaultColWidth="8.77734375" defaultRowHeight="14.4" x14ac:dyDescent="0.3"/>
  <cols>
    <col min="10" max="10" width="9.44140625" bestFit="1" customWidth="1"/>
    <col min="18" max="18" width="22.21875" bestFit="1" customWidth="1"/>
  </cols>
  <sheetData>
    <row r="1" spans="1:40" x14ac:dyDescent="0.3">
      <c r="A1" s="14" t="s">
        <v>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40" x14ac:dyDescent="0.3">
      <c r="A2" s="2" t="s">
        <v>22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R2" s="22"/>
      <c r="S2" s="22"/>
      <c r="T2" s="22"/>
      <c r="U2" s="1" t="s">
        <v>0</v>
      </c>
      <c r="V2" s="1" t="s">
        <v>1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  <c r="AI2" s="1" t="s">
        <v>14</v>
      </c>
      <c r="AJ2" s="22"/>
      <c r="AK2" s="22"/>
      <c r="AL2" s="22"/>
      <c r="AM2" s="22"/>
      <c r="AN2" s="22"/>
    </row>
    <row r="3" spans="1:40" x14ac:dyDescent="0.3">
      <c r="A3" s="1" t="s">
        <v>12</v>
      </c>
      <c r="B3" s="25">
        <f>B10*S13/2</f>
        <v>422.40000000000003</v>
      </c>
      <c r="C3" s="25">
        <f>C13*S11/2</f>
        <v>417.18518518518516</v>
      </c>
      <c r="D3" s="25">
        <f>D23/2</f>
        <v>412.5</v>
      </c>
      <c r="E3" s="25">
        <f>E20*S6/2</f>
        <v>412.5</v>
      </c>
      <c r="F3" s="25">
        <f>F22*S5/2</f>
        <v>434.5679012345679</v>
      </c>
      <c r="G3" s="25">
        <f>B4*S18/2</f>
        <v>412.5</v>
      </c>
      <c r="H3" s="25">
        <f>H7*S16/2</f>
        <v>434.56790123456784</v>
      </c>
      <c r="I3" s="25">
        <f>I23/2</f>
        <v>412.5</v>
      </c>
      <c r="J3" s="25">
        <f>J12*S12/2</f>
        <v>412.5</v>
      </c>
      <c r="K3" s="25">
        <f>K15*S9/2</f>
        <v>417.18518518518522</v>
      </c>
      <c r="L3" s="25">
        <f>L19*S7/2</f>
        <v>422.4</v>
      </c>
      <c r="M3" s="25">
        <f>M21*S6/2</f>
        <v>412.5</v>
      </c>
      <c r="N3" s="26">
        <f>(B4/S4)</f>
        <v>412.5</v>
      </c>
      <c r="O3" s="25">
        <f>O5*S17/2</f>
        <v>422.4</v>
      </c>
      <c r="P3" s="25">
        <f>P9*S14/2</f>
        <v>419.04761904761904</v>
      </c>
      <c r="R3" s="9" t="s">
        <v>33</v>
      </c>
      <c r="S3" s="10">
        <v>1</v>
      </c>
      <c r="T3" s="9" t="s">
        <v>51</v>
      </c>
      <c r="U3" s="22" t="s">
        <v>54</v>
      </c>
      <c r="V3" s="22" t="s">
        <v>1</v>
      </c>
      <c r="W3" s="22" t="s">
        <v>2</v>
      </c>
      <c r="X3" s="22" t="s">
        <v>3</v>
      </c>
      <c r="Y3" s="22" t="s">
        <v>4</v>
      </c>
      <c r="Z3" s="9" t="s">
        <v>5</v>
      </c>
      <c r="AA3" s="22" t="s">
        <v>6</v>
      </c>
      <c r="AB3" s="22" t="s">
        <v>7</v>
      </c>
      <c r="AC3" s="22" t="s">
        <v>8</v>
      </c>
      <c r="AD3" s="22" t="s">
        <v>9</v>
      </c>
      <c r="AE3" s="22" t="s">
        <v>10</v>
      </c>
      <c r="AF3" s="22" t="s">
        <v>11</v>
      </c>
      <c r="AG3" s="22" t="s">
        <v>12</v>
      </c>
      <c r="AH3" s="22" t="s">
        <v>13</v>
      </c>
      <c r="AI3" s="22" t="s">
        <v>14</v>
      </c>
      <c r="AJ3" s="22"/>
      <c r="AK3" s="22"/>
      <c r="AL3" s="22"/>
      <c r="AM3" s="22"/>
      <c r="AN3" s="22"/>
    </row>
    <row r="4" spans="1:40" x14ac:dyDescent="0.3">
      <c r="A4" s="1" t="s">
        <v>25</v>
      </c>
      <c r="B4" s="19">
        <v>440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  <c r="R4" s="22" t="s">
        <v>34</v>
      </c>
      <c r="S4" s="23">
        <f>16/15</f>
        <v>1.0666666666666667</v>
      </c>
      <c r="T4" s="9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9" t="s">
        <v>5</v>
      </c>
      <c r="AH4" s="22"/>
      <c r="AI4" s="22"/>
      <c r="AJ4" s="22"/>
      <c r="AK4" s="22"/>
      <c r="AL4" s="22"/>
      <c r="AM4" s="22"/>
      <c r="AN4" s="22"/>
    </row>
    <row r="5" spans="1:40" x14ac:dyDescent="0.3">
      <c r="A5" s="1" t="s">
        <v>26</v>
      </c>
      <c r="B5" s="25">
        <f>B10*S15/2</f>
        <v>462</v>
      </c>
      <c r="C5" s="25">
        <f>C6</f>
        <v>469.33333333333331</v>
      </c>
      <c r="D5" s="25">
        <f>D16*S10/2</f>
        <v>464.0625</v>
      </c>
      <c r="E5" s="25">
        <f>E20*S8/2</f>
        <v>458.33333333333337</v>
      </c>
      <c r="F5" s="25">
        <f>F22*S7/2</f>
        <v>469.33333333333326</v>
      </c>
      <c r="G5" s="25">
        <f>B4*S4</f>
        <v>469.33333333333331</v>
      </c>
      <c r="H5" s="25">
        <f>H7*S18/2</f>
        <v>458.33333333333331</v>
      </c>
      <c r="I5" s="25">
        <f>I11*S14/2</f>
        <v>458.33333333333337</v>
      </c>
      <c r="J5" s="25">
        <f>J6</f>
        <v>458.33333333333337</v>
      </c>
      <c r="K5" s="25">
        <f>K15*S11/2</f>
        <v>444.99753086419759</v>
      </c>
      <c r="L5" s="25">
        <f>L6</f>
        <v>469.33333333333331</v>
      </c>
      <c r="M5" s="25">
        <f>M6</f>
        <v>458.33333333333337</v>
      </c>
      <c r="N5" s="25">
        <f>N3*S5</f>
        <v>458.33333333333337</v>
      </c>
      <c r="O5" s="25">
        <f>(B4/S18)*2</f>
        <v>469.33333333333331</v>
      </c>
      <c r="P5" s="25">
        <f>P9*S16/2</f>
        <v>446.98412698412693</v>
      </c>
      <c r="R5" s="22" t="s">
        <v>35</v>
      </c>
      <c r="S5" s="23">
        <f>10/9</f>
        <v>1.1111111111111112</v>
      </c>
      <c r="T5" s="9"/>
      <c r="U5" s="22"/>
      <c r="V5" s="24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</row>
    <row r="6" spans="1:40" x14ac:dyDescent="0.3">
      <c r="A6" s="1" t="s">
        <v>13</v>
      </c>
      <c r="B6" s="25">
        <f>B10*S17/2</f>
        <v>475.2</v>
      </c>
      <c r="C6" s="25">
        <f>C13*S13/2</f>
        <v>469.33333333333331</v>
      </c>
      <c r="D6" s="25">
        <f>D16*S11/2</f>
        <v>469.33333333333337</v>
      </c>
      <c r="E6" s="25">
        <f>E5</f>
        <v>458.33333333333337</v>
      </c>
      <c r="F6" s="25">
        <f>F5</f>
        <v>469.33333333333326</v>
      </c>
      <c r="G6" s="25">
        <f>B4*S5</f>
        <v>488.88888888888891</v>
      </c>
      <c r="H6" s="25">
        <f>H5</f>
        <v>458.33333333333331</v>
      </c>
      <c r="I6" s="25">
        <f>I11*S16/2</f>
        <v>488.88888888888886</v>
      </c>
      <c r="J6" s="25">
        <f>J12*S14/2</f>
        <v>458.33333333333337</v>
      </c>
      <c r="K6" s="25">
        <f>K15*S12/2</f>
        <v>469.33333333333337</v>
      </c>
      <c r="L6" s="25">
        <f>L19*S9/2</f>
        <v>469.33333333333331</v>
      </c>
      <c r="M6" s="25">
        <f>M21*S8/2</f>
        <v>458.33333333333337</v>
      </c>
      <c r="N6" s="25">
        <f>N3*S6</f>
        <v>464.0625</v>
      </c>
      <c r="O6" s="26">
        <f>O5</f>
        <v>469.33333333333331</v>
      </c>
      <c r="P6" s="25">
        <f>P9*S18/2</f>
        <v>471.42857142857139</v>
      </c>
      <c r="R6" s="9" t="s">
        <v>36</v>
      </c>
      <c r="S6" s="10">
        <f>9/8</f>
        <v>1.125</v>
      </c>
      <c r="T6" s="9" t="s">
        <v>52</v>
      </c>
      <c r="U6" s="22" t="s">
        <v>1</v>
      </c>
      <c r="V6" s="22" t="s">
        <v>2</v>
      </c>
      <c r="W6" s="22" t="s">
        <v>3</v>
      </c>
      <c r="X6" s="22" t="s">
        <v>31</v>
      </c>
      <c r="Y6" s="9" t="s">
        <v>5</v>
      </c>
      <c r="Z6" s="22" t="s">
        <v>6</v>
      </c>
      <c r="AA6" s="22" t="s">
        <v>7</v>
      </c>
      <c r="AB6" s="22" t="s">
        <v>28</v>
      </c>
      <c r="AC6" s="22" t="s">
        <v>9</v>
      </c>
      <c r="AD6" s="22" t="s">
        <v>10</v>
      </c>
      <c r="AE6" s="22" t="s">
        <v>4</v>
      </c>
      <c r="AF6" s="22" t="s">
        <v>12</v>
      </c>
      <c r="AG6" s="22" t="s">
        <v>13</v>
      </c>
      <c r="AH6" s="22" t="s">
        <v>0</v>
      </c>
      <c r="AI6" s="22" t="s">
        <v>8</v>
      </c>
      <c r="AJ6" s="22"/>
      <c r="AK6" s="22"/>
      <c r="AL6" s="22"/>
      <c r="AM6" s="22"/>
      <c r="AN6" s="22"/>
    </row>
    <row r="7" spans="1:40" x14ac:dyDescent="0.3">
      <c r="A7" s="1" t="s">
        <v>6</v>
      </c>
      <c r="B7" s="25">
        <f>B10*S18/2</f>
        <v>495</v>
      </c>
      <c r="C7" s="25">
        <f>C13*S14/2</f>
        <v>488.88888888888886</v>
      </c>
      <c r="D7" s="25">
        <f>D16*S12/2</f>
        <v>495</v>
      </c>
      <c r="E7" s="25">
        <f>E20*S9/2</f>
        <v>488.88888888888891</v>
      </c>
      <c r="F7" s="25">
        <f>F22*S8/2</f>
        <v>488.88888888888886</v>
      </c>
      <c r="G7" s="25">
        <f>B4*S6</f>
        <v>495</v>
      </c>
      <c r="H7" s="26">
        <f>(B4/S17)*2</f>
        <v>488.88888888888886</v>
      </c>
      <c r="I7" s="25">
        <f>I11*S17/2</f>
        <v>495</v>
      </c>
      <c r="J7" s="25">
        <f>J12*S15/2</f>
        <v>481.25</v>
      </c>
      <c r="K7" s="25">
        <f>K15*S13/2</f>
        <v>500.62222222222226</v>
      </c>
      <c r="L7" s="25">
        <f>L19*S10/2</f>
        <v>495</v>
      </c>
      <c r="M7" s="25">
        <f>M9</f>
        <v>488.88888888888891</v>
      </c>
      <c r="N7" s="25">
        <f>N3*S7</f>
        <v>495</v>
      </c>
      <c r="O7" s="25">
        <f>O6*S4</f>
        <v>500.62222222222221</v>
      </c>
      <c r="P7" s="25">
        <f>P9</f>
        <v>502.85714285714283</v>
      </c>
      <c r="R7" s="22" t="s">
        <v>37</v>
      </c>
      <c r="S7" s="23">
        <f>6/5</f>
        <v>1.2</v>
      </c>
      <c r="T7" s="9"/>
      <c r="U7" s="22"/>
      <c r="V7" s="24"/>
      <c r="W7" s="22"/>
      <c r="X7" s="9" t="s">
        <v>5</v>
      </c>
      <c r="Y7" s="22"/>
      <c r="Z7" s="22"/>
      <c r="AA7" s="22"/>
      <c r="AB7" s="22"/>
      <c r="AC7" s="22"/>
      <c r="AD7" s="22"/>
      <c r="AE7" s="22"/>
      <c r="AF7" s="9" t="s">
        <v>5</v>
      </c>
      <c r="AG7" s="22"/>
      <c r="AH7" s="22"/>
      <c r="AI7" s="22"/>
      <c r="AJ7" s="22"/>
      <c r="AK7" s="22"/>
      <c r="AL7" s="22"/>
      <c r="AM7" s="22"/>
      <c r="AN7" s="22"/>
    </row>
    <row r="8" spans="1:40" x14ac:dyDescent="0.3">
      <c r="A8" s="1" t="s">
        <v>27</v>
      </c>
      <c r="B8" s="25">
        <f>B10</f>
        <v>528</v>
      </c>
      <c r="C8" s="25">
        <f>C13*S15/2</f>
        <v>513.33333333333326</v>
      </c>
      <c r="D8" s="25">
        <f>D16*S13/2</f>
        <v>528</v>
      </c>
      <c r="E8" s="25">
        <f>E20*S10/2</f>
        <v>515.625</v>
      </c>
      <c r="F8" s="25">
        <f>F10</f>
        <v>521.48148148148141</v>
      </c>
      <c r="G8" s="25">
        <f>B4*S7</f>
        <v>528</v>
      </c>
      <c r="H8" s="25">
        <f>H7*S4</f>
        <v>521.48148148148141</v>
      </c>
      <c r="I8" s="25">
        <f>I11*S18/2</f>
        <v>515.625</v>
      </c>
      <c r="J8" s="25">
        <f>J12*S16/2</f>
        <v>488.88888888888886</v>
      </c>
      <c r="K8" s="25">
        <f>K10</f>
        <v>521.48148148148152</v>
      </c>
      <c r="L8" s="25">
        <f>L19*S11/2</f>
        <v>500.62222222222226</v>
      </c>
      <c r="M8" s="25">
        <f>M21*S10/2</f>
        <v>515.625</v>
      </c>
      <c r="N8" s="25">
        <f>N10</f>
        <v>515.625</v>
      </c>
      <c r="O8" s="25">
        <f>O6*S5</f>
        <v>521.48148148148152</v>
      </c>
      <c r="P8" s="25">
        <f>P9*S4</f>
        <v>536.38095238095229</v>
      </c>
      <c r="R8" s="9" t="s">
        <v>39</v>
      </c>
      <c r="S8" s="10">
        <f>5/4</f>
        <v>1.25</v>
      </c>
      <c r="T8" s="9" t="s">
        <v>53</v>
      </c>
      <c r="U8" s="22" t="s">
        <v>2</v>
      </c>
      <c r="V8" s="22" t="s">
        <v>3</v>
      </c>
      <c r="W8" s="22" t="s">
        <v>31</v>
      </c>
      <c r="X8" s="22" t="s">
        <v>26</v>
      </c>
      <c r="Y8" s="22" t="s">
        <v>6</v>
      </c>
      <c r="Z8" s="22" t="s">
        <v>7</v>
      </c>
      <c r="AA8" s="22" t="s">
        <v>28</v>
      </c>
      <c r="AB8" s="22" t="s">
        <v>29</v>
      </c>
      <c r="AC8" s="22" t="s">
        <v>10</v>
      </c>
      <c r="AD8" s="22" t="s">
        <v>4</v>
      </c>
      <c r="AE8" s="9" t="s">
        <v>5</v>
      </c>
      <c r="AF8" s="22" t="s">
        <v>13</v>
      </c>
      <c r="AG8" s="22" t="s">
        <v>0</v>
      </c>
      <c r="AH8" s="22" t="s">
        <v>1</v>
      </c>
      <c r="AI8" s="22" t="s">
        <v>9</v>
      </c>
      <c r="AJ8" s="22"/>
      <c r="AK8" s="22"/>
      <c r="AL8" s="22"/>
      <c r="AM8" s="22"/>
      <c r="AN8" s="22"/>
    </row>
    <row r="9" spans="1:40" x14ac:dyDescent="0.3">
      <c r="A9" s="1" t="s">
        <v>14</v>
      </c>
      <c r="B9" s="25">
        <f>B10*S18/2</f>
        <v>495</v>
      </c>
      <c r="C9" s="25">
        <f>C13*S16/2</f>
        <v>521.48148148148141</v>
      </c>
      <c r="D9" s="25">
        <f>D7</f>
        <v>495</v>
      </c>
      <c r="E9" s="25">
        <f>E8</f>
        <v>515.625</v>
      </c>
      <c r="F9" s="25">
        <f>F7</f>
        <v>488.88888888888886</v>
      </c>
      <c r="G9" s="25">
        <f>G7</f>
        <v>495</v>
      </c>
      <c r="H9" s="25">
        <f>H8</f>
        <v>521.48148148148141</v>
      </c>
      <c r="I9" s="25">
        <f>I7</f>
        <v>495</v>
      </c>
      <c r="J9" s="25">
        <f>J12*S17/2</f>
        <v>495</v>
      </c>
      <c r="K9" s="25">
        <f>K7</f>
        <v>500.62222222222226</v>
      </c>
      <c r="L9" s="25">
        <f>L8</f>
        <v>500.62222222222226</v>
      </c>
      <c r="M9" s="25">
        <f>M21*S9/2</f>
        <v>488.88888888888891</v>
      </c>
      <c r="N9" s="25">
        <f>N7</f>
        <v>495</v>
      </c>
      <c r="O9" s="25">
        <f>O8</f>
        <v>521.48148148148152</v>
      </c>
      <c r="P9" s="26">
        <f>(B4/S15)*2</f>
        <v>502.85714285714283</v>
      </c>
      <c r="R9" s="9" t="s">
        <v>38</v>
      </c>
      <c r="S9" s="10">
        <f>4/3</f>
        <v>1.3333333333333333</v>
      </c>
      <c r="T9" s="9" t="s">
        <v>50</v>
      </c>
      <c r="U9" s="22" t="s">
        <v>10</v>
      </c>
      <c r="V9" s="22" t="s">
        <v>4</v>
      </c>
      <c r="W9" s="9" t="s">
        <v>5</v>
      </c>
      <c r="X9" s="22" t="s">
        <v>6</v>
      </c>
      <c r="Y9" s="22" t="s">
        <v>0</v>
      </c>
      <c r="Z9" s="22" t="s">
        <v>1</v>
      </c>
      <c r="AA9" s="22" t="s">
        <v>2</v>
      </c>
      <c r="AB9" s="22" t="s">
        <v>3</v>
      </c>
      <c r="AC9" s="22" t="s">
        <v>11</v>
      </c>
      <c r="AD9" s="22" t="s">
        <v>12</v>
      </c>
      <c r="AE9" s="22" t="s">
        <v>13</v>
      </c>
      <c r="AF9" s="22" t="s">
        <v>14</v>
      </c>
      <c r="AG9" s="22" t="s">
        <v>8</v>
      </c>
      <c r="AH9" s="22" t="s">
        <v>9</v>
      </c>
      <c r="AI9" s="22" t="s">
        <v>30</v>
      </c>
      <c r="AJ9" s="22"/>
      <c r="AK9" s="22"/>
      <c r="AL9" s="22"/>
      <c r="AM9" s="22"/>
      <c r="AN9" s="22"/>
    </row>
    <row r="10" spans="1:40" x14ac:dyDescent="0.3">
      <c r="A10" s="1" t="s">
        <v>0</v>
      </c>
      <c r="B10" s="26">
        <f>(B4/S14)*2</f>
        <v>528</v>
      </c>
      <c r="C10" s="27">
        <f>C13*S17/2</f>
        <v>528</v>
      </c>
      <c r="D10" s="28">
        <f>D8</f>
        <v>528</v>
      </c>
      <c r="E10" s="28">
        <f>E20*S11/2</f>
        <v>521.48148148148152</v>
      </c>
      <c r="F10" s="28">
        <f>F22*S9/2</f>
        <v>521.48148148148141</v>
      </c>
      <c r="G10" s="25">
        <f>G8</f>
        <v>528</v>
      </c>
      <c r="H10" s="28">
        <f>H7*S5</f>
        <v>543.20987654320982</v>
      </c>
      <c r="I10" s="28">
        <f>I8</f>
        <v>515.625</v>
      </c>
      <c r="J10" s="28">
        <f>J12*S18/2</f>
        <v>515.625</v>
      </c>
      <c r="K10" s="28">
        <f>K15*S14/2</f>
        <v>521.48148148148152</v>
      </c>
      <c r="L10" s="28">
        <f>L19*S12/2</f>
        <v>528</v>
      </c>
      <c r="M10" s="28">
        <f>M8</f>
        <v>515.625</v>
      </c>
      <c r="N10" s="28">
        <f>N3*S8</f>
        <v>515.625</v>
      </c>
      <c r="O10" s="28">
        <f>O5*S6</f>
        <v>528</v>
      </c>
      <c r="P10" s="28">
        <f>P8</f>
        <v>536.38095238095229</v>
      </c>
      <c r="R10" s="22" t="s">
        <v>40</v>
      </c>
      <c r="S10" s="23">
        <f>45/32</f>
        <v>1.40625</v>
      </c>
      <c r="T10" s="9"/>
      <c r="U10" s="22"/>
      <c r="V10" s="22"/>
      <c r="W10" s="22"/>
      <c r="X10" s="22"/>
      <c r="Y10" s="22"/>
      <c r="Z10" s="22"/>
      <c r="AA10" s="22"/>
      <c r="AB10" s="22"/>
      <c r="AC10" s="22"/>
      <c r="AD10" s="9" t="s">
        <v>5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</row>
    <row r="11" spans="1:40" x14ac:dyDescent="0.3">
      <c r="A11" s="1" t="s">
        <v>7</v>
      </c>
      <c r="B11" s="28">
        <f>B10*S4</f>
        <v>563.20000000000005</v>
      </c>
      <c r="C11" s="28">
        <f>C13*S18/2</f>
        <v>550</v>
      </c>
      <c r="D11" s="28">
        <f>D16*S14/2</f>
        <v>550</v>
      </c>
      <c r="E11" s="28">
        <f>E20*S12/2</f>
        <v>550</v>
      </c>
      <c r="F11" s="28">
        <f>F22*S10/2</f>
        <v>550</v>
      </c>
      <c r="G11" s="25">
        <f>B4*S8</f>
        <v>550</v>
      </c>
      <c r="H11" s="28">
        <f>H7*S6</f>
        <v>550</v>
      </c>
      <c r="I11" s="26">
        <f>(B4/S13)*2</f>
        <v>550</v>
      </c>
      <c r="J11" s="27">
        <f>J12</f>
        <v>550</v>
      </c>
      <c r="K11" s="28">
        <f>K15*S15/2</f>
        <v>547.55555555555566</v>
      </c>
      <c r="L11" s="28">
        <f>L19*S13/2</f>
        <v>563.20000000000005</v>
      </c>
      <c r="M11" s="28">
        <f>M21*S11/2</f>
        <v>521.48148148148152</v>
      </c>
      <c r="N11" s="28">
        <f>N12</f>
        <v>550</v>
      </c>
      <c r="O11" s="28">
        <f>O6*S7</f>
        <v>563.19999999999993</v>
      </c>
      <c r="P11" s="28">
        <f>P9*S5</f>
        <v>558.73015873015868</v>
      </c>
      <c r="R11" s="22" t="s">
        <v>41</v>
      </c>
      <c r="S11" s="23">
        <f>64/45</f>
        <v>1.4222222222222223</v>
      </c>
      <c r="T11" s="9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</row>
    <row r="12" spans="1:40" x14ac:dyDescent="0.3">
      <c r="A12" s="1" t="s">
        <v>8</v>
      </c>
      <c r="B12" s="28">
        <f>B10*S5</f>
        <v>586.66666666666674</v>
      </c>
      <c r="C12" s="28">
        <f>C11</f>
        <v>550</v>
      </c>
      <c r="D12" s="28">
        <f>D16*S16/2</f>
        <v>586.66666666666663</v>
      </c>
      <c r="E12" s="28">
        <f>E11</f>
        <v>550</v>
      </c>
      <c r="F12" s="28">
        <f>F22*S11/2</f>
        <v>556.24691358024688</v>
      </c>
      <c r="G12" s="25">
        <f>G11</f>
        <v>550</v>
      </c>
      <c r="H12" s="28">
        <f>H11</f>
        <v>550</v>
      </c>
      <c r="I12" s="28">
        <f>I11*S4</f>
        <v>586.66666666666663</v>
      </c>
      <c r="J12" s="26">
        <f>(B4/S13)*2</f>
        <v>550</v>
      </c>
      <c r="K12" s="28">
        <f>K15*S17/2</f>
        <v>563.20000000000005</v>
      </c>
      <c r="L12" s="28">
        <f>L11</f>
        <v>563.20000000000005</v>
      </c>
      <c r="M12" s="28">
        <f>M21*S12/2</f>
        <v>550</v>
      </c>
      <c r="N12" s="28">
        <f>N3*S9</f>
        <v>550</v>
      </c>
      <c r="O12" s="28">
        <f>O11</f>
        <v>563.19999999999993</v>
      </c>
      <c r="P12" s="28">
        <f>P9*S6</f>
        <v>565.71428571428567</v>
      </c>
      <c r="R12" s="9" t="s">
        <v>42</v>
      </c>
      <c r="S12" s="10">
        <f>3/2</f>
        <v>1.5</v>
      </c>
      <c r="T12" s="9" t="s">
        <v>52</v>
      </c>
      <c r="U12" s="22" t="s">
        <v>4</v>
      </c>
      <c r="V12" s="9" t="s">
        <v>5</v>
      </c>
      <c r="W12" s="22" t="s">
        <v>6</v>
      </c>
      <c r="X12" s="22" t="s">
        <v>7</v>
      </c>
      <c r="Y12" s="22" t="s">
        <v>1</v>
      </c>
      <c r="Z12" s="22" t="s">
        <v>2</v>
      </c>
      <c r="AA12" s="22" t="s">
        <v>3</v>
      </c>
      <c r="AB12" s="22" t="s">
        <v>31</v>
      </c>
      <c r="AC12" s="22" t="s">
        <v>12</v>
      </c>
      <c r="AD12" s="22" t="s">
        <v>13</v>
      </c>
      <c r="AE12" s="22" t="s">
        <v>0</v>
      </c>
      <c r="AF12" s="22" t="s">
        <v>8</v>
      </c>
      <c r="AG12" s="22" t="s">
        <v>9</v>
      </c>
      <c r="AH12" s="22" t="s">
        <v>10</v>
      </c>
      <c r="AI12" s="22" t="s">
        <v>11</v>
      </c>
      <c r="AJ12" s="22"/>
      <c r="AK12" s="22"/>
      <c r="AL12" s="22"/>
      <c r="AM12" s="22"/>
      <c r="AN12" s="22"/>
    </row>
    <row r="13" spans="1:40" x14ac:dyDescent="0.3">
      <c r="A13" s="1" t="s">
        <v>1</v>
      </c>
      <c r="B13" s="28">
        <f>B10*S6</f>
        <v>594</v>
      </c>
      <c r="C13" s="26">
        <f>(B4/S12)*2</f>
        <v>586.66666666666663</v>
      </c>
      <c r="D13" s="28">
        <f>D16*S17/2</f>
        <v>594</v>
      </c>
      <c r="E13" s="28">
        <f>E20*S13/2</f>
        <v>586.66666666666674</v>
      </c>
      <c r="F13" s="28">
        <f>F22*S12/2</f>
        <v>586.66666666666663</v>
      </c>
      <c r="G13" s="25">
        <f>B4*S9</f>
        <v>586.66666666666663</v>
      </c>
      <c r="H13" s="28">
        <f>H7*S7</f>
        <v>586.66666666666663</v>
      </c>
      <c r="I13" s="28">
        <f>I11*S5</f>
        <v>611.11111111111109</v>
      </c>
      <c r="J13" s="28">
        <f>J12*S4</f>
        <v>586.66666666666663</v>
      </c>
      <c r="K13" s="28">
        <f>K15*S18/2</f>
        <v>586.66666666666674</v>
      </c>
      <c r="L13" s="28">
        <f>L19*S14/2</f>
        <v>586.66666666666674</v>
      </c>
      <c r="M13" s="28">
        <f>M21*S13/2</f>
        <v>586.66666666666674</v>
      </c>
      <c r="N13" s="28">
        <f>N3*S10</f>
        <v>580.078125</v>
      </c>
      <c r="O13" s="28">
        <f>O5*S8</f>
        <v>586.66666666666663</v>
      </c>
      <c r="P13" s="28">
        <f>P9*S7</f>
        <v>603.42857142857133</v>
      </c>
      <c r="R13" s="22" t="s">
        <v>43</v>
      </c>
      <c r="S13" s="23">
        <f>8/5</f>
        <v>1.6</v>
      </c>
      <c r="T13" s="9"/>
      <c r="U13" s="22"/>
      <c r="V13" s="22"/>
      <c r="W13" s="22"/>
      <c r="X13" s="22"/>
      <c r="Y13" s="22"/>
      <c r="Z13" s="22"/>
      <c r="AA13" s="22"/>
      <c r="AB13" s="9" t="s">
        <v>5</v>
      </c>
      <c r="AC13" s="9" t="s">
        <v>5</v>
      </c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</row>
    <row r="14" spans="1:40" x14ac:dyDescent="0.3">
      <c r="A14" s="1" t="s">
        <v>28</v>
      </c>
      <c r="B14" s="28">
        <f>B10*S7</f>
        <v>633.6</v>
      </c>
      <c r="C14" s="28">
        <f>C13*S4</f>
        <v>625.77777777777771</v>
      </c>
      <c r="D14" s="28">
        <f>D16*S18/2</f>
        <v>618.75</v>
      </c>
      <c r="E14" s="28">
        <f>E20*S14/2</f>
        <v>611.1111111111112</v>
      </c>
      <c r="F14" s="28">
        <f>F22*S13/2</f>
        <v>625.77777777777783</v>
      </c>
      <c r="G14" s="25">
        <f>B4*S10</f>
        <v>618.75</v>
      </c>
      <c r="H14" s="28">
        <f>H7*S8</f>
        <v>611.11111111111109</v>
      </c>
      <c r="I14" s="28">
        <f>I11*S6</f>
        <v>618.75</v>
      </c>
      <c r="J14" s="28">
        <f>J12*S5</f>
        <v>611.11111111111109</v>
      </c>
      <c r="K14" s="28">
        <f>K15</f>
        <v>625.77777777777783</v>
      </c>
      <c r="L14" s="28">
        <f>L19*S15/2</f>
        <v>616</v>
      </c>
      <c r="M14" s="28">
        <f>M15</f>
        <v>611.1111111111112</v>
      </c>
      <c r="N14" s="28">
        <f>N3*S11</f>
        <v>586.66666666666674</v>
      </c>
      <c r="O14" s="28">
        <f>O15</f>
        <v>625.77777777777771</v>
      </c>
      <c r="P14" s="28">
        <f>P15</f>
        <v>628.57142857142856</v>
      </c>
      <c r="R14" s="9" t="s">
        <v>44</v>
      </c>
      <c r="S14" s="10">
        <f>5/3</f>
        <v>1.6666666666666667</v>
      </c>
      <c r="T14" s="9" t="s">
        <v>53</v>
      </c>
      <c r="U14" s="9" t="s">
        <v>5</v>
      </c>
      <c r="V14" s="22" t="s">
        <v>6</v>
      </c>
      <c r="W14" s="22" t="s">
        <v>7</v>
      </c>
      <c r="X14" s="22" t="s">
        <v>28</v>
      </c>
      <c r="Y14" s="22" t="s">
        <v>2</v>
      </c>
      <c r="Z14" s="22" t="s">
        <v>3</v>
      </c>
      <c r="AA14" s="22" t="s">
        <v>31</v>
      </c>
      <c r="AB14" s="22" t="s">
        <v>26</v>
      </c>
      <c r="AC14" s="22" t="s">
        <v>13</v>
      </c>
      <c r="AD14" s="22" t="s">
        <v>0</v>
      </c>
      <c r="AE14" s="22" t="s">
        <v>1</v>
      </c>
      <c r="AF14" s="22" t="s">
        <v>9</v>
      </c>
      <c r="AG14" s="22" t="s">
        <v>10</v>
      </c>
      <c r="AH14" s="22" t="s">
        <v>4</v>
      </c>
      <c r="AI14" s="22" t="s">
        <v>12</v>
      </c>
      <c r="AJ14" s="22"/>
      <c r="AK14" s="22"/>
      <c r="AL14" s="22"/>
      <c r="AM14" s="22"/>
      <c r="AN14" s="22"/>
    </row>
    <row r="15" spans="1:40" x14ac:dyDescent="0.3">
      <c r="A15" s="1" t="s">
        <v>9</v>
      </c>
      <c r="B15" s="28">
        <f>B14</f>
        <v>633.6</v>
      </c>
      <c r="C15" s="28">
        <f>C13*S5</f>
        <v>651.85185185185185</v>
      </c>
      <c r="D15" s="28">
        <f>D16*S18/2</f>
        <v>618.75</v>
      </c>
      <c r="E15" s="28">
        <f>E20*S16/2</f>
        <v>651.85185185185185</v>
      </c>
      <c r="F15" s="28">
        <f>F14</f>
        <v>625.77777777777783</v>
      </c>
      <c r="G15" s="25">
        <f>B4*S11</f>
        <v>625.77777777777783</v>
      </c>
      <c r="H15" s="28">
        <f>H14</f>
        <v>611.11111111111109</v>
      </c>
      <c r="I15" s="28">
        <f>I14</f>
        <v>618.75</v>
      </c>
      <c r="J15" s="28">
        <f>J12*S6</f>
        <v>618.75</v>
      </c>
      <c r="K15" s="26">
        <f>(B4/S10)*2</f>
        <v>625.77777777777783</v>
      </c>
      <c r="L15" s="28">
        <f>L19*S17/2</f>
        <v>633.6</v>
      </c>
      <c r="M15" s="28">
        <f>M21*S14/2</f>
        <v>611.1111111111112</v>
      </c>
      <c r="N15" s="28">
        <f>N3*S12</f>
        <v>618.75</v>
      </c>
      <c r="O15" s="28">
        <f>O5*S9</f>
        <v>625.77777777777771</v>
      </c>
      <c r="P15" s="28">
        <f>P9*S8</f>
        <v>628.57142857142856</v>
      </c>
      <c r="R15" s="22" t="s">
        <v>45</v>
      </c>
      <c r="S15" s="23">
        <f>7/4</f>
        <v>1.75</v>
      </c>
      <c r="T15" s="9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9" t="s">
        <v>5</v>
      </c>
      <c r="AJ15" s="22"/>
      <c r="AK15" s="22"/>
      <c r="AL15" s="22"/>
      <c r="AM15" s="22"/>
      <c r="AN15" s="22"/>
    </row>
    <row r="16" spans="1:40" x14ac:dyDescent="0.3">
      <c r="A16" s="1" t="s">
        <v>2</v>
      </c>
      <c r="B16" s="28">
        <f>B10*S8</f>
        <v>660</v>
      </c>
      <c r="C16" s="28">
        <f>C13*S6</f>
        <v>660</v>
      </c>
      <c r="D16" s="26">
        <f>(B4/S9)*2</f>
        <v>660</v>
      </c>
      <c r="E16" s="28">
        <f>E20*S17/2</f>
        <v>660</v>
      </c>
      <c r="F16" s="28">
        <f>F22*S14/2</f>
        <v>651.85185185185185</v>
      </c>
      <c r="G16" s="25">
        <f>B4*S12</f>
        <v>660</v>
      </c>
      <c r="H16" s="28">
        <f>H7*S9</f>
        <v>651.85185185185173</v>
      </c>
      <c r="I16" s="28">
        <f>I11*S7</f>
        <v>660</v>
      </c>
      <c r="J16" s="28">
        <f>J12*S7</f>
        <v>660</v>
      </c>
      <c r="K16" s="28">
        <f>K15*S4</f>
        <v>667.49629629629635</v>
      </c>
      <c r="L16" s="28">
        <f>L19*S18/2</f>
        <v>660</v>
      </c>
      <c r="M16" s="28">
        <f>M21*S15/2</f>
        <v>641.66666666666674</v>
      </c>
      <c r="N16" s="28">
        <f>N3*S13</f>
        <v>660</v>
      </c>
      <c r="O16" s="28">
        <f>O6*S10</f>
        <v>660</v>
      </c>
      <c r="P16" s="28">
        <f>P18</f>
        <v>670.47619047619037</v>
      </c>
      <c r="R16" s="22" t="s">
        <v>46</v>
      </c>
      <c r="S16" s="23">
        <f>16/9</f>
        <v>1.7777777777777777</v>
      </c>
      <c r="T16" s="9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</row>
    <row r="17" spans="1:40" x14ac:dyDescent="0.3">
      <c r="A17" s="1" t="s">
        <v>29</v>
      </c>
      <c r="B17" s="28">
        <f>B19</f>
        <v>704</v>
      </c>
      <c r="C17" s="28">
        <f>C13*S7</f>
        <v>703.99999999999989</v>
      </c>
      <c r="D17" s="25">
        <f>D16*S4</f>
        <v>704</v>
      </c>
      <c r="E17" s="28">
        <f>E20*S18/2</f>
        <v>687.5</v>
      </c>
      <c r="F17" s="28">
        <f>F22*S15/2</f>
        <v>684.44444444444434</v>
      </c>
      <c r="G17" s="25">
        <f>B4*S13</f>
        <v>704</v>
      </c>
      <c r="H17" s="28">
        <f>H7*S10</f>
        <v>687.5</v>
      </c>
      <c r="I17" s="28">
        <f>I11*S8</f>
        <v>687.5</v>
      </c>
      <c r="J17" s="28">
        <f>J19</f>
        <v>687.5</v>
      </c>
      <c r="K17" s="28">
        <f>K15*S5</f>
        <v>695.30864197530877</v>
      </c>
      <c r="L17" s="28">
        <f>L19</f>
        <v>704</v>
      </c>
      <c r="M17" s="28">
        <f>M21*S16/2</f>
        <v>651.85185185185185</v>
      </c>
      <c r="N17" s="28">
        <f>N19</f>
        <v>687.5</v>
      </c>
      <c r="O17" s="28">
        <f>O6*S11</f>
        <v>667.49629629629635</v>
      </c>
      <c r="P17" s="28">
        <f>P9*S10</f>
        <v>707.14285714285711</v>
      </c>
      <c r="R17" s="22" t="s">
        <v>47</v>
      </c>
      <c r="S17" s="23">
        <f>9/5</f>
        <v>1.8</v>
      </c>
      <c r="T17" s="9"/>
      <c r="U17" s="22"/>
      <c r="V17" s="22"/>
      <c r="W17" s="22"/>
      <c r="X17" s="22"/>
      <c r="Y17" s="22"/>
      <c r="Z17" s="22"/>
      <c r="AA17" s="9" t="s">
        <v>5</v>
      </c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</row>
    <row r="18" spans="1:40" x14ac:dyDescent="0.3">
      <c r="A18" s="1" t="s">
        <v>30</v>
      </c>
      <c r="B18" s="28">
        <f>B16</f>
        <v>660</v>
      </c>
      <c r="C18" s="28">
        <f>C16</f>
        <v>660</v>
      </c>
      <c r="D18" s="25">
        <f>D17</f>
        <v>704</v>
      </c>
      <c r="E18" s="28">
        <f>E16</f>
        <v>660</v>
      </c>
      <c r="F18" s="28">
        <f>F22*S16/2</f>
        <v>695.30864197530855</v>
      </c>
      <c r="G18" s="25">
        <f>G16</f>
        <v>660</v>
      </c>
      <c r="H18" s="28">
        <f>H17</f>
        <v>687.5</v>
      </c>
      <c r="I18" s="28">
        <f>I16</f>
        <v>660</v>
      </c>
      <c r="J18" s="28">
        <f>J16</f>
        <v>660</v>
      </c>
      <c r="K18" s="28">
        <f>K17</f>
        <v>695.30864197530877</v>
      </c>
      <c r="L18" s="28">
        <f>L16</f>
        <v>660</v>
      </c>
      <c r="M18" s="28">
        <f>M21*S17/2</f>
        <v>660</v>
      </c>
      <c r="N18" s="28">
        <f>N16</f>
        <v>660</v>
      </c>
      <c r="O18" s="28">
        <f>O17</f>
        <v>667.49629629629635</v>
      </c>
      <c r="P18" s="28">
        <f>P9*S9</f>
        <v>670.47619047619037</v>
      </c>
      <c r="R18" s="9" t="s">
        <v>48</v>
      </c>
      <c r="S18" s="10">
        <f>15/8</f>
        <v>1.875</v>
      </c>
      <c r="T18" s="9" t="s">
        <v>52</v>
      </c>
      <c r="U18" s="22" t="s">
        <v>6</v>
      </c>
      <c r="V18" s="22" t="s">
        <v>7</v>
      </c>
      <c r="W18" s="22" t="s">
        <v>28</v>
      </c>
      <c r="X18" s="22" t="s">
        <v>29</v>
      </c>
      <c r="Y18" s="22" t="s">
        <v>3</v>
      </c>
      <c r="Z18" s="22" t="s">
        <v>31</v>
      </c>
      <c r="AA18" s="22" t="s">
        <v>26</v>
      </c>
      <c r="AB18" s="22" t="s">
        <v>27</v>
      </c>
      <c r="AC18" s="22" t="s">
        <v>0</v>
      </c>
      <c r="AD18" s="22" t="s">
        <v>1</v>
      </c>
      <c r="AE18" s="22" t="s">
        <v>2</v>
      </c>
      <c r="AF18" s="22" t="s">
        <v>10</v>
      </c>
      <c r="AG18" s="22" t="s">
        <v>4</v>
      </c>
      <c r="AH18" s="9" t="s">
        <v>5</v>
      </c>
      <c r="AI18" s="22" t="s">
        <v>13</v>
      </c>
      <c r="AJ18" s="22"/>
      <c r="AK18" s="22"/>
      <c r="AL18" s="22"/>
      <c r="AM18" s="22"/>
      <c r="AN18" s="22"/>
    </row>
    <row r="19" spans="1:40" x14ac:dyDescent="0.3">
      <c r="A19" s="1" t="s">
        <v>10</v>
      </c>
      <c r="B19" s="28">
        <f>B10*S9</f>
        <v>704</v>
      </c>
      <c r="C19" s="28">
        <f>C17</f>
        <v>703.99999999999989</v>
      </c>
      <c r="D19" s="28">
        <f>D16*S5</f>
        <v>733.33333333333337</v>
      </c>
      <c r="E19" s="28">
        <f>E17</f>
        <v>687.5</v>
      </c>
      <c r="F19" s="28">
        <f>F22*S17/2</f>
        <v>704</v>
      </c>
      <c r="G19" s="25">
        <f>G17</f>
        <v>704</v>
      </c>
      <c r="H19" s="28">
        <f>H7*S11</f>
        <v>695.30864197530866</v>
      </c>
      <c r="I19" s="28">
        <f>I17</f>
        <v>687.5</v>
      </c>
      <c r="J19" s="28">
        <f>J12*S8</f>
        <v>687.5</v>
      </c>
      <c r="K19" s="28">
        <f>K15*S6</f>
        <v>704</v>
      </c>
      <c r="L19" s="26">
        <f>(B4/S8)*2</f>
        <v>704</v>
      </c>
      <c r="M19" s="28">
        <f>M21*S18/2</f>
        <v>687.5</v>
      </c>
      <c r="N19" s="28">
        <f>N3*S14</f>
        <v>687.5</v>
      </c>
      <c r="O19" s="28">
        <f>O5*S12</f>
        <v>704</v>
      </c>
      <c r="P19" s="28">
        <f>P17</f>
        <v>707.14285714285711</v>
      </c>
      <c r="R19" s="9" t="s">
        <v>49</v>
      </c>
      <c r="S19" s="10">
        <v>2</v>
      </c>
      <c r="T19" s="9" t="s">
        <v>50</v>
      </c>
      <c r="U19" s="22" t="s">
        <v>0</v>
      </c>
      <c r="V19" s="22" t="s">
        <v>1</v>
      </c>
      <c r="W19" s="22" t="s">
        <v>2</v>
      </c>
      <c r="X19" s="22" t="s">
        <v>3</v>
      </c>
      <c r="Y19" s="22" t="s">
        <v>4</v>
      </c>
      <c r="Z19" s="22" t="s">
        <v>5</v>
      </c>
      <c r="AA19" s="22" t="s">
        <v>6</v>
      </c>
      <c r="AB19" s="22" t="s">
        <v>7</v>
      </c>
      <c r="AC19" s="22" t="s">
        <v>8</v>
      </c>
      <c r="AD19" s="22" t="s">
        <v>9</v>
      </c>
      <c r="AE19" s="22" t="s">
        <v>10</v>
      </c>
      <c r="AF19" s="22" t="s">
        <v>11</v>
      </c>
      <c r="AG19" s="22" t="s">
        <v>12</v>
      </c>
      <c r="AH19" s="22" t="s">
        <v>13</v>
      </c>
      <c r="AI19" s="22" t="s">
        <v>14</v>
      </c>
      <c r="AJ19" s="22"/>
      <c r="AK19" s="22"/>
      <c r="AL19" s="22"/>
      <c r="AM19" s="22"/>
      <c r="AN19" s="22"/>
    </row>
    <row r="20" spans="1:40" x14ac:dyDescent="0.3">
      <c r="A20" s="1" t="s">
        <v>3</v>
      </c>
      <c r="B20" s="28">
        <f>B10*S10</f>
        <v>742.5</v>
      </c>
      <c r="C20" s="28">
        <f>C13*S8</f>
        <v>733.33333333333326</v>
      </c>
      <c r="D20" s="28">
        <f>D16*S6</f>
        <v>742.5</v>
      </c>
      <c r="E20" s="26">
        <f>(B4/S7)*2</f>
        <v>733.33333333333337</v>
      </c>
      <c r="F20" s="28">
        <f>F22*S18/2</f>
        <v>733.33333333333326</v>
      </c>
      <c r="G20" s="28">
        <f>B4*S14</f>
        <v>733.33333333333337</v>
      </c>
      <c r="H20" s="28">
        <f>H7*S12</f>
        <v>733.33333333333326</v>
      </c>
      <c r="I20" s="28">
        <f>I11*S9</f>
        <v>733.33333333333326</v>
      </c>
      <c r="J20" s="28">
        <f>J21</f>
        <v>733.33333333333326</v>
      </c>
      <c r="K20" s="28">
        <f>K15*S7</f>
        <v>750.93333333333339</v>
      </c>
      <c r="L20" s="28">
        <f>L19*S4</f>
        <v>750.93333333333328</v>
      </c>
      <c r="M20" s="28">
        <f>M21</f>
        <v>733.33333333333337</v>
      </c>
      <c r="N20" s="28">
        <f>N3*S15</f>
        <v>721.875</v>
      </c>
      <c r="O20" s="28">
        <f>O6*S13</f>
        <v>750.93333333333339</v>
      </c>
      <c r="P20" s="28">
        <f>P9*S11</f>
        <v>715.17460317460313</v>
      </c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</row>
    <row r="21" spans="1:40" x14ac:dyDescent="0.3">
      <c r="A21" s="1" t="s">
        <v>11</v>
      </c>
      <c r="B21" s="28">
        <f>B10*S11</f>
        <v>750.93333333333339</v>
      </c>
      <c r="C21" s="28">
        <f>C20</f>
        <v>733.33333333333326</v>
      </c>
      <c r="D21" s="28">
        <f>D20</f>
        <v>742.5</v>
      </c>
      <c r="E21" s="28">
        <f>E20*S4</f>
        <v>782.22222222222229</v>
      </c>
      <c r="F21" s="28">
        <f>F20</f>
        <v>733.33333333333326</v>
      </c>
      <c r="G21" s="28">
        <f>B4*S16</f>
        <v>782.22222222222217</v>
      </c>
      <c r="H21" s="28">
        <f>H20</f>
        <v>733.33333333333326</v>
      </c>
      <c r="I21" s="28">
        <f>I11*S10</f>
        <v>773.4375</v>
      </c>
      <c r="J21" s="28">
        <f>J12*S9</f>
        <v>733.33333333333326</v>
      </c>
      <c r="K21" s="28">
        <f>K20</f>
        <v>750.93333333333339</v>
      </c>
      <c r="L21" s="28">
        <f>L19*S5</f>
        <v>782.22222222222229</v>
      </c>
      <c r="M21" s="26">
        <f>(B4/S7)*2</f>
        <v>733.33333333333337</v>
      </c>
      <c r="N21" s="28">
        <f>N3*S17</f>
        <v>742.5</v>
      </c>
      <c r="O21" s="28">
        <f>O20</f>
        <v>750.93333333333339</v>
      </c>
      <c r="P21" s="28">
        <f>P9*S12</f>
        <v>754.28571428571422</v>
      </c>
    </row>
    <row r="22" spans="1:40" x14ac:dyDescent="0.3">
      <c r="A22" s="1" t="s">
        <v>4</v>
      </c>
      <c r="B22" s="28">
        <f>B10*S12</f>
        <v>792</v>
      </c>
      <c r="C22" s="28">
        <f>C13*S9</f>
        <v>782.22222222222217</v>
      </c>
      <c r="D22" s="28">
        <f>D16*S7</f>
        <v>792</v>
      </c>
      <c r="E22" s="28">
        <f>E20*S5</f>
        <v>814.81481481481489</v>
      </c>
      <c r="F22" s="26">
        <f>(B4/S6)*2</f>
        <v>782.22222222222217</v>
      </c>
      <c r="G22" s="28">
        <f>B4*S17</f>
        <v>792</v>
      </c>
      <c r="H22" s="28">
        <f>H7*S13</f>
        <v>782.22222222222217</v>
      </c>
      <c r="I22" s="28">
        <f>I11*S11</f>
        <v>782.22222222222229</v>
      </c>
      <c r="J22" s="28">
        <f>J12*S10</f>
        <v>773.4375</v>
      </c>
      <c r="K22" s="28">
        <f>K15*S8</f>
        <v>782.22222222222229</v>
      </c>
      <c r="L22" s="28">
        <f>L19*S6</f>
        <v>792</v>
      </c>
      <c r="M22" s="28">
        <f>M21*S4</f>
        <v>782.22222222222229</v>
      </c>
      <c r="N22" s="28">
        <f>N3*S18</f>
        <v>773.4375</v>
      </c>
      <c r="O22" s="28">
        <f>O5*S14</f>
        <v>782.22222222222217</v>
      </c>
      <c r="P22" s="28">
        <f>P9*S13</f>
        <v>804.57142857142856</v>
      </c>
    </row>
    <row r="23" spans="1:40" x14ac:dyDescent="0.3">
      <c r="A23" s="1" t="s">
        <v>31</v>
      </c>
      <c r="B23" s="28">
        <f>B10*S13</f>
        <v>844.80000000000007</v>
      </c>
      <c r="C23" s="28">
        <f>C13*S10</f>
        <v>825</v>
      </c>
      <c r="D23" s="28">
        <f>D16*S8</f>
        <v>825</v>
      </c>
      <c r="E23" s="28">
        <f>E20*S6</f>
        <v>825</v>
      </c>
      <c r="F23" s="28">
        <f>F22*S4</f>
        <v>834.37037037037032</v>
      </c>
      <c r="G23" s="28">
        <f>B4*S18</f>
        <v>825</v>
      </c>
      <c r="H23" s="28">
        <f>H7*S14</f>
        <v>814.81481481481478</v>
      </c>
      <c r="I23" s="28">
        <f>I11*S12</f>
        <v>825</v>
      </c>
      <c r="J23" s="28">
        <f>J12*S11</f>
        <v>782.22222222222229</v>
      </c>
      <c r="K23" s="28">
        <f>K3*2</f>
        <v>834.37037037037044</v>
      </c>
      <c r="L23" s="28">
        <f>L3*2</f>
        <v>844.8</v>
      </c>
      <c r="M23" s="28">
        <f>M21*S5</f>
        <v>814.81481481481489</v>
      </c>
      <c r="N23" s="28">
        <f>N3*2</f>
        <v>825</v>
      </c>
      <c r="O23" s="28">
        <f>O6*S15</f>
        <v>821.33333333333326</v>
      </c>
      <c r="P23" s="28">
        <f>P3*2</f>
        <v>838.09523809523807</v>
      </c>
    </row>
    <row r="25" spans="1:40" x14ac:dyDescent="0.3">
      <c r="A25" s="14" t="s">
        <v>24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40" x14ac:dyDescent="0.3">
      <c r="A26" s="2" t="s">
        <v>22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 t="s">
        <v>14</v>
      </c>
      <c r="Q26" s="8"/>
      <c r="R26" s="7"/>
    </row>
    <row r="27" spans="1:40" x14ac:dyDescent="0.3">
      <c r="A27" s="1" t="s">
        <v>25</v>
      </c>
      <c r="B27" s="16">
        <v>440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8"/>
      <c r="R27" s="3"/>
    </row>
    <row r="28" spans="1:40" x14ac:dyDescent="0.3">
      <c r="A28" s="1" t="s">
        <v>23</v>
      </c>
      <c r="B28" s="11">
        <f>B27*(2^(1/12))</f>
        <v>466.16376151808993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3"/>
      <c r="R28" s="3"/>
    </row>
    <row r="29" spans="1:40" x14ac:dyDescent="0.3">
      <c r="A29" s="1" t="s">
        <v>21</v>
      </c>
      <c r="B29" s="11">
        <f t="shared" ref="B29:B38" si="0">B28*(2^(1/12))</f>
        <v>493.88330125612413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3"/>
      <c r="R29" s="3"/>
    </row>
    <row r="30" spans="1:40" x14ac:dyDescent="0.3">
      <c r="A30" s="1" t="s">
        <v>0</v>
      </c>
      <c r="B30" s="11">
        <f t="shared" si="0"/>
        <v>523.25113060119736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3"/>
      <c r="R30" s="3"/>
    </row>
    <row r="31" spans="1:40" x14ac:dyDescent="0.3">
      <c r="A31" s="1" t="s">
        <v>15</v>
      </c>
      <c r="B31" s="11">
        <f t="shared" si="0"/>
        <v>554.36526195374427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/>
      <c r="R31" s="3"/>
    </row>
    <row r="32" spans="1:40" x14ac:dyDescent="0.3">
      <c r="A32" s="1" t="s">
        <v>1</v>
      </c>
      <c r="B32" s="11">
        <f t="shared" si="0"/>
        <v>587.32953583481526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3"/>
      <c r="R32" s="3"/>
    </row>
    <row r="33" spans="1:18" x14ac:dyDescent="0.3">
      <c r="A33" s="1" t="s">
        <v>16</v>
      </c>
      <c r="B33" s="11">
        <f t="shared" si="0"/>
        <v>622.25396744416196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3"/>
      <c r="R33" s="3"/>
    </row>
    <row r="34" spans="1:18" x14ac:dyDescent="0.3">
      <c r="A34" s="1" t="s">
        <v>17</v>
      </c>
      <c r="B34" s="11">
        <f t="shared" si="0"/>
        <v>659.25511382574007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3"/>
      <c r="R34" s="3"/>
    </row>
    <row r="35" spans="1:18" x14ac:dyDescent="0.3">
      <c r="A35" s="1" t="s">
        <v>18</v>
      </c>
      <c r="B35" s="11">
        <f t="shared" si="0"/>
        <v>698.456462866008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3"/>
      <c r="R35" s="3"/>
    </row>
    <row r="36" spans="1:18" x14ac:dyDescent="0.3">
      <c r="A36" s="1" t="s">
        <v>19</v>
      </c>
      <c r="B36" s="11">
        <f t="shared" si="0"/>
        <v>739.98884542326903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3"/>
      <c r="R36" s="3"/>
    </row>
    <row r="37" spans="1:18" x14ac:dyDescent="0.3">
      <c r="A37" s="1" t="s">
        <v>4</v>
      </c>
      <c r="B37" s="11">
        <f t="shared" si="0"/>
        <v>783.99087196349888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3"/>
      <c r="R37" s="3"/>
    </row>
    <row r="38" spans="1:18" x14ac:dyDescent="0.3">
      <c r="A38" s="1" t="s">
        <v>20</v>
      </c>
      <c r="B38" s="11">
        <f t="shared" si="0"/>
        <v>830.6093951598906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3"/>
      <c r="R38" s="3"/>
    </row>
    <row r="39" spans="1:18" x14ac:dyDescent="0.3">
      <c r="A39" s="4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R39" s="3"/>
    </row>
    <row r="40" spans="1:18" ht="27" customHeight="1" x14ac:dyDescent="0.3">
      <c r="B40" s="3"/>
    </row>
    <row r="41" spans="1:18" ht="18" customHeight="1" x14ac:dyDescent="0.3"/>
    <row r="56" ht="29.55" customHeight="1" x14ac:dyDescent="0.3"/>
  </sheetData>
  <mergeCells count="15">
    <mergeCell ref="A1:P1"/>
    <mergeCell ref="A25:P25"/>
    <mergeCell ref="B27:P27"/>
    <mergeCell ref="B28:P28"/>
    <mergeCell ref="B29:P29"/>
    <mergeCell ref="B4:P4"/>
    <mergeCell ref="B35:P35"/>
    <mergeCell ref="B36:P36"/>
    <mergeCell ref="B37:P37"/>
    <mergeCell ref="B38:P38"/>
    <mergeCell ref="B30:P30"/>
    <mergeCell ref="B31:P31"/>
    <mergeCell ref="B32:P32"/>
    <mergeCell ref="B33:P33"/>
    <mergeCell ref="B34:P34"/>
  </mergeCells>
  <pageMargins left="0.7" right="0.7" top="0.75" bottom="0.75" header="0.3" footer="0.3"/>
  <pageSetup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Alon Levin</cp:lastModifiedBy>
  <cp:lastPrinted>2012-09-17T05:30:46Z</cp:lastPrinted>
  <dcterms:created xsi:type="dcterms:W3CDTF">2012-09-16T14:17:13Z</dcterms:created>
  <dcterms:modified xsi:type="dcterms:W3CDTF">2019-02-06T04:04:44Z</dcterms:modified>
</cp:coreProperties>
</file>