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ivelnola\Documents\Cooper Union Files\Y3-S2\ECE-413 Music &amp; Engineering\Project 1\"/>
    </mc:Choice>
  </mc:AlternateContent>
  <xr:revisionPtr revIDLastSave="0" documentId="13_ncr:1_{EFCF675F-EFB6-4D5C-BAC5-D60B1617CBAC}" xr6:coauthVersionLast="40" xr6:coauthVersionMax="40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Print_Area" localSheetId="0">Sheet1!#REF!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0" i="1" l="1"/>
  <c r="F16" i="1"/>
  <c r="F13" i="1"/>
  <c r="F10" i="1"/>
  <c r="F7" i="1"/>
  <c r="E17" i="1"/>
  <c r="E14" i="1"/>
  <c r="E11" i="1"/>
  <c r="E7" i="1"/>
  <c r="E5" i="1"/>
  <c r="E23" i="1"/>
  <c r="D14" i="1"/>
  <c r="D11" i="1"/>
  <c r="D7" i="1"/>
  <c r="D23" i="1"/>
  <c r="D20" i="1"/>
  <c r="C11" i="1"/>
  <c r="C7" i="1"/>
  <c r="C22" i="1"/>
  <c r="C20" i="1"/>
  <c r="C16" i="1"/>
  <c r="B7" i="1"/>
  <c r="B22" i="1"/>
  <c r="B19" i="1"/>
  <c r="B16" i="1"/>
  <c r="B13" i="1"/>
  <c r="P9" i="1"/>
  <c r="O5" i="1"/>
  <c r="N3" i="1"/>
  <c r="M21" i="1"/>
  <c r="L19" i="1"/>
  <c r="K15" i="1"/>
  <c r="J12" i="1"/>
  <c r="I11" i="1"/>
  <c r="H7" i="1"/>
  <c r="F22" i="1"/>
  <c r="E20" i="1"/>
  <c r="S4" i="1"/>
  <c r="D16" i="1"/>
  <c r="C13" i="1"/>
  <c r="B10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B28" i="1"/>
  <c r="B29" i="1"/>
  <c r="B30" i="1"/>
  <c r="B31" i="1"/>
  <c r="B32" i="1"/>
  <c r="B33" i="1"/>
  <c r="B34" i="1"/>
  <c r="B35" i="1"/>
  <c r="B36" i="1"/>
  <c r="B37" i="1"/>
  <c r="B38" i="1"/>
</calcChain>
</file>

<file path=xl/sharedStrings.xml><?xml version="1.0" encoding="utf-8"?>
<sst xmlns="http://schemas.openxmlformats.org/spreadsheetml/2006/main" count="235" uniqueCount="54">
  <si>
    <t>C</t>
  </si>
  <si>
    <t>D</t>
  </si>
  <si>
    <t>E</t>
  </si>
  <si>
    <t>F#</t>
  </si>
  <si>
    <t>G</t>
  </si>
  <si>
    <t>A</t>
  </si>
  <si>
    <t>B</t>
  </si>
  <si>
    <t>C#</t>
  </si>
  <si>
    <t>Db</t>
  </si>
  <si>
    <t>Eb</t>
  </si>
  <si>
    <t>F</t>
  </si>
  <si>
    <t>Gb</t>
  </si>
  <si>
    <t>Ab</t>
  </si>
  <si>
    <t>Bb</t>
  </si>
  <si>
    <t>Cb</t>
  </si>
  <si>
    <t>C#/Db</t>
  </si>
  <si>
    <t>D#/Eb</t>
  </si>
  <si>
    <t>E/Fb</t>
  </si>
  <si>
    <t>E#/F</t>
  </si>
  <si>
    <t>F#/Gb</t>
  </si>
  <si>
    <t>G#/Ab</t>
  </si>
  <si>
    <t>B/Cb</t>
  </si>
  <si>
    <t>Note</t>
  </si>
  <si>
    <t>A#/Eb</t>
  </si>
  <si>
    <t>Equal Intonation Major Scale Frequencies (Hz) by Key</t>
  </si>
  <si>
    <t>A4</t>
  </si>
  <si>
    <t>A#</t>
  </si>
  <si>
    <t>B#</t>
  </si>
  <si>
    <t>D#</t>
  </si>
  <si>
    <t>E#</t>
  </si>
  <si>
    <t>Fb</t>
  </si>
  <si>
    <t>G#</t>
  </si>
  <si>
    <t>Just Intonation Major Scale Frequencies (Hz) by Key</t>
  </si>
  <si>
    <t>Unison</t>
  </si>
  <si>
    <t>Semitone</t>
  </si>
  <si>
    <t>Minor tone</t>
  </si>
  <si>
    <t>Major tone</t>
  </si>
  <si>
    <t>Minor third</t>
  </si>
  <si>
    <t>Perfect fourth</t>
  </si>
  <si>
    <t>Major third</t>
  </si>
  <si>
    <t>Augmented fourth</t>
  </si>
  <si>
    <t>Diminished fifth</t>
  </si>
  <si>
    <t>Perfect fifth</t>
  </si>
  <si>
    <t>Minor sixth</t>
  </si>
  <si>
    <t>Major sixth</t>
  </si>
  <si>
    <t>Harmonic minor seventh</t>
  </si>
  <si>
    <t>Grave minor seventh</t>
  </si>
  <si>
    <t>Minor seventh</t>
  </si>
  <si>
    <t>Major seventh</t>
  </si>
  <si>
    <t>Octave</t>
  </si>
  <si>
    <t>semitone</t>
  </si>
  <si>
    <t>root</t>
  </si>
  <si>
    <t>major</t>
  </si>
  <si>
    <t>minor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</si>
</sst>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1" xfId="0" applyFont="1" applyBorder="1"/>
    <xf numFmtId="2" fontId="0" fillId="0" borderId="1" xfId="0" applyNumberFormat="1" applyFont="1" applyBorder="1" applyAlignment="1">
      <alignment horizontal="left" vertical="center" indent="1"/>
    </xf>
    <xf numFmtId="2" fontId="0" fillId="0" borderId="1" xfId="0" applyNumberFormat="1" applyBorder="1" applyAlignment="1">
      <alignment horizontal="left" vertical="center" indent="1"/>
    </xf>
    <xf numFmtId="0" fontId="2" fillId="2" borderId="1" xfId="0" applyFont="1" applyFill="1" applyBorder="1"/>
    <xf numFmtId="0" fontId="0" fillId="0" borderId="0" xfId="0" applyAlignment="1">
      <alignment horizontal="left" indent="1"/>
    </xf>
    <xf numFmtId="0" fontId="1" fillId="0" borderId="0" xfId="0" applyFont="1" applyBorder="1"/>
    <xf numFmtId="2" fontId="0" fillId="0" borderId="0" xfId="0" applyNumberFormat="1" applyFont="1" applyBorder="1" applyAlignment="1">
      <alignment horizontal="left" vertical="center" indent="1"/>
    </xf>
    <xf numFmtId="2" fontId="0" fillId="0" borderId="0" xfId="0" applyNumberFormat="1" applyBorder="1" applyAlignment="1">
      <alignment horizontal="left" vertical="center" indent="1"/>
    </xf>
    <xf numFmtId="2" fontId="1" fillId="0" borderId="1" xfId="0" applyNumberFormat="1" applyFont="1" applyBorder="1" applyAlignment="1">
      <alignment horizontal="left" vertical="center" indent="1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/>
    <xf numFmtId="164" fontId="1" fillId="0" borderId="2" xfId="0" applyNumberFormat="1" applyFont="1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4" fontId="0" fillId="0" borderId="2" xfId="0" applyNumberFormat="1" applyFont="1" applyBorder="1" applyAlignment="1">
      <alignment horizontal="center" vertical="center"/>
    </xf>
    <xf numFmtId="164" fontId="0" fillId="0" borderId="3" xfId="0" applyNumberFormat="1" applyFont="1" applyBorder="1" applyAlignment="1">
      <alignment horizontal="center" vertical="center"/>
    </xf>
    <xf numFmtId="164" fontId="0" fillId="0" borderId="4" xfId="0" applyNumberFormat="1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0" fontId="0" fillId="0" borderId="0" xfId="0" applyBorder="1"/>
    <xf numFmtId="165" fontId="0" fillId="0" borderId="0" xfId="0" applyNumberFormat="1"/>
    <xf numFmtId="2" fontId="0" fillId="0" borderId="0" xfId="0" applyNumberFormat="1"/>
    <xf numFmtId="0" fontId="1" fillId="0" borderId="0" xfId="0" applyFont="1"/>
    <xf numFmtId="165" fontId="1" fillId="0" borderId="0" xfId="0" applyNumberFormat="1" applyFont="1"/>
    <xf numFmtId="2" fontId="1" fillId="0" borderId="2" xfId="0" applyNumberFormat="1" applyFont="1" applyBorder="1" applyAlignment="1">
      <alignment horizontal="center" vertical="center"/>
    </xf>
    <xf numFmtId="2" fontId="1" fillId="0" borderId="3" xfId="0" applyNumberFormat="1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I56"/>
  <sheetViews>
    <sheetView tabSelected="1" zoomScaleNormal="100" workbookViewId="0">
      <pane xSplit="20820" topLeftCell="Y1"/>
      <selection activeCell="B2" sqref="B2"/>
      <selection pane="topRight" activeCell="Y3" sqref="Y3"/>
    </sheetView>
  </sheetViews>
  <sheetFormatPr defaultColWidth="8.77734375" defaultRowHeight="14.4" x14ac:dyDescent="0.3"/>
  <cols>
    <col min="18" max="18" width="22.21875" bestFit="1" customWidth="1"/>
  </cols>
  <sheetData>
    <row r="1" spans="1:35" x14ac:dyDescent="0.3">
      <c r="A1" s="10" t="s">
        <v>32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</row>
    <row r="2" spans="1:35" x14ac:dyDescent="0.3">
      <c r="A2" s="4" t="s">
        <v>22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U2" s="1" t="s">
        <v>0</v>
      </c>
      <c r="V2" s="1" t="s">
        <v>1</v>
      </c>
      <c r="W2" s="1" t="s">
        <v>2</v>
      </c>
      <c r="X2" s="1" t="s">
        <v>3</v>
      </c>
      <c r="Y2" s="1" t="s">
        <v>4</v>
      </c>
      <c r="Z2" s="1" t="s">
        <v>5</v>
      </c>
      <c r="AA2" s="1" t="s">
        <v>6</v>
      </c>
      <c r="AB2" s="1" t="s">
        <v>7</v>
      </c>
      <c r="AC2" s="1" t="s">
        <v>8</v>
      </c>
      <c r="AD2" s="1" t="s">
        <v>9</v>
      </c>
      <c r="AE2" s="1" t="s">
        <v>10</v>
      </c>
      <c r="AF2" s="1" t="s">
        <v>11</v>
      </c>
      <c r="AG2" s="1" t="s">
        <v>12</v>
      </c>
      <c r="AH2" s="1" t="s">
        <v>13</v>
      </c>
      <c r="AI2" s="1" t="s">
        <v>14</v>
      </c>
    </row>
    <row r="3" spans="1:35" x14ac:dyDescent="0.3">
      <c r="A3" s="1" t="s">
        <v>12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9">
        <f>(B4/S4)</f>
        <v>412.5</v>
      </c>
      <c r="O3" s="2"/>
      <c r="P3" s="2"/>
      <c r="R3" s="22" t="s">
        <v>33</v>
      </c>
      <c r="S3" s="23">
        <v>1</v>
      </c>
      <c r="T3" t="s">
        <v>51</v>
      </c>
      <c r="U3" t="s">
        <v>0</v>
      </c>
      <c r="V3" t="s">
        <v>1</v>
      </c>
      <c r="W3" t="s">
        <v>2</v>
      </c>
      <c r="X3" t="s">
        <v>3</v>
      </c>
      <c r="Y3" t="s">
        <v>4</v>
      </c>
      <c r="Z3" s="22" t="s">
        <v>5</v>
      </c>
      <c r="AA3" t="s">
        <v>6</v>
      </c>
      <c r="AB3" t="s">
        <v>7</v>
      </c>
      <c r="AC3" t="s">
        <v>8</v>
      </c>
      <c r="AD3" t="s">
        <v>9</v>
      </c>
      <c r="AE3" t="s">
        <v>10</v>
      </c>
      <c r="AF3" t="s">
        <v>11</v>
      </c>
      <c r="AG3" t="s">
        <v>12</v>
      </c>
      <c r="AH3" t="s">
        <v>13</v>
      </c>
      <c r="AI3" t="s">
        <v>14</v>
      </c>
    </row>
    <row r="4" spans="1:35" x14ac:dyDescent="0.3">
      <c r="A4" s="1" t="s">
        <v>25</v>
      </c>
      <c r="B4" s="24">
        <v>440</v>
      </c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6"/>
      <c r="R4" t="s">
        <v>34</v>
      </c>
      <c r="S4" s="20">
        <f>16/15</f>
        <v>1.0666666666666667</v>
      </c>
      <c r="AG4" s="22" t="s">
        <v>5</v>
      </c>
    </row>
    <row r="5" spans="1:35" x14ac:dyDescent="0.3">
      <c r="A5" s="1" t="s">
        <v>26</v>
      </c>
      <c r="B5" s="2"/>
      <c r="C5" s="2"/>
      <c r="D5" s="2"/>
      <c r="E5" s="2">
        <f>E20*S8/2</f>
        <v>458.33333333333337</v>
      </c>
      <c r="F5" s="2"/>
      <c r="G5" s="2"/>
      <c r="H5" s="2"/>
      <c r="I5" s="2"/>
      <c r="J5" s="2"/>
      <c r="K5" s="2"/>
      <c r="L5" s="2"/>
      <c r="M5" s="2"/>
      <c r="N5" s="2"/>
      <c r="O5" s="9">
        <f>(B4/S18)*2</f>
        <v>469.33333333333331</v>
      </c>
      <c r="P5" s="2"/>
      <c r="R5" t="s">
        <v>35</v>
      </c>
      <c r="S5" s="20">
        <f>10/9</f>
        <v>1.1111111111111112</v>
      </c>
    </row>
    <row r="6" spans="1:35" x14ac:dyDescent="0.3">
      <c r="A6" s="1" t="s">
        <v>13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R6" s="22" t="s">
        <v>36</v>
      </c>
      <c r="S6" s="23">
        <f>9/8</f>
        <v>1.125</v>
      </c>
      <c r="T6" t="s">
        <v>52</v>
      </c>
      <c r="U6" t="s">
        <v>1</v>
      </c>
      <c r="V6" t="s">
        <v>2</v>
      </c>
      <c r="W6" t="s">
        <v>3</v>
      </c>
      <c r="X6" t="s">
        <v>31</v>
      </c>
      <c r="Y6" s="22" t="s">
        <v>5</v>
      </c>
      <c r="Z6" t="s">
        <v>6</v>
      </c>
      <c r="AA6" t="s">
        <v>7</v>
      </c>
      <c r="AB6" t="s">
        <v>28</v>
      </c>
      <c r="AC6" t="s">
        <v>9</v>
      </c>
      <c r="AD6" t="s">
        <v>10</v>
      </c>
      <c r="AE6" t="s">
        <v>4</v>
      </c>
      <c r="AF6" t="s">
        <v>12</v>
      </c>
      <c r="AG6" t="s">
        <v>13</v>
      </c>
      <c r="AH6" t="s">
        <v>0</v>
      </c>
      <c r="AI6" t="s">
        <v>8</v>
      </c>
    </row>
    <row r="7" spans="1:35" x14ac:dyDescent="0.3">
      <c r="A7" s="1" t="s">
        <v>6</v>
      </c>
      <c r="B7" s="2">
        <f>B10*S18/2</f>
        <v>495</v>
      </c>
      <c r="C7" s="2">
        <f>C13*S14/2</f>
        <v>488.88888888888886</v>
      </c>
      <c r="D7" s="2">
        <f>D16*S12/2</f>
        <v>495</v>
      </c>
      <c r="E7" s="2">
        <f>E20*S9/2</f>
        <v>488.88888888888891</v>
      </c>
      <c r="F7" s="2">
        <f>F22*S8/2</f>
        <v>488.88888888888886</v>
      </c>
      <c r="G7" s="2"/>
      <c r="H7" s="9">
        <f>(B4/S17)*2</f>
        <v>488.88888888888886</v>
      </c>
      <c r="I7" s="2"/>
      <c r="J7" s="2"/>
      <c r="K7" s="2"/>
      <c r="L7" s="2"/>
      <c r="M7" s="2"/>
      <c r="N7" s="2"/>
      <c r="O7" s="2"/>
      <c r="P7" s="2"/>
      <c r="R7" t="s">
        <v>37</v>
      </c>
      <c r="S7" s="20">
        <f>6/5</f>
        <v>1.2</v>
      </c>
      <c r="X7" s="22" t="s">
        <v>5</v>
      </c>
      <c r="AF7" s="22" t="s">
        <v>5</v>
      </c>
    </row>
    <row r="8" spans="1:35" x14ac:dyDescent="0.3">
      <c r="A8" s="1" t="s">
        <v>27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R8" s="22" t="s">
        <v>39</v>
      </c>
      <c r="S8" s="23">
        <f>5/4</f>
        <v>1.25</v>
      </c>
      <c r="T8" t="s">
        <v>53</v>
      </c>
      <c r="U8" t="s">
        <v>2</v>
      </c>
      <c r="V8" t="s">
        <v>3</v>
      </c>
      <c r="W8" t="s">
        <v>31</v>
      </c>
      <c r="X8" t="s">
        <v>26</v>
      </c>
      <c r="Y8" t="s">
        <v>6</v>
      </c>
      <c r="Z8" t="s">
        <v>7</v>
      </c>
      <c r="AA8" t="s">
        <v>28</v>
      </c>
      <c r="AB8" t="s">
        <v>29</v>
      </c>
      <c r="AC8" t="s">
        <v>10</v>
      </c>
      <c r="AD8" t="s">
        <v>4</v>
      </c>
      <c r="AE8" s="22" t="s">
        <v>5</v>
      </c>
      <c r="AF8" t="s">
        <v>13</v>
      </c>
      <c r="AG8" t="s">
        <v>0</v>
      </c>
      <c r="AH8" t="s">
        <v>1</v>
      </c>
      <c r="AI8" t="s">
        <v>9</v>
      </c>
    </row>
    <row r="9" spans="1:35" x14ac:dyDescent="0.3">
      <c r="A9" s="1" t="s">
        <v>14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9">
        <f>(B4/S15)*2</f>
        <v>502.85714285714283</v>
      </c>
      <c r="R9" s="22" t="s">
        <v>38</v>
      </c>
      <c r="S9" s="23">
        <f>4/3</f>
        <v>1.3333333333333333</v>
      </c>
      <c r="T9" t="s">
        <v>50</v>
      </c>
      <c r="U9" t="s">
        <v>10</v>
      </c>
      <c r="V9" t="s">
        <v>4</v>
      </c>
      <c r="W9" s="22" t="s">
        <v>5</v>
      </c>
      <c r="X9" t="s">
        <v>6</v>
      </c>
      <c r="Y9" t="s">
        <v>0</v>
      </c>
      <c r="Z9" t="s">
        <v>1</v>
      </c>
      <c r="AA9" t="s">
        <v>2</v>
      </c>
      <c r="AB9" t="s">
        <v>3</v>
      </c>
      <c r="AC9" t="s">
        <v>11</v>
      </c>
      <c r="AD9" t="s">
        <v>12</v>
      </c>
      <c r="AE9" t="s">
        <v>13</v>
      </c>
      <c r="AF9" t="s">
        <v>14</v>
      </c>
      <c r="AG9" t="s">
        <v>8</v>
      </c>
      <c r="AH9" t="s">
        <v>9</v>
      </c>
      <c r="AI9" t="s">
        <v>30</v>
      </c>
    </row>
    <row r="10" spans="1:35" x14ac:dyDescent="0.3">
      <c r="A10" s="1" t="s">
        <v>0</v>
      </c>
      <c r="B10" s="9">
        <f>(B4/S14)*2</f>
        <v>528</v>
      </c>
      <c r="C10" s="21"/>
      <c r="D10" s="3"/>
      <c r="E10" s="3"/>
      <c r="F10" s="3">
        <f>F22*S9/2</f>
        <v>521.48148148148141</v>
      </c>
      <c r="G10" s="2"/>
      <c r="H10" s="3"/>
      <c r="I10" s="3"/>
      <c r="J10" s="3"/>
      <c r="K10" s="3"/>
      <c r="L10" s="3"/>
      <c r="M10" s="3"/>
      <c r="N10" s="3"/>
      <c r="O10" s="3"/>
      <c r="P10" s="3"/>
      <c r="R10" t="s">
        <v>40</v>
      </c>
      <c r="S10" s="20">
        <f>45/32</f>
        <v>1.40625</v>
      </c>
      <c r="AD10" s="22" t="s">
        <v>5</v>
      </c>
    </row>
    <row r="11" spans="1:35" x14ac:dyDescent="0.3">
      <c r="A11" s="1" t="s">
        <v>7</v>
      </c>
      <c r="B11" s="3"/>
      <c r="C11" s="3">
        <f>C13*S18/2</f>
        <v>550</v>
      </c>
      <c r="D11" s="3">
        <f>D16*S14/2</f>
        <v>550</v>
      </c>
      <c r="E11" s="3">
        <f>E20*S12/2</f>
        <v>550</v>
      </c>
      <c r="F11" s="3"/>
      <c r="G11" s="2"/>
      <c r="H11" s="3"/>
      <c r="I11" s="9">
        <f>(B4/S13)*2</f>
        <v>550</v>
      </c>
      <c r="K11" s="3"/>
      <c r="L11" s="3"/>
      <c r="M11" s="3"/>
      <c r="N11" s="3"/>
      <c r="O11" s="3"/>
      <c r="P11" s="3"/>
      <c r="R11" t="s">
        <v>41</v>
      </c>
      <c r="S11" s="20">
        <f>64/45</f>
        <v>1.4222222222222223</v>
      </c>
    </row>
    <row r="12" spans="1:35" x14ac:dyDescent="0.3">
      <c r="A12" s="1" t="s">
        <v>8</v>
      </c>
      <c r="B12" s="3"/>
      <c r="C12" s="3"/>
      <c r="D12" s="3"/>
      <c r="E12" s="3"/>
      <c r="F12" s="3"/>
      <c r="G12" s="2"/>
      <c r="H12" s="3"/>
      <c r="I12" s="3"/>
      <c r="J12" s="9">
        <f>(B4/S13)*2</f>
        <v>550</v>
      </c>
      <c r="K12" s="3"/>
      <c r="L12" s="3"/>
      <c r="M12" s="3"/>
      <c r="N12" s="3"/>
      <c r="O12" s="3"/>
      <c r="P12" s="3"/>
      <c r="R12" s="22" t="s">
        <v>42</v>
      </c>
      <c r="S12" s="23">
        <f>3/2</f>
        <v>1.5</v>
      </c>
      <c r="T12" t="s">
        <v>52</v>
      </c>
      <c r="U12" t="s">
        <v>4</v>
      </c>
      <c r="V12" s="22" t="s">
        <v>5</v>
      </c>
      <c r="W12" t="s">
        <v>6</v>
      </c>
      <c r="X12" t="s">
        <v>7</v>
      </c>
      <c r="Y12" t="s">
        <v>1</v>
      </c>
      <c r="Z12" t="s">
        <v>2</v>
      </c>
      <c r="AA12" t="s">
        <v>3</v>
      </c>
      <c r="AB12" t="s">
        <v>31</v>
      </c>
      <c r="AC12" t="s">
        <v>12</v>
      </c>
      <c r="AD12" t="s">
        <v>13</v>
      </c>
      <c r="AE12" t="s">
        <v>0</v>
      </c>
      <c r="AF12" t="s">
        <v>8</v>
      </c>
      <c r="AG12" t="s">
        <v>9</v>
      </c>
      <c r="AH12" t="s">
        <v>10</v>
      </c>
      <c r="AI12" t="s">
        <v>11</v>
      </c>
    </row>
    <row r="13" spans="1:35" x14ac:dyDescent="0.3">
      <c r="A13" s="1" t="s">
        <v>1</v>
      </c>
      <c r="B13" s="3">
        <f>B10*S6</f>
        <v>594</v>
      </c>
      <c r="C13" s="9">
        <f>(B4/S12)*2</f>
        <v>586.66666666666663</v>
      </c>
      <c r="D13" s="3"/>
      <c r="E13" s="3"/>
      <c r="F13" s="3">
        <f>F22*S12/2</f>
        <v>586.66666666666663</v>
      </c>
      <c r="G13" s="2"/>
      <c r="H13" s="3"/>
      <c r="I13" s="3"/>
      <c r="J13" s="3"/>
      <c r="K13" s="3"/>
      <c r="L13" s="3"/>
      <c r="M13" s="3"/>
      <c r="N13" s="3"/>
      <c r="O13" s="3"/>
      <c r="P13" s="3"/>
      <c r="R13" t="s">
        <v>43</v>
      </c>
      <c r="S13" s="20">
        <f>8/5</f>
        <v>1.6</v>
      </c>
      <c r="AB13" s="22" t="s">
        <v>5</v>
      </c>
      <c r="AC13" s="22" t="s">
        <v>5</v>
      </c>
    </row>
    <row r="14" spans="1:35" x14ac:dyDescent="0.3">
      <c r="A14" s="1" t="s">
        <v>28</v>
      </c>
      <c r="B14" s="3"/>
      <c r="C14" s="3"/>
      <c r="D14" s="3">
        <f>D16*S18/2</f>
        <v>618.75</v>
      </c>
      <c r="E14" s="3">
        <f>E20*S14/2</f>
        <v>611.1111111111112</v>
      </c>
      <c r="F14" s="3"/>
      <c r="G14" s="2"/>
      <c r="H14" s="3"/>
      <c r="I14" s="3"/>
      <c r="J14" s="3"/>
      <c r="K14" s="3"/>
      <c r="L14" s="3"/>
      <c r="M14" s="3"/>
      <c r="N14" s="3"/>
      <c r="O14" s="3"/>
      <c r="P14" s="3"/>
      <c r="R14" s="22" t="s">
        <v>44</v>
      </c>
      <c r="S14" s="23">
        <f>5/3</f>
        <v>1.6666666666666667</v>
      </c>
      <c r="T14" t="s">
        <v>53</v>
      </c>
      <c r="U14" s="22" t="s">
        <v>5</v>
      </c>
      <c r="V14" t="s">
        <v>6</v>
      </c>
      <c r="W14" t="s">
        <v>7</v>
      </c>
      <c r="X14" t="s">
        <v>28</v>
      </c>
      <c r="Y14" t="s">
        <v>2</v>
      </c>
      <c r="Z14" t="s">
        <v>3</v>
      </c>
      <c r="AA14" t="s">
        <v>31</v>
      </c>
      <c r="AB14" t="s">
        <v>26</v>
      </c>
      <c r="AC14" t="s">
        <v>13</v>
      </c>
      <c r="AD14" t="s">
        <v>0</v>
      </c>
      <c r="AE14" t="s">
        <v>1</v>
      </c>
      <c r="AF14" t="s">
        <v>9</v>
      </c>
      <c r="AG14" t="s">
        <v>10</v>
      </c>
      <c r="AH14" t="s">
        <v>4</v>
      </c>
      <c r="AI14" t="s">
        <v>12</v>
      </c>
    </row>
    <row r="15" spans="1:35" x14ac:dyDescent="0.3">
      <c r="A15" s="1" t="s">
        <v>9</v>
      </c>
      <c r="B15" s="3"/>
      <c r="C15" s="3"/>
      <c r="D15" s="3"/>
      <c r="E15" s="3"/>
      <c r="F15" s="3"/>
      <c r="G15" s="2"/>
      <c r="H15" s="3"/>
      <c r="I15" s="3"/>
      <c r="J15" s="3"/>
      <c r="K15" s="9">
        <f>(B4/S10)*2</f>
        <v>625.77777777777783</v>
      </c>
      <c r="L15" s="3"/>
      <c r="M15" s="3"/>
      <c r="N15" s="3"/>
      <c r="O15" s="3"/>
      <c r="P15" s="3"/>
      <c r="R15" t="s">
        <v>45</v>
      </c>
      <c r="S15" s="20">
        <f>7/4</f>
        <v>1.75</v>
      </c>
      <c r="AI15" s="22" t="s">
        <v>5</v>
      </c>
    </row>
    <row r="16" spans="1:35" x14ac:dyDescent="0.3">
      <c r="A16" s="1" t="s">
        <v>2</v>
      </c>
      <c r="B16" s="3">
        <f>B10*S8</f>
        <v>660</v>
      </c>
      <c r="C16" s="3">
        <f>C13*S6</f>
        <v>660</v>
      </c>
      <c r="D16" s="9">
        <f>(B4/S9)*2</f>
        <v>660</v>
      </c>
      <c r="E16" s="3"/>
      <c r="F16" s="3">
        <f>F22*S14/2</f>
        <v>651.85185185185185</v>
      </c>
      <c r="G16" s="2"/>
      <c r="H16" s="3"/>
      <c r="I16" s="3"/>
      <c r="J16" s="3"/>
      <c r="K16" s="3"/>
      <c r="L16" s="3"/>
      <c r="M16" s="3"/>
      <c r="N16" s="3"/>
      <c r="O16" s="3"/>
      <c r="P16" s="3"/>
      <c r="R16" t="s">
        <v>46</v>
      </c>
      <c r="S16" s="20">
        <f>16/9</f>
        <v>1.7777777777777777</v>
      </c>
    </row>
    <row r="17" spans="1:35" x14ac:dyDescent="0.3">
      <c r="A17" s="1" t="s">
        <v>29</v>
      </c>
      <c r="B17" s="3"/>
      <c r="C17" s="3"/>
      <c r="D17" s="9"/>
      <c r="E17" s="3">
        <f>E20*S18/2</f>
        <v>687.5</v>
      </c>
      <c r="F17" s="3"/>
      <c r="G17" s="2"/>
      <c r="H17" s="3"/>
      <c r="I17" s="3"/>
      <c r="J17" s="3"/>
      <c r="K17" s="3"/>
      <c r="L17" s="3"/>
      <c r="M17" s="3"/>
      <c r="N17" s="3"/>
      <c r="O17" s="3"/>
      <c r="P17" s="3"/>
      <c r="R17" t="s">
        <v>47</v>
      </c>
      <c r="S17" s="20">
        <f>9/5</f>
        <v>1.8</v>
      </c>
      <c r="AA17" s="22" t="s">
        <v>5</v>
      </c>
    </row>
    <row r="18" spans="1:35" x14ac:dyDescent="0.3">
      <c r="A18" s="1" t="s">
        <v>30</v>
      </c>
      <c r="B18" s="3"/>
      <c r="C18" s="3"/>
      <c r="D18" s="9"/>
      <c r="E18" s="3"/>
      <c r="F18" s="3"/>
      <c r="G18" s="2"/>
      <c r="H18" s="3"/>
      <c r="I18" s="3"/>
      <c r="J18" s="3"/>
      <c r="K18" s="3"/>
      <c r="L18" s="3"/>
      <c r="M18" s="3"/>
      <c r="N18" s="3"/>
      <c r="O18" s="3"/>
      <c r="P18" s="3"/>
      <c r="R18" s="22" t="s">
        <v>48</v>
      </c>
      <c r="S18" s="23">
        <f>15/8</f>
        <v>1.875</v>
      </c>
      <c r="T18" t="s">
        <v>52</v>
      </c>
      <c r="U18" t="s">
        <v>6</v>
      </c>
      <c r="V18" t="s">
        <v>7</v>
      </c>
      <c r="W18" t="s">
        <v>28</v>
      </c>
      <c r="X18" t="s">
        <v>29</v>
      </c>
      <c r="Y18" t="s">
        <v>3</v>
      </c>
      <c r="Z18" t="s">
        <v>31</v>
      </c>
      <c r="AA18" t="s">
        <v>26</v>
      </c>
      <c r="AB18" t="s">
        <v>27</v>
      </c>
      <c r="AC18" t="s">
        <v>0</v>
      </c>
      <c r="AD18" t="s">
        <v>1</v>
      </c>
      <c r="AE18" t="s">
        <v>2</v>
      </c>
      <c r="AF18" t="s">
        <v>10</v>
      </c>
      <c r="AG18" t="s">
        <v>4</v>
      </c>
      <c r="AH18" s="22" t="s">
        <v>5</v>
      </c>
      <c r="AI18" t="s">
        <v>13</v>
      </c>
    </row>
    <row r="19" spans="1:35" x14ac:dyDescent="0.3">
      <c r="A19" s="1" t="s">
        <v>10</v>
      </c>
      <c r="B19" s="3">
        <f>B10*S9</f>
        <v>704</v>
      </c>
      <c r="C19" s="3"/>
      <c r="D19" s="3"/>
      <c r="E19" s="3"/>
      <c r="F19" s="3"/>
      <c r="G19" s="2"/>
      <c r="H19" s="3"/>
      <c r="I19" s="3"/>
      <c r="J19" s="3"/>
      <c r="K19" s="3"/>
      <c r="L19" s="9">
        <f>(B4/S8)*2</f>
        <v>704</v>
      </c>
      <c r="M19" s="3"/>
      <c r="N19" s="3"/>
      <c r="O19" s="3"/>
      <c r="P19" s="3"/>
      <c r="R19" s="22" t="s">
        <v>49</v>
      </c>
      <c r="S19" s="23">
        <v>2</v>
      </c>
      <c r="T19" t="s">
        <v>50</v>
      </c>
      <c r="U19" t="s">
        <v>0</v>
      </c>
      <c r="V19" t="s">
        <v>1</v>
      </c>
      <c r="W19" t="s">
        <v>2</v>
      </c>
      <c r="X19" t="s">
        <v>3</v>
      </c>
      <c r="Y19" t="s">
        <v>4</v>
      </c>
      <c r="Z19" t="s">
        <v>31</v>
      </c>
      <c r="AA19" t="s">
        <v>6</v>
      </c>
      <c r="AB19" t="s">
        <v>7</v>
      </c>
      <c r="AC19" t="s">
        <v>8</v>
      </c>
      <c r="AD19" t="s">
        <v>9</v>
      </c>
      <c r="AE19" t="s">
        <v>10</v>
      </c>
      <c r="AF19" t="s">
        <v>11</v>
      </c>
      <c r="AG19" t="s">
        <v>12</v>
      </c>
      <c r="AH19" t="s">
        <v>13</v>
      </c>
      <c r="AI19" t="s">
        <v>14</v>
      </c>
    </row>
    <row r="20" spans="1:35" x14ac:dyDescent="0.3">
      <c r="A20" s="1" t="s">
        <v>3</v>
      </c>
      <c r="B20" s="3"/>
      <c r="C20" s="3">
        <f>C13*S8</f>
        <v>733.33333333333326</v>
      </c>
      <c r="D20" s="3">
        <f>D16*S6</f>
        <v>742.5</v>
      </c>
      <c r="E20" s="9">
        <f>(B4/S7)*2</f>
        <v>733.33333333333337</v>
      </c>
      <c r="F20" s="3">
        <f>F22*S18/2</f>
        <v>733.33333333333326</v>
      </c>
      <c r="G20" s="3"/>
      <c r="H20" s="3"/>
      <c r="I20" s="3"/>
      <c r="J20" s="3"/>
      <c r="K20" s="3"/>
      <c r="L20" s="3"/>
      <c r="M20" s="3"/>
      <c r="N20" s="3"/>
      <c r="O20" s="3"/>
      <c r="P20" s="3"/>
    </row>
    <row r="21" spans="1:35" x14ac:dyDescent="0.3">
      <c r="A21" s="1" t="s">
        <v>11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9">
        <f>(B4/S7)*2</f>
        <v>733.33333333333337</v>
      </c>
      <c r="N21" s="3"/>
      <c r="O21" s="3"/>
      <c r="P21" s="3"/>
    </row>
    <row r="22" spans="1:35" x14ac:dyDescent="0.3">
      <c r="A22" s="1" t="s">
        <v>4</v>
      </c>
      <c r="B22" s="3">
        <f>B10*S12</f>
        <v>792</v>
      </c>
      <c r="C22" s="3">
        <f>C13*S9</f>
        <v>782.22222222222217</v>
      </c>
      <c r="D22" s="3"/>
      <c r="E22" s="3"/>
      <c r="F22" s="9">
        <f>(B4/S6)*2</f>
        <v>782.22222222222217</v>
      </c>
      <c r="G22" s="3"/>
      <c r="H22" s="3"/>
      <c r="I22" s="3"/>
      <c r="J22" s="3"/>
      <c r="K22" s="3"/>
      <c r="L22" s="3"/>
      <c r="M22" s="3"/>
      <c r="N22" s="3"/>
      <c r="O22" s="3"/>
      <c r="P22" s="3"/>
    </row>
    <row r="23" spans="1:35" x14ac:dyDescent="0.3">
      <c r="A23" s="1" t="s">
        <v>31</v>
      </c>
      <c r="B23" s="3"/>
      <c r="C23" s="3"/>
      <c r="D23" s="3">
        <f>D16*S8</f>
        <v>825</v>
      </c>
      <c r="E23" s="3">
        <f>E20*S6</f>
        <v>825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</row>
    <row r="25" spans="1:35" x14ac:dyDescent="0.3">
      <c r="A25" s="10" t="s">
        <v>24</v>
      </c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</row>
    <row r="26" spans="1:35" x14ac:dyDescent="0.3">
      <c r="A26" s="4" t="s">
        <v>22</v>
      </c>
      <c r="B26" s="1" t="s">
        <v>0</v>
      </c>
      <c r="C26" s="1" t="s">
        <v>1</v>
      </c>
      <c r="D26" s="1" t="s">
        <v>2</v>
      </c>
      <c r="E26" s="1" t="s">
        <v>3</v>
      </c>
      <c r="F26" s="1" t="s">
        <v>4</v>
      </c>
      <c r="G26" s="1" t="s">
        <v>5</v>
      </c>
      <c r="H26" s="1" t="s">
        <v>6</v>
      </c>
      <c r="I26" s="1" t="s">
        <v>7</v>
      </c>
      <c r="J26" s="1" t="s">
        <v>8</v>
      </c>
      <c r="K26" s="1" t="s">
        <v>9</v>
      </c>
      <c r="L26" s="1" t="s">
        <v>10</v>
      </c>
      <c r="M26" s="1" t="s">
        <v>11</v>
      </c>
      <c r="N26" s="1" t="s">
        <v>12</v>
      </c>
      <c r="O26" s="1" t="s">
        <v>13</v>
      </c>
      <c r="P26" s="1" t="s">
        <v>14</v>
      </c>
      <c r="Q26" s="19"/>
      <c r="R26" s="18"/>
    </row>
    <row r="27" spans="1:35" x14ac:dyDescent="0.3">
      <c r="A27" s="1" t="s">
        <v>25</v>
      </c>
      <c r="B27" s="12">
        <v>440</v>
      </c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4"/>
      <c r="R27" s="5"/>
    </row>
    <row r="28" spans="1:35" x14ac:dyDescent="0.3">
      <c r="A28" s="1" t="s">
        <v>23</v>
      </c>
      <c r="B28" s="15">
        <f>B27*(2^(1/12))</f>
        <v>466.16376151808993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7"/>
      <c r="R28" s="5"/>
    </row>
    <row r="29" spans="1:35" x14ac:dyDescent="0.3">
      <c r="A29" s="1" t="s">
        <v>21</v>
      </c>
      <c r="B29" s="15">
        <f t="shared" ref="B29:B38" si="0">B28*(2^(1/12))</f>
        <v>493.88330125612413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7"/>
      <c r="R29" s="5"/>
    </row>
    <row r="30" spans="1:35" x14ac:dyDescent="0.3">
      <c r="A30" s="1" t="s">
        <v>0</v>
      </c>
      <c r="B30" s="15">
        <f t="shared" si="0"/>
        <v>523.25113060119736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7"/>
      <c r="R30" s="5"/>
    </row>
    <row r="31" spans="1:35" x14ac:dyDescent="0.3">
      <c r="A31" s="1" t="s">
        <v>15</v>
      </c>
      <c r="B31" s="15">
        <f t="shared" si="0"/>
        <v>554.36526195374427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7"/>
      <c r="R31" s="5"/>
    </row>
    <row r="32" spans="1:35" x14ac:dyDescent="0.3">
      <c r="A32" s="1" t="s">
        <v>1</v>
      </c>
      <c r="B32" s="15">
        <f t="shared" si="0"/>
        <v>587.32953583481526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7"/>
      <c r="R32" s="5"/>
    </row>
    <row r="33" spans="1:18" x14ac:dyDescent="0.3">
      <c r="A33" s="1" t="s">
        <v>16</v>
      </c>
      <c r="B33" s="15">
        <f t="shared" si="0"/>
        <v>622.25396744416196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7"/>
      <c r="R33" s="5"/>
    </row>
    <row r="34" spans="1:18" x14ac:dyDescent="0.3">
      <c r="A34" s="1" t="s">
        <v>17</v>
      </c>
      <c r="B34" s="15">
        <f t="shared" si="0"/>
        <v>659.25511382574007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7"/>
      <c r="R34" s="5"/>
    </row>
    <row r="35" spans="1:18" x14ac:dyDescent="0.3">
      <c r="A35" s="1" t="s">
        <v>18</v>
      </c>
      <c r="B35" s="15">
        <f t="shared" si="0"/>
        <v>698.456462866008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7"/>
      <c r="R35" s="5"/>
    </row>
    <row r="36" spans="1:18" x14ac:dyDescent="0.3">
      <c r="A36" s="1" t="s">
        <v>19</v>
      </c>
      <c r="B36" s="15">
        <f t="shared" si="0"/>
        <v>739.98884542326903</v>
      </c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7"/>
      <c r="R36" s="5"/>
    </row>
    <row r="37" spans="1:18" x14ac:dyDescent="0.3">
      <c r="A37" s="1" t="s">
        <v>4</v>
      </c>
      <c r="B37" s="15">
        <f t="shared" si="0"/>
        <v>783.99087196349888</v>
      </c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7"/>
      <c r="R37" s="5"/>
    </row>
    <row r="38" spans="1:18" x14ac:dyDescent="0.3">
      <c r="A38" s="1" t="s">
        <v>20</v>
      </c>
      <c r="B38" s="15">
        <f t="shared" si="0"/>
        <v>830.6093951598906</v>
      </c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7"/>
      <c r="R38" s="5"/>
    </row>
    <row r="39" spans="1:18" x14ac:dyDescent="0.3">
      <c r="A39" s="6"/>
      <c r="B39" s="7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R39" s="5"/>
    </row>
    <row r="40" spans="1:18" ht="27" customHeight="1" x14ac:dyDescent="0.3">
      <c r="B40" s="5"/>
    </row>
    <row r="41" spans="1:18" ht="18" customHeight="1" x14ac:dyDescent="0.3"/>
    <row r="56" ht="29.55" customHeight="1" x14ac:dyDescent="0.3"/>
  </sheetData>
  <mergeCells count="15">
    <mergeCell ref="B35:P35"/>
    <mergeCell ref="B36:P36"/>
    <mergeCell ref="B37:P37"/>
    <mergeCell ref="B38:P38"/>
    <mergeCell ref="B30:P30"/>
    <mergeCell ref="B31:P31"/>
    <mergeCell ref="B32:P32"/>
    <mergeCell ref="B33:P33"/>
    <mergeCell ref="B34:P34"/>
    <mergeCell ref="A1:P1"/>
    <mergeCell ref="A25:P25"/>
    <mergeCell ref="B27:P27"/>
    <mergeCell ref="B28:P28"/>
    <mergeCell ref="B29:P29"/>
    <mergeCell ref="B4:P4"/>
  </mergeCells>
  <pageMargins left="0.7" right="0.7" top="0.75" bottom="0.75" header="0.3" footer="0.3"/>
  <pageSetup scale="86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</dc:creator>
  <cp:lastModifiedBy>Alon Levin</cp:lastModifiedBy>
  <cp:lastPrinted>2012-09-17T05:30:46Z</cp:lastPrinted>
  <dcterms:created xsi:type="dcterms:W3CDTF">2012-09-16T14:17:13Z</dcterms:created>
  <dcterms:modified xsi:type="dcterms:W3CDTF">2019-02-05T17:56:22Z</dcterms:modified>
</cp:coreProperties>
</file>