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794B3757-F7F6-EC44-B851-82D2F60C0018}" xr6:coauthVersionLast="45" xr6:coauthVersionMax="45" xr10:uidLastSave="{00000000-0000-0000-0000-000000000000}"/>
  <bookViews>
    <workbookView xWindow="0" yWindow="460" windowWidth="28580" windowHeight="15940" activeTab="5" xr2:uid="{00000000-000D-0000-FFFF-FFFF00000000}"/>
  </bookViews>
  <sheets>
    <sheet name="Q1 - Basic model" sheetId="2" r:id="rId1"/>
    <sheet name="Q1 - (a)" sheetId="3" r:id="rId2"/>
    <sheet name="Q1 - (b)" sheetId="4" r:id="rId3"/>
    <sheet name="Q2" sheetId="6" r:id="rId4"/>
    <sheet name="Q3" sheetId="9" r:id="rId5"/>
    <sheet name="Q4" sheetId="8" r:id="rId6"/>
  </sheets>
  <definedNames>
    <definedName name="Amount_of_cut" localSheetId="1">'Q1 - (a)'!$B$14</definedName>
    <definedName name="Amount_of_cut" localSheetId="2">'Q1 - (b)'!$B$14</definedName>
    <definedName name="Amount_of_cut">'Q1 - Basic model'!$B$14</definedName>
    <definedName name="Amount_of_rebate" localSheetId="1">'Q1 - (a)'!$B$9</definedName>
    <definedName name="Amount_of_rebate" localSheetId="2">'Q1 - (b)'!$B$9</definedName>
    <definedName name="Amount_of_rebate">'Q1 - Basic model'!$B$9</definedName>
    <definedName name="Area_serviced">'Q4'!$B$10</definedName>
    <definedName name="Building">'Q4'!$B$5</definedName>
    <definedName name="Building_cost">'Q4'!$B$15</definedName>
    <definedName name="Current" localSheetId="1">'Q1 - (a)'!$B$18</definedName>
    <definedName name="Current" localSheetId="2">'Q1 - (b)'!$B$18</definedName>
    <definedName name="Current">'Q1 - Basic model'!$B$18</definedName>
    <definedName name="Current_price" localSheetId="1">'Q1 - (a)'!$B$5</definedName>
    <definedName name="Current_price" localSheetId="2">'Q1 - (b)'!$B$5</definedName>
    <definedName name="Current_price">'Q1 - Basic model'!$B$5</definedName>
    <definedName name="Current_sales" localSheetId="1">'Q1 - (a)'!$B$4</definedName>
    <definedName name="Current_sales" localSheetId="2">'Q1 - (b)'!$B$4</definedName>
    <definedName name="Current_sales">'Q1 - Basic model'!$B$4</definedName>
    <definedName name="Increase_in_sales" localSheetId="1">'Q1 - (a)'!$B$11</definedName>
    <definedName name="Increase_in_sales" localSheetId="2">'Q1 - (b)'!$B$11</definedName>
    <definedName name="Increase_in_sales">'Q1 - Basic model'!$B$15</definedName>
    <definedName name="lssolver_est" localSheetId="5" hidden="1">2</definedName>
    <definedName name="lssolver_itr" localSheetId="5" hidden="1">0</definedName>
    <definedName name="lssolver_neg" localSheetId="5" hidden="1">0</definedName>
    <definedName name="lssolver_piv" localSheetId="5" hidden="1">0</definedName>
    <definedName name="lssolver_pre" localSheetId="5" hidden="1">0</definedName>
    <definedName name="lssolver_red" localSheetId="5" hidden="1">0</definedName>
    <definedName name="lssolver_rep" localSheetId="5" hidden="1">2</definedName>
    <definedName name="lssolver_scl" localSheetId="5" hidden="1">0</definedName>
    <definedName name="lssolver_sho" localSheetId="5" hidden="1">2</definedName>
    <definedName name="lssolver_sol" localSheetId="5" hidden="1">0</definedName>
    <definedName name="lssolver_tim" localSheetId="5" hidden="1">0</definedName>
    <definedName name="lssolver_tol" localSheetId="5" hidden="1">0</definedName>
    <definedName name="Maintenance">'Q4'!$B$4</definedName>
    <definedName name="Maintenance_cost">'Q4'!$B$14</definedName>
    <definedName name="Number_of_warehouses">'Q4'!$B$12</definedName>
    <definedName name="Orders_per_year">'Q4'!$B$9</definedName>
    <definedName name="Pct_taking_advantage" localSheetId="1">'Q1 - (a)'!$B$10</definedName>
    <definedName name="Pct_taking_advantage" localSheetId="2">'Q1 - (b)'!$B$10</definedName>
    <definedName name="Pct_taking_advantage">'Q1 - Basic model'!$B$10</definedName>
    <definedName name="qpsolver_itr" localSheetId="5" hidden="1">100</definedName>
    <definedName name="qpsolver_lin" localSheetId="5" hidden="1">1</definedName>
    <definedName name="qpsolver_neg" localSheetId="5" hidden="1">0</definedName>
    <definedName name="qpsolver_piv" localSheetId="5" hidden="1">0.000001</definedName>
    <definedName name="qpsolver_pre" localSheetId="5" hidden="1">0.000001</definedName>
    <definedName name="qpsolver_red" localSheetId="5" hidden="1">0.000001</definedName>
    <definedName name="qpsolver_rep" localSheetId="5" hidden="1">2</definedName>
    <definedName name="qpsolver_scl" localSheetId="5" hidden="1">2</definedName>
    <definedName name="qpsolver_sho" localSheetId="5" hidden="1">2</definedName>
    <definedName name="qpsolver_tim" localSheetId="5" hidden="1">100</definedName>
    <definedName name="qpsolver_tol" localSheetId="5" hidden="1">0.05</definedName>
    <definedName name="Shipping_cost">'Q4'!$B$16</definedName>
    <definedName name="Shipping_cost_order_mile">'Q4'!$B$7</definedName>
    <definedName name="solver_adj" localSheetId="3" hidden="1">'Q2'!$B$13:$J$13,'Q2'!$G$21:$H$23</definedName>
    <definedName name="solver_adj" localSheetId="4" hidden="1">'Q3'!$B$20:$I$37</definedName>
    <definedName name="solver_adj" localSheetId="5" hidden="1">'Q4'!$B$12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eng" localSheetId="3" hidden="1">2</definedName>
    <definedName name="solver_eng" localSheetId="4" hidden="1">2</definedName>
    <definedName name="solver_eng" localSheetId="5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bd" localSheetId="3" hidden="1">2</definedName>
    <definedName name="solver_ibd" localSheetId="5" hidden="1">2</definedName>
    <definedName name="solver_itr" localSheetId="3" hidden="1">2147483647</definedName>
    <definedName name="solver_itr" localSheetId="4" hidden="1">2147483647</definedName>
    <definedName name="solver_itr" localSheetId="5" hidden="1">100</definedName>
    <definedName name="solver_lhs1" localSheetId="3" hidden="1">'Q2'!$B$17:$B$22</definedName>
    <definedName name="solver_lhs1" localSheetId="4" hidden="1">'Q3'!$B$20:$I$37</definedName>
    <definedName name="solver_lhs1" localSheetId="5" hidden="1">'Q4'!$B$12</definedName>
    <definedName name="solver_lhs10" localSheetId="3" hidden="1">'Q2'!$I$21:$I$23</definedName>
    <definedName name="solver_lhs11" localSheetId="3" hidden="1">'Q2'!$P$10</definedName>
    <definedName name="solver_lhs2" localSheetId="3" hidden="1">'Q2'!$G$16</definedName>
    <definedName name="solver_lhs2" localSheetId="4" hidden="1">'Q3'!$B$41:$I$46</definedName>
    <definedName name="solver_lhs2" localSheetId="5" hidden="1">'Q4'!$B$12</definedName>
    <definedName name="solver_lhs3" localSheetId="3" hidden="1">'Q2'!$G$17</definedName>
    <definedName name="solver_lhs3" localSheetId="4" hidden="1">'Q3'!$B$52:$I$54</definedName>
    <definedName name="solver_lhs3" localSheetId="5" hidden="1">'Q4'!$B$12</definedName>
    <definedName name="solver_lhs4" localSheetId="3" hidden="1">'Q2'!$I$21:$I$23</definedName>
    <definedName name="solver_lhs4" localSheetId="4" hidden="1">'Q3'!$J$41:$J$46</definedName>
    <definedName name="solver_lhs5" localSheetId="3" hidden="1">'Q2'!$I$21:$I$23</definedName>
    <definedName name="solver_lhs5" localSheetId="4" hidden="1">'Q3'!$L$41:$L$46</definedName>
    <definedName name="solver_lhs6" localSheetId="3" hidden="1">'Q2'!$G$23</definedName>
    <definedName name="solver_lhs7" localSheetId="3" hidden="1">'Q2'!$H$21</definedName>
    <definedName name="solver_lhs8" localSheetId="3" hidden="1">'Q2'!$H$22</definedName>
    <definedName name="solver_lhs9" localSheetId="3" hidden="1">'Q2'!$H$23</definedName>
    <definedName name="solver_lin" localSheetId="3" hidden="1">1</definedName>
    <definedName name="solver_lin" localSheetId="4" hidden="1">1</definedName>
    <definedName name="solver_lin" localSheetId="5" hidden="1">2</definedName>
    <definedName name="solver_loc" localSheetId="3" hidden="1">1</definedName>
    <definedName name="solver_lva" localSheetId="3" hidden="1">2</definedName>
    <definedName name="solver_lva" localSheetId="5" hidden="1">2</definedName>
    <definedName name="solver_mip" localSheetId="3" hidden="1">2147483647</definedName>
    <definedName name="solver_mip" localSheetId="4" hidden="1">2147483647</definedName>
    <definedName name="solver_mip" localSheetId="5" hidden="1">5000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3" hidden="1">2147483647</definedName>
    <definedName name="solver_nod" localSheetId="4" hidden="1">2147483647</definedName>
    <definedName name="solver_nod" localSheetId="5" hidden="1">5000</definedName>
    <definedName name="solver_num" localSheetId="3" hidden="1">4</definedName>
    <definedName name="solver_num" localSheetId="4" hidden="1">5</definedName>
    <definedName name="solver_num" localSheetId="5" hidden="1">2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fx" localSheetId="3" hidden="1">2</definedName>
    <definedName name="solver_ofx" localSheetId="5" hidden="1">2</definedName>
    <definedName name="solver_opt" localSheetId="3" hidden="1">'Q2'!$B$25</definedName>
    <definedName name="solver_opt" localSheetId="4" hidden="1">'Q3'!$B$65</definedName>
    <definedName name="solver_opt" localSheetId="5" hidden="1">'Q4'!$B$17</definedName>
    <definedName name="solver_piv" localSheetId="3" hidden="1">0.000001</definedName>
    <definedName name="solver_piv" localSheetId="5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o" localSheetId="3" hidden="1">2</definedName>
    <definedName name="solver_pro" localSheetId="5" hidden="1">2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ed" localSheetId="3" hidden="1">0.000001</definedName>
    <definedName name="solver_red" localSheetId="5" hidden="1">0.000001</definedName>
    <definedName name="solver_rel1" localSheetId="3" hidden="1">3</definedName>
    <definedName name="solver_rel1" localSheetId="4" hidden="1">5</definedName>
    <definedName name="solver_rel1" localSheetId="5" hidden="1">4</definedName>
    <definedName name="solver_rel10" localSheetId="3" hidden="1">2</definedName>
    <definedName name="solver_rel11" localSheetId="3" hidden="1">2</definedName>
    <definedName name="solver_rel2" localSheetId="3" hidden="1">1</definedName>
    <definedName name="solver_rel2" localSheetId="4" hidden="1">1</definedName>
    <definedName name="solver_rel2" localSheetId="5" hidden="1">3</definedName>
    <definedName name="solver_rel3" localSheetId="3" hidden="1">3</definedName>
    <definedName name="solver_rel3" localSheetId="4" hidden="1">2</definedName>
    <definedName name="solver_rel3" localSheetId="5" hidden="1">3</definedName>
    <definedName name="solver_rel4" localSheetId="3" hidden="1">2</definedName>
    <definedName name="solver_rel4" localSheetId="4" hidden="1">1</definedName>
    <definedName name="solver_rel5" localSheetId="3" hidden="1">2</definedName>
    <definedName name="solver_rel5" localSheetId="4" hidden="1">1</definedName>
    <definedName name="solver_rel6" localSheetId="3" hidden="1">1</definedName>
    <definedName name="solver_rel7" localSheetId="3" hidden="1">3</definedName>
    <definedName name="solver_rel8" localSheetId="3" hidden="1">3</definedName>
    <definedName name="solver_rel9" localSheetId="3" hidden="1">3</definedName>
    <definedName name="solver_reo" localSheetId="3" hidden="1">2</definedName>
    <definedName name="solver_reo" localSheetId="5" hidden="1">2</definedName>
    <definedName name="solver_rep" localSheetId="3" hidden="1">2</definedName>
    <definedName name="solver_rep" localSheetId="5" hidden="1">2</definedName>
    <definedName name="solver_rhs1" localSheetId="3" hidden="1">'Q2'!$D$17:$D$22</definedName>
    <definedName name="solver_rhs1" localSheetId="4" hidden="1">binary</definedName>
    <definedName name="solver_rhs1" localSheetId="5" hidden="1">integer</definedName>
    <definedName name="solver_rhs10" localSheetId="3" hidden="1">'Q2'!$K$21:$K$23</definedName>
    <definedName name="solver_rhs11" localSheetId="3" hidden="1">40000</definedName>
    <definedName name="solver_rhs2" localSheetId="3" hidden="1">'Q2'!$I$16</definedName>
    <definedName name="solver_rhs2" localSheetId="4" hidden="1">1</definedName>
    <definedName name="solver_rhs2" localSheetId="5" hidden="1">1</definedName>
    <definedName name="solver_rhs3" localSheetId="3" hidden="1">'Q2'!$I$17</definedName>
    <definedName name="solver_rhs3" localSheetId="4" hidden="1">1</definedName>
    <definedName name="solver_rhs3" localSheetId="5" hidden="1">1</definedName>
    <definedName name="solver_rhs4" localSheetId="3" hidden="1">'Q2'!$K$21:$K$23</definedName>
    <definedName name="solver_rhs4" localSheetId="4" hidden="1">'Q3'!$L$41:$L$46</definedName>
    <definedName name="solver_rhs5" localSheetId="3" hidden="1">'Q2'!$K$21:$K$23</definedName>
    <definedName name="solver_rhs5" localSheetId="4" hidden="1">'Q3'!$N$41:$N$46</definedName>
    <definedName name="solver_rhs6" localSheetId="3" hidden="1">'Q2'!$K$9</definedName>
    <definedName name="solver_rhs7" localSheetId="3" hidden="1">'Q2'!$K$10</definedName>
    <definedName name="solver_rhs8" localSheetId="3" hidden="1">40000</definedName>
    <definedName name="solver_rhs9" localSheetId="3" hidden="1">160000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3" hidden="1">1</definedName>
    <definedName name="solver_scl" localSheetId="4" hidden="1">1</definedName>
    <definedName name="solver_scl" localSheetId="5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td" localSheetId="3" hidden="1">1</definedName>
    <definedName name="solver_std" localSheetId="5" hidden="1">1</definedName>
    <definedName name="solver_tim" localSheetId="3" hidden="1">2147483647</definedName>
    <definedName name="solver_tim" localSheetId="4" hidden="1">2147483647</definedName>
    <definedName name="solver_tim" localSheetId="5" hidden="1">100</definedName>
    <definedName name="solver_tol" localSheetId="3" hidden="1">0.01</definedName>
    <definedName name="solver_tol" localSheetId="4" hidden="1">0</definedName>
    <definedName name="solver_tol" localSheetId="5" hidden="1">0.05</definedName>
    <definedName name="solver_typ" localSheetId="3" hidden="1">2</definedName>
    <definedName name="solver_typ" localSheetId="4" hidden="1">1</definedName>
    <definedName name="solver_typ" localSheetId="5" hidden="1">2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3" hidden="1">2</definedName>
    <definedName name="solver_ver" localSheetId="4" hidden="1">2</definedName>
    <definedName name="solver_ver" localSheetId="5" hidden="1">2</definedName>
    <definedName name="sssolver_cvg" localSheetId="5" hidden="1">0.0001</definedName>
    <definedName name="sssolver_drv" localSheetId="5" hidden="1">1</definedName>
    <definedName name="sssolver_est" localSheetId="5" hidden="1">1</definedName>
    <definedName name="sssolver_itr" localSheetId="5" hidden="1">100</definedName>
    <definedName name="sssolver_lin" localSheetId="5" hidden="1">2</definedName>
    <definedName name="sssolver_neg" localSheetId="5" hidden="1">0</definedName>
    <definedName name="sssolver_nwt" localSheetId="5" hidden="1">1</definedName>
    <definedName name="sssolver_pre" localSheetId="5" hidden="1">0.000001</definedName>
    <definedName name="sssolver_rep" localSheetId="5" hidden="1">2</definedName>
    <definedName name="sssolver_scl" localSheetId="5" hidden="1">2</definedName>
    <definedName name="sssolver_sho" localSheetId="5" hidden="1">2</definedName>
    <definedName name="sssolver_tim" localSheetId="5" hidden="1">100</definedName>
    <definedName name="sssolver_tol" localSheetId="5" hidden="1">0.05</definedName>
    <definedName name="Total_yearly_cost">'Q4'!$B$17</definedName>
    <definedName name="Unit_variable_cost" localSheetId="1">'Q1 - (a)'!$B$6</definedName>
    <definedName name="Unit_variable_cost" localSheetId="2">'Q1 - (b)'!$B$6</definedName>
    <definedName name="Unit_variable_cost">'Q1 - Basic model'!$B$6</definedName>
    <definedName name="With_price_cut" localSheetId="1">'Q1 - (a)'!$B$20</definedName>
    <definedName name="With_price_cut" localSheetId="2">'Q1 - (b)'!$B$20</definedName>
    <definedName name="With_price_cut">'Q1 - Basic model'!$B$20</definedName>
    <definedName name="With_rebate" localSheetId="2">'Q1 - (b)'!$B$19</definedName>
    <definedName name="With_rebate">'Q1 - (a)'!$B$19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8" l="1"/>
  <c r="B16" i="8"/>
  <c r="B15" i="8"/>
  <c r="B14" i="8"/>
  <c r="I54" i="9" l="1"/>
  <c r="I53" i="9"/>
  <c r="I52" i="9"/>
  <c r="H54" i="9"/>
  <c r="H53" i="9"/>
  <c r="H52" i="9"/>
  <c r="G54" i="9"/>
  <c r="G53" i="9"/>
  <c r="G52" i="9"/>
  <c r="F54" i="9"/>
  <c r="F53" i="9"/>
  <c r="F52" i="9"/>
  <c r="E54" i="9"/>
  <c r="E53" i="9"/>
  <c r="E52" i="9"/>
  <c r="D54" i="9"/>
  <c r="D53" i="9"/>
  <c r="D52" i="9"/>
  <c r="C54" i="9"/>
  <c r="C53" i="9"/>
  <c r="C52" i="9"/>
  <c r="B54" i="9"/>
  <c r="B53" i="9"/>
  <c r="B52" i="9"/>
  <c r="B41" i="9" l="1"/>
  <c r="B25" i="6" l="1"/>
  <c r="C45" i="9" l="1"/>
  <c r="D45" i="9"/>
  <c r="E45" i="9"/>
  <c r="F45" i="9"/>
  <c r="G45" i="9"/>
  <c r="H45" i="9"/>
  <c r="I45" i="9"/>
  <c r="C46" i="9"/>
  <c r="D46" i="9"/>
  <c r="E46" i="9"/>
  <c r="F46" i="9"/>
  <c r="G46" i="9"/>
  <c r="H46" i="9"/>
  <c r="I46" i="9"/>
  <c r="B46" i="9"/>
  <c r="B45" i="9"/>
  <c r="C44" i="9"/>
  <c r="D44" i="9"/>
  <c r="E44" i="9"/>
  <c r="F44" i="9"/>
  <c r="G44" i="9"/>
  <c r="H44" i="9"/>
  <c r="I44" i="9"/>
  <c r="B44" i="9"/>
  <c r="C43" i="9"/>
  <c r="D43" i="9"/>
  <c r="E43" i="9"/>
  <c r="F43" i="9"/>
  <c r="G43" i="9"/>
  <c r="H43" i="9"/>
  <c r="I43" i="9"/>
  <c r="B43" i="9"/>
  <c r="C42" i="9"/>
  <c r="D42" i="9"/>
  <c r="E42" i="9"/>
  <c r="F42" i="9"/>
  <c r="G42" i="9"/>
  <c r="H42" i="9"/>
  <c r="I42" i="9"/>
  <c r="B42" i="9"/>
  <c r="C41" i="9"/>
  <c r="D41" i="9"/>
  <c r="E41" i="9"/>
  <c r="F41" i="9"/>
  <c r="G41" i="9"/>
  <c r="H41" i="9"/>
  <c r="I41" i="9"/>
  <c r="L46" i="9" l="1"/>
  <c r="B59" i="9"/>
  <c r="L45" i="9"/>
  <c r="B63" i="9"/>
  <c r="L41" i="9"/>
  <c r="B62" i="9"/>
  <c r="B60" i="9"/>
  <c r="L43" i="9"/>
  <c r="B61" i="9"/>
  <c r="B64" i="9"/>
  <c r="L44" i="9"/>
  <c r="L42" i="9"/>
  <c r="K5" i="6"/>
  <c r="K6" i="6"/>
  <c r="K7" i="6"/>
  <c r="K8" i="6"/>
  <c r="I22" i="6" s="1"/>
  <c r="K9" i="6"/>
  <c r="K10" i="6"/>
  <c r="I23" i="6" s="1"/>
  <c r="K4" i="6"/>
  <c r="B20" i="4"/>
  <c r="B19" i="4"/>
  <c r="A23" i="4" s="1"/>
  <c r="B18" i="4"/>
  <c r="B20" i="3"/>
  <c r="B19" i="3"/>
  <c r="B18" i="3"/>
  <c r="B20" i="2"/>
  <c r="B19" i="2"/>
  <c r="B18" i="2"/>
  <c r="B65" i="9" l="1"/>
  <c r="B17" i="6"/>
  <c r="B18" i="6"/>
  <c r="B20" i="6"/>
  <c r="B22" i="6"/>
  <c r="G16" i="6"/>
  <c r="I21" i="6"/>
  <c r="B19" i="6"/>
  <c r="B21" i="6"/>
  <c r="G17" i="6"/>
  <c r="E1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8" authorId="0" shapeId="0" xr:uid="{69830547-0C90-494C-9F82-E99A33DF9C83}">
      <text>
        <r>
          <rPr>
            <b/>
            <sz val="8"/>
            <color indexed="81"/>
            <rFont val="Tahoma"/>
            <family val="2"/>
          </rPr>
          <t>Each instructor can teach only one section in a given time period.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56" authorId="0" shapeId="0" xr:uid="{6ACDC349-618D-45B7-8F4B-54A6B3068B65}">
      <text>
        <r>
          <rPr>
            <b/>
            <sz val="8"/>
            <color indexed="81"/>
            <rFont val="Tahoma"/>
            <family val="2"/>
          </rPr>
          <t>Each section must be assigned to exactly one instructor.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<sst xmlns="http://schemas.openxmlformats.org/spreadsheetml/2006/main" count="228" uniqueCount="96">
  <si>
    <t>Software pricing</t>
  </si>
  <si>
    <t>Inputs</t>
  </si>
  <si>
    <t>Current sales</t>
  </si>
  <si>
    <t>Current price</t>
  </si>
  <si>
    <t>Unit variable cost</t>
  </si>
  <si>
    <t>Data on rebates</t>
  </si>
  <si>
    <t>Amount of rebate</t>
  </si>
  <si>
    <t>Pct taking advantage</t>
  </si>
  <si>
    <t>Increase in sales</t>
  </si>
  <si>
    <t>Data on price cut</t>
  </si>
  <si>
    <t>Amount of cut</t>
  </si>
  <si>
    <t>Profits</t>
  </si>
  <si>
    <t>Current</t>
  </si>
  <si>
    <t>With rebate</t>
  </si>
  <si>
    <t>With price cut</t>
  </si>
  <si>
    <t>Dataware pricing</t>
  </si>
  <si>
    <t>Best policy</t>
  </si>
  <si>
    <t>Two-way data table for best policy as a function of increase from rebate (along side) and from price cut (along top)</t>
  </si>
  <si>
    <t>&gt;=</t>
  </si>
  <si>
    <t>Determining employee salaries</t>
  </si>
  <si>
    <t>Executive</t>
  </si>
  <si>
    <t>Effectiveness</t>
  </si>
  <si>
    <t>Responsible</t>
  </si>
  <si>
    <t>Inititiative</t>
  </si>
  <si>
    <t>Experience</t>
  </si>
  <si>
    <t>Education</t>
  </si>
  <si>
    <t>Self Expression</t>
  </si>
  <si>
    <t>Planning Ability</t>
  </si>
  <si>
    <t>Intelligence</t>
  </si>
  <si>
    <t>Can get things done</t>
  </si>
  <si>
    <t>Salary</t>
  </si>
  <si>
    <t>Salary differences</t>
  </si>
  <si>
    <t>Salary constraints</t>
  </si>
  <si>
    <t>Pair</t>
  </si>
  <si>
    <t>Difference</t>
  </si>
  <si>
    <t>Exec 1</t>
  </si>
  <si>
    <t>&lt;=</t>
  </si>
  <si>
    <t>1-2</t>
  </si>
  <si>
    <t>Exec 7</t>
  </si>
  <si>
    <t>2-3</t>
  </si>
  <si>
    <t>3-4</t>
  </si>
  <si>
    <t>Salary goals</t>
  </si>
  <si>
    <t>4-5</t>
  </si>
  <si>
    <t>Under</t>
  </si>
  <si>
    <t>Over</t>
  </si>
  <si>
    <t>Salary+Under-Over</t>
  </si>
  <si>
    <t>Goal</t>
  </si>
  <si>
    <t>5-6</t>
  </si>
  <si>
    <t>=</t>
  </si>
  <si>
    <t>6-7</t>
  </si>
  <si>
    <t xml:space="preserve">Exec 5 </t>
  </si>
  <si>
    <t xml:space="preserve">Exec 7 </t>
  </si>
  <si>
    <t>Sum of deviations</t>
  </si>
  <si>
    <t>Required</t>
  </si>
  <si>
    <t>Servicing customers through warehouses</t>
  </si>
  <si>
    <t>Maintenance</t>
  </si>
  <si>
    <t>Building</t>
  </si>
  <si>
    <t>Shipping cost/order/mile</t>
  </si>
  <si>
    <t>Number of warehouses</t>
  </si>
  <si>
    <t>Maintenance cost</t>
  </si>
  <si>
    <t>Building cost</t>
  </si>
  <si>
    <t>Shipping cost</t>
  </si>
  <si>
    <t>Assigning instructors to sections</t>
  </si>
  <si>
    <t>Sections scheduled (three sections in each time slot)</t>
  </si>
  <si>
    <t>MW 9-10</t>
  </si>
  <si>
    <t>MW 11-noon</t>
  </si>
  <si>
    <t>MW 1-3</t>
  </si>
  <si>
    <t>MW 4-5</t>
  </si>
  <si>
    <t>TR 9-10</t>
  </si>
  <si>
    <t>TR 11-noon</t>
  </si>
  <si>
    <t>TR 1-3</t>
  </si>
  <si>
    <t>TR 4-5</t>
  </si>
  <si>
    <t>Instructor preferences of time slots (4 points for first, 3 for second, 2 for third, 1 for fourth)</t>
  </si>
  <si>
    <t>Instructor 1</t>
  </si>
  <si>
    <t>Instructor 2</t>
  </si>
  <si>
    <t>Instructor 3</t>
  </si>
  <si>
    <t>Instructor 4</t>
  </si>
  <si>
    <t>Instructor 5</t>
  </si>
  <si>
    <t>Instructor 6</t>
  </si>
  <si>
    <t>Assignments of instructors to sections</t>
  </si>
  <si>
    <t>Instructor sums (over sections in each time slot)</t>
  </si>
  <si>
    <t>Min sections</t>
  </si>
  <si>
    <t>Sections assigned</t>
  </si>
  <si>
    <t>Max sections</t>
  </si>
  <si>
    <t>Section sums (over instructors)</t>
  </si>
  <si>
    <t>Points for satisfying preferences</t>
  </si>
  <si>
    <t>Total points</t>
  </si>
  <si>
    <t>Yearly costs of a warehouse</t>
  </si>
  <si>
    <t xml:space="preserve">Orders per year </t>
  </si>
  <si>
    <t xml:space="preserve">Total yearly cost </t>
  </si>
  <si>
    <t>/order/mile</t>
  </si>
  <si>
    <t>/year</t>
  </si>
  <si>
    <t>Area serviced</t>
  </si>
  <si>
    <t>sq miles</t>
  </si>
  <si>
    <t>with rebate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</si>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</sst>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\(&quot;$&quot;#,##0.00\)"/>
    <numFmt numFmtId="165" formatCode="&quot;$&quot;#,##0;\-&quot;$&quot;#,##0"/>
    <numFmt numFmtId="166" formatCode="&quot;$&quot;#,##0"/>
    <numFmt numFmtId="167" formatCode="&quot;$&quot;#,##0.00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5B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6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quotePrefix="1" applyFont="1" applyAlignment="1">
      <alignment horizontal="left"/>
    </xf>
    <xf numFmtId="0" fontId="2" fillId="0" borderId="0" xfId="2" applyFont="1"/>
    <xf numFmtId="0" fontId="3" fillId="0" borderId="0" xfId="2" applyFont="1"/>
    <xf numFmtId="0" fontId="3" fillId="0" borderId="0" xfId="2" applyNumberFormat="1" applyFont="1"/>
    <xf numFmtId="0" fontId="3" fillId="0" borderId="0" xfId="2" applyNumberFormat="1" applyFont="1" applyAlignment="1">
      <alignment horizontal="left"/>
    </xf>
    <xf numFmtId="0" fontId="3" fillId="0" borderId="0" xfId="2" quotePrefix="1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3" fillId="0" borderId="0" xfId="2" quotePrefix="1" applyFont="1" applyAlignment="1">
      <alignment horizontal="left"/>
    </xf>
    <xf numFmtId="0" fontId="3" fillId="0" borderId="0" xfId="1" applyFont="1" applyFill="1"/>
    <xf numFmtId="0" fontId="3" fillId="0" borderId="0" xfId="1" applyFont="1" applyFill="1" applyAlignment="1">
      <alignment horizontal="center"/>
    </xf>
    <xf numFmtId="0" fontId="3" fillId="0" borderId="0" xfId="1" applyFont="1" applyFill="1" applyBorder="1"/>
    <xf numFmtId="0" fontId="2" fillId="0" borderId="0" xfId="1" applyFont="1" applyFill="1"/>
    <xf numFmtId="0" fontId="3" fillId="0" borderId="0" xfId="1" applyFont="1" applyFill="1" applyAlignment="1">
      <alignment horizontal="left"/>
    </xf>
    <xf numFmtId="0" fontId="3" fillId="0" borderId="0" xfId="1" quotePrefix="1" applyFont="1" applyFill="1" applyAlignment="1">
      <alignment horizontal="left"/>
    </xf>
    <xf numFmtId="165" fontId="3" fillId="0" borderId="0" xfId="1" applyNumberFormat="1" applyFont="1" applyFill="1"/>
    <xf numFmtId="0" fontId="3" fillId="0" borderId="0" xfId="1" applyFont="1" applyFill="1" applyAlignment="1">
      <alignment horizontal="right"/>
    </xf>
    <xf numFmtId="9" fontId="3" fillId="0" borderId="0" xfId="1" applyNumberFormat="1" applyFont="1" applyFill="1"/>
    <xf numFmtId="0" fontId="3" fillId="0" borderId="0" xfId="1" applyFont="1" applyFill="1" applyBorder="1" applyAlignment="1">
      <alignment horizontal="right"/>
    </xf>
    <xf numFmtId="0" fontId="3" fillId="0" borderId="0" xfId="1" applyFont="1" applyFill="1" applyAlignment="1"/>
    <xf numFmtId="0" fontId="3" fillId="0" borderId="0" xfId="1" quotePrefix="1" applyFont="1" applyFill="1"/>
    <xf numFmtId="2" fontId="3" fillId="0" borderId="0" xfId="1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166" fontId="3" fillId="0" borderId="0" xfId="2" applyNumberFormat="1" applyFont="1" applyFill="1" applyBorder="1"/>
    <xf numFmtId="0" fontId="3" fillId="0" borderId="0" xfId="2" applyFont="1" applyFill="1"/>
    <xf numFmtId="166" fontId="3" fillId="0" borderId="0" xfId="2" applyNumberFormat="1" applyFont="1" applyFill="1"/>
    <xf numFmtId="0" fontId="3" fillId="2" borderId="0" xfId="1" applyFont="1" applyFill="1"/>
    <xf numFmtId="0" fontId="3" fillId="2" borderId="0" xfId="1" applyFont="1" applyFill="1" applyBorder="1"/>
    <xf numFmtId="165" fontId="3" fillId="2" borderId="0" xfId="1" applyNumberFormat="1" applyFont="1" applyFill="1" applyBorder="1"/>
    <xf numFmtId="9" fontId="3" fillId="2" borderId="0" xfId="1" applyNumberFormat="1" applyFont="1" applyFill="1" applyBorder="1"/>
    <xf numFmtId="0" fontId="3" fillId="2" borderId="0" xfId="1" applyFont="1" applyFill="1" applyBorder="1" applyAlignment="1">
      <alignment horizontal="center"/>
    </xf>
    <xf numFmtId="0" fontId="3" fillId="3" borderId="0" xfId="1" applyFont="1" applyFill="1"/>
    <xf numFmtId="2" fontId="3" fillId="3" borderId="0" xfId="1" applyNumberFormat="1" applyFont="1" applyFill="1" applyBorder="1"/>
    <xf numFmtId="0" fontId="3" fillId="3" borderId="0" xfId="1" applyFont="1" applyFill="1" applyBorder="1"/>
    <xf numFmtId="3" fontId="3" fillId="0" borderId="0" xfId="1" applyNumberFormat="1" applyFont="1" applyFill="1"/>
    <xf numFmtId="0" fontId="3" fillId="2" borderId="0" xfId="2" applyFont="1" applyFill="1"/>
    <xf numFmtId="166" fontId="3" fillId="2" borderId="0" xfId="2" applyNumberFormat="1" applyFont="1" applyFill="1" applyBorder="1"/>
    <xf numFmtId="167" fontId="3" fillId="2" borderId="0" xfId="2" applyNumberFormat="1" applyFont="1" applyFill="1" applyBorder="1"/>
    <xf numFmtId="0" fontId="3" fillId="2" borderId="0" xfId="2" applyFont="1" applyFill="1" applyBorder="1"/>
    <xf numFmtId="0" fontId="3" fillId="3" borderId="0" xfId="2" applyFont="1" applyFill="1"/>
    <xf numFmtId="0" fontId="3" fillId="3" borderId="0" xfId="2" applyFont="1" applyFill="1" applyBorder="1"/>
    <xf numFmtId="0" fontId="3" fillId="4" borderId="0" xfId="2" applyFont="1" applyFill="1"/>
    <xf numFmtId="166" fontId="3" fillId="4" borderId="0" xfId="2" applyNumberFormat="1" applyFont="1" applyFill="1"/>
    <xf numFmtId="0" fontId="3" fillId="4" borderId="0" xfId="1" applyFont="1" applyFill="1"/>
    <xf numFmtId="2" fontId="3" fillId="4" borderId="0" xfId="1" applyNumberFormat="1" applyFont="1" applyFill="1" applyBorder="1"/>
    <xf numFmtId="0" fontId="0" fillId="4" borderId="0" xfId="0" applyFill="1"/>
    <xf numFmtId="0" fontId="0" fillId="3" borderId="1" xfId="0" applyFill="1" applyBorder="1"/>
    <xf numFmtId="166" fontId="3" fillId="5" borderId="0" xfId="2" applyNumberFormat="1" applyFont="1" applyFill="1" applyBorder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quotePrefix="1" applyFill="1" applyAlignment="1">
      <alignment horizontal="right"/>
    </xf>
  </cellXfs>
  <cellStyles count="3">
    <cellStyle name="Normal" xfId="0" builtinId="0"/>
    <cellStyle name="Normal 2" xfId="1" xr:uid="{218DAA5E-F444-4F76-A816-FD6628F492C9}"/>
    <cellStyle name="Normal 3" xfId="2" xr:uid="{83BE6424-7899-42C9-8DEB-599D3BBA42DA}"/>
  </cellStyles>
  <dxfs count="0"/>
  <tableStyles count="0" defaultTableStyle="TableStyleMedium2" defaultPivotStyle="PivotStyleLight16"/>
  <colors>
    <mruColors>
      <color rgb="FFFFC5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53340</xdr:colOff>
      <xdr:row>6</xdr:row>
      <xdr:rowOff>7620</xdr:rowOff>
    </xdr:from>
    <xdr:ext cx="5356860" cy="146924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DDB1621-5209-4412-A5E4-F490E0BBC505}"/>
            </a:ext>
          </a:extLst>
        </xdr:cNvPr>
        <xdr:cNvSpPr txBox="1"/>
      </xdr:nvSpPr>
      <xdr:spPr>
        <a:xfrm>
          <a:off x="2974340" y="1150620"/>
          <a:ext cx="5356860" cy="1469248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Question: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Given all other assumptions, what increase in sales from the rebate would make the rebate and price cut equally desirable?</a:t>
          </a:r>
        </a:p>
        <a:p>
          <a:endParaRPr lang="en-US" sz="1100"/>
        </a:p>
        <a:p>
          <a:r>
            <a:rPr lang="en-US" sz="1100" b="1"/>
            <a:t>Your answer:</a:t>
          </a:r>
        </a:p>
        <a:p>
          <a:endParaRPr lang="en-US" sz="1100"/>
        </a:p>
        <a:p>
          <a:r>
            <a:rPr lang="en-US" sz="1100"/>
            <a:t>From the goal</a:t>
          </a:r>
          <a:r>
            <a:rPr lang="en-US" sz="1100" baseline="0"/>
            <a:t> seek analysis we infer that to make rebate's profit equally desirable as price cut's profit rebate sale should increase by 17%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12700</xdr:rowOff>
    </xdr:from>
    <xdr:to>
      <xdr:col>5</xdr:col>
      <xdr:colOff>647700</xdr:colOff>
      <xdr:row>34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AE44D1-30B7-034F-9ADC-6351F5E8609B}"/>
            </a:ext>
          </a:extLst>
        </xdr:cNvPr>
        <xdr:cNvSpPr txBox="1"/>
      </xdr:nvSpPr>
      <xdr:spPr>
        <a:xfrm>
          <a:off x="0" y="5918200"/>
          <a:ext cx="5067300" cy="5588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From the data table we can infer that,  when the projected sales increases from price cut and rebate at the same time,</a:t>
          </a:r>
          <a:r>
            <a:rPr lang="en-GB" sz="1100" baseline="0"/>
            <a:t> the rebate is the best option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165100</xdr:rowOff>
    </xdr:from>
    <xdr:to>
      <xdr:col>6</xdr:col>
      <xdr:colOff>12700</xdr:colOff>
      <xdr:row>29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3E8EBF-7383-3546-B71D-B65B032BD544}"/>
            </a:ext>
          </a:extLst>
        </xdr:cNvPr>
        <xdr:cNvSpPr txBox="1"/>
      </xdr:nvSpPr>
      <xdr:spPr>
        <a:xfrm>
          <a:off x="0" y="4927600"/>
          <a:ext cx="5410200" cy="596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In this linear optimization model, We have set salaries for executives 1 to 7 by</a:t>
          </a:r>
          <a:r>
            <a:rPr lang="en-GB" sz="1100" baseline="0"/>
            <a:t> </a:t>
          </a:r>
          <a:r>
            <a:rPr lang="en-GB" sz="1100"/>
            <a:t>minimizing the sum of</a:t>
          </a:r>
          <a:r>
            <a:rPr lang="en-GB" sz="1100" baseline="0"/>
            <a:t> deviations of under and over decision variable cells. </a:t>
          </a:r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68</xdr:row>
      <xdr:rowOff>0</xdr:rowOff>
    </xdr:from>
    <xdr:to>
      <xdr:col>4</xdr:col>
      <xdr:colOff>939800</xdr:colOff>
      <xdr:row>73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013E028-3B41-F043-A4BB-61D9310B98D7}"/>
            </a:ext>
          </a:extLst>
        </xdr:cNvPr>
        <xdr:cNvSpPr txBox="1"/>
      </xdr:nvSpPr>
      <xdr:spPr>
        <a:xfrm>
          <a:off x="12700" y="12954000"/>
          <a:ext cx="5435600" cy="9652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We have created a linear optimization model</a:t>
          </a:r>
          <a:r>
            <a:rPr lang="en-GB" sz="1100" baseline="0"/>
            <a:t> to find out the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assignment of instructors to sections that maximizes the points from satisfying preference.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model complies with all constraints 1. N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instructor can teach more than one section in the same time slot . 2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.Sections assigned must be between Minimum sections and maximum sections covered 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4</xdr:row>
      <xdr:rowOff>142875</xdr:rowOff>
    </xdr:from>
    <xdr:to>
      <xdr:col>8</xdr:col>
      <xdr:colOff>190500</xdr:colOff>
      <xdr:row>9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9522A9-579F-4998-A0D3-92BBAECAB108}"/>
            </a:ext>
          </a:extLst>
        </xdr:cNvPr>
        <xdr:cNvSpPr txBox="1"/>
      </xdr:nvSpPr>
      <xdr:spPr>
        <a:xfrm>
          <a:off x="3762375" y="874395"/>
          <a:ext cx="2981325" cy="876300"/>
        </a:xfrm>
        <a:prstGeom prst="round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Average distance between customer and warehouse is of form </a:t>
          </a:r>
          <a:r>
            <a:rPr lang="en-US" sz="1100" b="1"/>
            <a:t>sqrt(A/n), </a:t>
          </a:r>
          <a:r>
            <a:rPr lang="en-US" sz="1100"/>
            <a:t>where A is the area where customers are located, n is number of warehouses.</a:t>
          </a:r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4</xdr:col>
      <xdr:colOff>38100</xdr:colOff>
      <xdr:row>23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77ADBC-4F72-874A-8E06-B2B3B43B2E4A}"/>
            </a:ext>
          </a:extLst>
        </xdr:cNvPr>
        <xdr:cNvSpPr txBox="1"/>
      </xdr:nvSpPr>
      <xdr:spPr>
        <a:xfrm>
          <a:off x="0" y="3810000"/>
          <a:ext cx="4343400" cy="5842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We</a:t>
          </a:r>
          <a:r>
            <a:rPr lang="en-GB" sz="1100" baseline="0"/>
            <a:t> have developed a Non linear optimzation model to calculate the ideal number of warehouses 2, by minimizing the Total yearly cost.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9A1C-8528-4822-B920-3304ABB58072}">
  <dimension ref="A1:E20"/>
  <sheetViews>
    <sheetView workbookViewId="0">
      <selection activeCell="B18" sqref="B18"/>
    </sheetView>
  </sheetViews>
  <sheetFormatPr baseColWidth="10" defaultColWidth="8.6640625" defaultRowHeight="15"/>
  <cols>
    <col min="1" max="1" width="22.6640625" style="12" customWidth="1"/>
    <col min="2" max="2" width="11.5" style="12" customWidth="1"/>
    <col min="3" max="16384" width="8.6640625" style="12"/>
  </cols>
  <sheetData>
    <row r="1" spans="1:5">
      <c r="A1" s="15" t="s">
        <v>0</v>
      </c>
      <c r="D1" s="15"/>
    </row>
    <row r="2" spans="1:5">
      <c r="D2" s="16"/>
      <c r="E2" s="17"/>
    </row>
    <row r="3" spans="1:5">
      <c r="A3" s="15" t="s">
        <v>1</v>
      </c>
      <c r="D3" s="16"/>
      <c r="E3" s="17"/>
    </row>
    <row r="4" spans="1:5">
      <c r="A4" s="42" t="s">
        <v>2</v>
      </c>
      <c r="B4" s="43">
        <v>40000</v>
      </c>
      <c r="D4" s="16"/>
      <c r="E4" s="17"/>
    </row>
    <row r="5" spans="1:5">
      <c r="A5" s="42" t="s">
        <v>3</v>
      </c>
      <c r="B5" s="44">
        <v>45</v>
      </c>
    </row>
    <row r="6" spans="1:5">
      <c r="A6" s="42" t="s">
        <v>4</v>
      </c>
      <c r="B6" s="44">
        <v>5</v>
      </c>
    </row>
    <row r="8" spans="1:5">
      <c r="A8" s="15" t="s">
        <v>5</v>
      </c>
    </row>
    <row r="9" spans="1:5">
      <c r="A9" s="42" t="s">
        <v>6</v>
      </c>
      <c r="B9" s="44">
        <v>10</v>
      </c>
    </row>
    <row r="10" spans="1:5">
      <c r="A10" s="42" t="s">
        <v>7</v>
      </c>
      <c r="B10" s="45">
        <v>0.5</v>
      </c>
    </row>
    <row r="11" spans="1:5">
      <c r="A11" s="42" t="s">
        <v>8</v>
      </c>
      <c r="B11" s="45">
        <v>0.3</v>
      </c>
    </row>
    <row r="13" spans="1:5">
      <c r="A13" s="15" t="s">
        <v>9</v>
      </c>
    </row>
    <row r="14" spans="1:5">
      <c r="A14" s="42" t="s">
        <v>10</v>
      </c>
      <c r="B14" s="44">
        <v>6</v>
      </c>
    </row>
    <row r="15" spans="1:5">
      <c r="A15" s="42" t="s">
        <v>8</v>
      </c>
      <c r="B15" s="45">
        <v>0.2</v>
      </c>
    </row>
    <row r="17" spans="1:2">
      <c r="A17" s="15" t="s">
        <v>11</v>
      </c>
    </row>
    <row r="18" spans="1:2">
      <c r="A18" s="12" t="s">
        <v>12</v>
      </c>
      <c r="B18" s="18">
        <f>(Current_price-Unit_variable_cost)*Current_sales</f>
        <v>1600000</v>
      </c>
    </row>
    <row r="19" spans="1:2">
      <c r="A19" s="12" t="s">
        <v>94</v>
      </c>
      <c r="B19" s="18">
        <f>Current_sales*(1+B11)*(Pct_taking_advantage*(Current_price-Amount_of_rebate)+(1-Pct_taking_advantage)*Current_price-Unit_variable_cost)</f>
        <v>1820000</v>
      </c>
    </row>
    <row r="20" spans="1:2">
      <c r="A20" s="12" t="s">
        <v>14</v>
      </c>
      <c r="B20" s="18">
        <f>Current_sales*(1+Increase_in_sales)*(Current_price-Amount_of_cut-Unit_variable_cost)</f>
        <v>1632000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22C7-002E-41B4-B110-06A7B295FE8A}">
  <dimension ref="A1:E20"/>
  <sheetViews>
    <sheetView workbookViewId="0">
      <selection activeCell="B19" sqref="B19"/>
    </sheetView>
  </sheetViews>
  <sheetFormatPr baseColWidth="10" defaultColWidth="8.6640625" defaultRowHeight="15"/>
  <cols>
    <col min="1" max="1" width="18.5" style="2" customWidth="1"/>
    <col min="2" max="2" width="11.1640625" style="2" customWidth="1"/>
    <col min="3" max="16384" width="8.6640625" style="2"/>
  </cols>
  <sheetData>
    <row r="1" spans="1:5">
      <c r="A1" s="1" t="s">
        <v>15</v>
      </c>
      <c r="D1" s="1"/>
    </row>
    <row r="2" spans="1:5">
      <c r="B2" s="12"/>
      <c r="D2" s="3"/>
      <c r="E2" s="4"/>
    </row>
    <row r="3" spans="1:5">
      <c r="A3" s="1" t="s">
        <v>1</v>
      </c>
      <c r="B3" s="12"/>
      <c r="D3" s="3"/>
      <c r="E3" s="4"/>
    </row>
    <row r="4" spans="1:5">
      <c r="A4" s="42" t="s">
        <v>2</v>
      </c>
      <c r="B4" s="43">
        <v>40000</v>
      </c>
    </row>
    <row r="5" spans="1:5">
      <c r="A5" s="42" t="s">
        <v>3</v>
      </c>
      <c r="B5" s="44">
        <v>45</v>
      </c>
    </row>
    <row r="6" spans="1:5">
      <c r="A6" s="42" t="s">
        <v>4</v>
      </c>
      <c r="B6" s="44">
        <v>5</v>
      </c>
    </row>
    <row r="7" spans="1:5">
      <c r="B7" s="12"/>
    </row>
    <row r="8" spans="1:5">
      <c r="A8" s="1" t="s">
        <v>5</v>
      </c>
      <c r="B8" s="12"/>
    </row>
    <row r="9" spans="1:5">
      <c r="A9" s="42" t="s">
        <v>6</v>
      </c>
      <c r="B9" s="44">
        <v>10</v>
      </c>
    </row>
    <row r="10" spans="1:5">
      <c r="A10" s="42" t="s">
        <v>7</v>
      </c>
      <c r="B10" s="45">
        <v>0.5</v>
      </c>
    </row>
    <row r="11" spans="1:5">
      <c r="A11" s="42" t="s">
        <v>8</v>
      </c>
      <c r="B11" s="45">
        <v>0.16571428571428562</v>
      </c>
    </row>
    <row r="12" spans="1:5">
      <c r="B12" s="12"/>
    </row>
    <row r="13" spans="1:5">
      <c r="A13" s="1" t="s">
        <v>9</v>
      </c>
      <c r="B13" s="12"/>
    </row>
    <row r="14" spans="1:5">
      <c r="A14" s="42" t="s">
        <v>10</v>
      </c>
      <c r="B14" s="44">
        <v>6</v>
      </c>
    </row>
    <row r="15" spans="1:5">
      <c r="A15" s="42" t="s">
        <v>8</v>
      </c>
      <c r="B15" s="45">
        <v>0.2</v>
      </c>
    </row>
    <row r="16" spans="1:5">
      <c r="B16" s="12"/>
    </row>
    <row r="17" spans="1:2">
      <c r="A17" s="1" t="s">
        <v>11</v>
      </c>
      <c r="B17" s="12"/>
    </row>
    <row r="18" spans="1:2">
      <c r="A18" s="2" t="s">
        <v>12</v>
      </c>
      <c r="B18" s="18">
        <f>(Current_price-Unit_variable_cost)*Current_sales</f>
        <v>1600000</v>
      </c>
    </row>
    <row r="19" spans="1:2">
      <c r="A19" s="2" t="s">
        <v>13</v>
      </c>
      <c r="B19" s="18">
        <f>Current_sales*(1+B11)*(Pct_taking_advantage*(Current_price-Amount_of_rebate)+(1-Pct_taking_advantage)*Current_price-Unit_variable_cost)</f>
        <v>1632000</v>
      </c>
    </row>
    <row r="20" spans="1:2">
      <c r="A20" s="2" t="s">
        <v>14</v>
      </c>
      <c r="B20" s="18">
        <f>Current_sales*(1+B15)*(Current_price-Amount_of_cut-Unit_variable_cost)</f>
        <v>1632000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22B1-85F5-4AAF-9EB7-F85179112BE0}">
  <dimension ref="A1:F29"/>
  <sheetViews>
    <sheetView topLeftCell="A10" workbookViewId="0">
      <selection activeCell="A20" sqref="A20"/>
    </sheetView>
  </sheetViews>
  <sheetFormatPr baseColWidth="10" defaultColWidth="8.6640625" defaultRowHeight="15"/>
  <cols>
    <col min="1" max="1" width="18.5" style="12" customWidth="1"/>
    <col min="2" max="2" width="10.1640625" style="12" bestFit="1" customWidth="1"/>
    <col min="3" max="3" width="8.6640625" style="12"/>
    <col min="4" max="4" width="12" style="12" customWidth="1"/>
    <col min="5" max="16384" width="8.6640625" style="12"/>
  </cols>
  <sheetData>
    <row r="1" spans="1:5">
      <c r="A1" s="15" t="s">
        <v>15</v>
      </c>
      <c r="D1" s="15"/>
    </row>
    <row r="2" spans="1:5">
      <c r="D2" s="16"/>
      <c r="E2" s="17"/>
    </row>
    <row r="3" spans="1:5">
      <c r="A3" s="15" t="s">
        <v>1</v>
      </c>
      <c r="D3" s="16"/>
      <c r="E3" s="17"/>
    </row>
    <row r="4" spans="1:5">
      <c r="A4" s="42" t="s">
        <v>2</v>
      </c>
      <c r="B4" s="43">
        <v>40000</v>
      </c>
      <c r="D4" s="16"/>
      <c r="E4" s="17"/>
    </row>
    <row r="5" spans="1:5">
      <c r="A5" s="42" t="s">
        <v>3</v>
      </c>
      <c r="B5" s="44">
        <v>45</v>
      </c>
      <c r="D5" s="16"/>
      <c r="E5" s="17"/>
    </row>
    <row r="6" spans="1:5">
      <c r="A6" s="42" t="s">
        <v>4</v>
      </c>
      <c r="B6" s="44">
        <v>5</v>
      </c>
      <c r="D6" s="16"/>
      <c r="E6" s="17"/>
    </row>
    <row r="8" spans="1:5">
      <c r="A8" s="15" t="s">
        <v>5</v>
      </c>
    </row>
    <row r="9" spans="1:5">
      <c r="A9" s="42" t="s">
        <v>6</v>
      </c>
      <c r="B9" s="44">
        <v>10</v>
      </c>
    </row>
    <row r="10" spans="1:5">
      <c r="A10" s="42" t="s">
        <v>7</v>
      </c>
      <c r="B10" s="45">
        <v>0.5</v>
      </c>
    </row>
    <row r="11" spans="1:5">
      <c r="A11" s="42" t="s">
        <v>8</v>
      </c>
      <c r="B11" s="45">
        <v>0.3</v>
      </c>
    </row>
    <row r="13" spans="1:5">
      <c r="A13" s="15" t="s">
        <v>9</v>
      </c>
    </row>
    <row r="14" spans="1:5">
      <c r="A14" s="42" t="s">
        <v>10</v>
      </c>
      <c r="B14" s="44">
        <v>6</v>
      </c>
    </row>
    <row r="15" spans="1:5">
      <c r="A15" s="42" t="s">
        <v>8</v>
      </c>
      <c r="B15" s="45">
        <v>0.2</v>
      </c>
    </row>
    <row r="17" spans="1:6">
      <c r="A17" s="15" t="s">
        <v>11</v>
      </c>
      <c r="D17" s="15" t="s">
        <v>16</v>
      </c>
      <c r="E17" s="19" t="str">
        <f>IF(Current=MAX(Current:With_price_cut),"Current",IF(With_rebate=MAX(Current:With_price_cut),"Rebate","Price cut"))</f>
        <v>Rebate</v>
      </c>
    </row>
    <row r="18" spans="1:6">
      <c r="A18" s="12" t="s">
        <v>12</v>
      </c>
      <c r="B18" s="18">
        <f>(Current_price-Unit_variable_cost)*Current_sales</f>
        <v>1600000</v>
      </c>
    </row>
    <row r="19" spans="1:6">
      <c r="A19" s="12" t="s">
        <v>13</v>
      </c>
      <c r="B19" s="18">
        <f>Current_sales*(1+Increase_in_sales)*(Pct_taking_advantage*(Current_price-Amount_of_rebate)+(1-Pct_taking_advantage)*Current_price-Unit_variable_cost)</f>
        <v>1820000</v>
      </c>
    </row>
    <row r="20" spans="1:6">
      <c r="A20" s="12" t="s">
        <v>14</v>
      </c>
      <c r="B20" s="18">
        <f>Current_sales*(1+B15)*(Current_price-Amount_of_cut-Unit_variable_cost)</f>
        <v>1632000</v>
      </c>
    </row>
    <row r="22" spans="1:6">
      <c r="A22" s="15" t="s">
        <v>17</v>
      </c>
    </row>
    <row r="23" spans="1:6">
      <c r="A23" s="19" t="str">
        <f>IF(Current=MAX(Current:With_price_cut),"Current",IF(With_rebate=MAX(Current:With_price_cut),"Rebate","Price cut"))</f>
        <v>Rebate</v>
      </c>
      <c r="B23" s="20">
        <v>0.1</v>
      </c>
      <c r="C23" s="20">
        <v>0.15</v>
      </c>
      <c r="D23" s="20">
        <v>0.2</v>
      </c>
      <c r="E23" s="20">
        <v>0.25</v>
      </c>
      <c r="F23" s="20">
        <v>0.3</v>
      </c>
    </row>
    <row r="24" spans="1:6">
      <c r="A24" s="20">
        <v>0.15</v>
      </c>
      <c r="B24" s="19" t="str">
        <f t="dataTable" ref="B24:F29" dt2D="1" dtr="1" r1="B15" r2="B11"/>
        <v>Rebate</v>
      </c>
      <c r="C24" s="19" t="str">
        <v>Rebate</v>
      </c>
      <c r="D24" s="19" t="str">
        <v>Price cut</v>
      </c>
      <c r="E24" s="19" t="str">
        <v>Price cut</v>
      </c>
      <c r="F24" s="19" t="str">
        <v>Price cut</v>
      </c>
    </row>
    <row r="25" spans="1:6">
      <c r="A25" s="20">
        <v>0.2</v>
      </c>
      <c r="B25" s="19" t="str">
        <v>Rebate</v>
      </c>
      <c r="C25" s="19" t="str">
        <v>Rebate</v>
      </c>
      <c r="D25" s="19" t="str">
        <v>Rebate</v>
      </c>
      <c r="E25" s="19" t="str">
        <v>Price cut</v>
      </c>
      <c r="F25" s="19" t="str">
        <v>Price cut</v>
      </c>
    </row>
    <row r="26" spans="1:6">
      <c r="A26" s="20">
        <v>0.25</v>
      </c>
      <c r="B26" s="19" t="str">
        <v>Rebate</v>
      </c>
      <c r="C26" s="19" t="str">
        <v>Rebate</v>
      </c>
      <c r="D26" s="19" t="str">
        <v>Rebate</v>
      </c>
      <c r="E26" s="19" t="str">
        <v>Rebate</v>
      </c>
      <c r="F26" s="19" t="str">
        <v>Price cut</v>
      </c>
    </row>
    <row r="27" spans="1:6">
      <c r="A27" s="20">
        <v>0.3</v>
      </c>
      <c r="B27" s="19" t="str">
        <v>Rebate</v>
      </c>
      <c r="C27" s="19" t="str">
        <v>Rebate</v>
      </c>
      <c r="D27" s="19" t="str">
        <v>Rebate</v>
      </c>
      <c r="E27" s="19" t="str">
        <v>Rebate</v>
      </c>
      <c r="F27" s="19" t="str">
        <v>Rebate</v>
      </c>
    </row>
    <row r="28" spans="1:6">
      <c r="A28" s="20">
        <v>0.35</v>
      </c>
      <c r="B28" s="19" t="str">
        <v>Rebate</v>
      </c>
      <c r="C28" s="19" t="str">
        <v>Rebate</v>
      </c>
      <c r="D28" s="19" t="str">
        <v>Rebate</v>
      </c>
      <c r="E28" s="19" t="str">
        <v>Rebate</v>
      </c>
      <c r="F28" s="19" t="str">
        <v>Rebate</v>
      </c>
    </row>
    <row r="29" spans="1:6">
      <c r="A29" s="20">
        <v>0.4</v>
      </c>
      <c r="B29" s="19" t="str">
        <v>Rebate</v>
      </c>
      <c r="C29" s="19" t="str">
        <v>Rebate</v>
      </c>
      <c r="D29" s="19" t="str">
        <v>Rebate</v>
      </c>
      <c r="E29" s="19" t="str">
        <v>Rebate</v>
      </c>
      <c r="F29" s="19" t="str">
        <v>Rebate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D939-1148-476F-803B-B6253C854973}">
  <dimension ref="A1:P25"/>
  <sheetViews>
    <sheetView zoomScaleNormal="100" workbookViewId="0">
      <selection activeCell="B25" sqref="B25"/>
    </sheetView>
  </sheetViews>
  <sheetFormatPr baseColWidth="10" defaultColWidth="8.6640625" defaultRowHeight="15"/>
  <cols>
    <col min="1" max="1" width="16.6640625" style="12" customWidth="1"/>
    <col min="2" max="2" width="12.1640625" style="12" bestFit="1" customWidth="1"/>
    <col min="3" max="3" width="11.33203125" style="12" bestFit="1" customWidth="1"/>
    <col min="4" max="4" width="9.83203125" style="12" bestFit="1" customWidth="1"/>
    <col min="5" max="5" width="10.33203125" style="12" bestFit="1" customWidth="1"/>
    <col min="6" max="6" width="10.5" style="12" customWidth="1"/>
    <col min="7" max="7" width="13.83203125" style="12" bestFit="1" customWidth="1"/>
    <col min="8" max="8" width="14.33203125" style="12" bestFit="1" customWidth="1"/>
    <col min="9" max="9" width="15.83203125" style="12" bestFit="1" customWidth="1"/>
    <col min="10" max="10" width="17.6640625" style="12" bestFit="1" customWidth="1"/>
    <col min="11" max="11" width="12.6640625" style="12" customWidth="1"/>
    <col min="12" max="14" width="8.6640625" style="12"/>
    <col min="15" max="15" width="9.83203125" style="12" customWidth="1"/>
    <col min="16" max="16" width="15.83203125" style="12" bestFit="1" customWidth="1"/>
    <col min="17" max="16384" width="8.6640625" style="12"/>
  </cols>
  <sheetData>
    <row r="1" spans="1:16">
      <c r="A1" s="15" t="s">
        <v>19</v>
      </c>
    </row>
    <row r="3" spans="1:16">
      <c r="A3" s="13" t="s">
        <v>20</v>
      </c>
      <c r="B3" s="19" t="s">
        <v>21</v>
      </c>
      <c r="C3" s="19" t="s">
        <v>22</v>
      </c>
      <c r="D3" s="19" t="s">
        <v>23</v>
      </c>
      <c r="E3" s="19" t="s">
        <v>24</v>
      </c>
      <c r="F3" s="19" t="s">
        <v>25</v>
      </c>
      <c r="G3" s="19" t="s">
        <v>26</v>
      </c>
      <c r="H3" s="19" t="s">
        <v>27</v>
      </c>
      <c r="I3" s="19" t="s">
        <v>28</v>
      </c>
      <c r="J3" s="19" t="s">
        <v>29</v>
      </c>
      <c r="K3" s="19" t="s">
        <v>30</v>
      </c>
      <c r="L3" s="21"/>
      <c r="M3" s="21"/>
      <c r="O3" s="19"/>
      <c r="P3" s="22"/>
    </row>
    <row r="4" spans="1:16">
      <c r="A4" s="46">
        <v>1</v>
      </c>
      <c r="B4" s="43">
        <v>3</v>
      </c>
      <c r="C4" s="43">
        <v>4</v>
      </c>
      <c r="D4" s="43">
        <v>4</v>
      </c>
      <c r="E4" s="43">
        <v>4</v>
      </c>
      <c r="F4" s="43">
        <v>4</v>
      </c>
      <c r="G4" s="43">
        <v>4</v>
      </c>
      <c r="H4" s="43">
        <v>5</v>
      </c>
      <c r="I4" s="43">
        <v>3</v>
      </c>
      <c r="J4" s="43">
        <v>4</v>
      </c>
      <c r="K4" s="18">
        <f>SUMPRODUCT(B4:J4,$B$13:$J$13)</f>
        <v>160000.00000000003</v>
      </c>
      <c r="L4" s="14"/>
      <c r="M4" s="14"/>
    </row>
    <row r="5" spans="1:16">
      <c r="A5" s="46">
        <v>2</v>
      </c>
      <c r="B5" s="43">
        <v>3</v>
      </c>
      <c r="C5" s="43">
        <v>4</v>
      </c>
      <c r="D5" s="43">
        <v>3</v>
      </c>
      <c r="E5" s="43">
        <v>3</v>
      </c>
      <c r="F5" s="43">
        <v>1</v>
      </c>
      <c r="G5" s="43">
        <v>0</v>
      </c>
      <c r="H5" s="43">
        <v>3</v>
      </c>
      <c r="I5" s="43">
        <v>2</v>
      </c>
      <c r="J5" s="43">
        <v>2</v>
      </c>
      <c r="K5" s="18">
        <f t="shared" ref="K5:K10" si="0">SUMPRODUCT(B5:J5,$B$13:$J$13)</f>
        <v>97142.857142857159</v>
      </c>
      <c r="L5" s="14"/>
      <c r="M5" s="14"/>
    </row>
    <row r="6" spans="1:16">
      <c r="A6" s="46">
        <v>3</v>
      </c>
      <c r="B6" s="43">
        <v>2</v>
      </c>
      <c r="C6" s="43">
        <v>3</v>
      </c>
      <c r="D6" s="43">
        <v>2</v>
      </c>
      <c r="E6" s="43">
        <v>2</v>
      </c>
      <c r="F6" s="43">
        <v>1</v>
      </c>
      <c r="G6" s="43">
        <v>0</v>
      </c>
      <c r="H6" s="43">
        <v>2</v>
      </c>
      <c r="I6" s="43">
        <v>2</v>
      </c>
      <c r="J6" s="43">
        <v>3</v>
      </c>
      <c r="K6" s="18">
        <f t="shared" si="0"/>
        <v>85714.285714285725</v>
      </c>
      <c r="L6" s="14"/>
      <c r="M6" s="14"/>
    </row>
    <row r="7" spans="1:16">
      <c r="A7" s="46">
        <v>4</v>
      </c>
      <c r="B7" s="43">
        <v>0</v>
      </c>
      <c r="C7" s="43">
        <v>2</v>
      </c>
      <c r="D7" s="43">
        <v>2</v>
      </c>
      <c r="E7" s="43">
        <v>2</v>
      </c>
      <c r="F7" s="43">
        <v>0</v>
      </c>
      <c r="G7" s="43">
        <v>2</v>
      </c>
      <c r="H7" s="43">
        <v>2</v>
      </c>
      <c r="I7" s="43">
        <v>2</v>
      </c>
      <c r="J7" s="43">
        <v>2</v>
      </c>
      <c r="K7" s="18">
        <f t="shared" si="0"/>
        <v>85714.285714285739</v>
      </c>
      <c r="L7" s="14"/>
      <c r="M7" s="14"/>
    </row>
    <row r="8" spans="1:16">
      <c r="A8" s="46">
        <v>5</v>
      </c>
      <c r="B8" s="43">
        <v>1</v>
      </c>
      <c r="C8" s="43">
        <v>3</v>
      </c>
      <c r="D8" s="43">
        <v>1</v>
      </c>
      <c r="E8" s="43">
        <v>1</v>
      </c>
      <c r="F8" s="43">
        <v>1</v>
      </c>
      <c r="G8" s="43">
        <v>4</v>
      </c>
      <c r="H8" s="43">
        <v>3</v>
      </c>
      <c r="I8" s="43">
        <v>1</v>
      </c>
      <c r="J8" s="43">
        <v>2</v>
      </c>
      <c r="K8" s="18">
        <f t="shared" si="0"/>
        <v>85714.285714285725</v>
      </c>
      <c r="L8" s="14"/>
      <c r="M8" s="14"/>
    </row>
    <row r="9" spans="1:16">
      <c r="A9" s="46">
        <v>6</v>
      </c>
      <c r="B9" s="43">
        <v>0</v>
      </c>
      <c r="C9" s="43">
        <v>2</v>
      </c>
      <c r="D9" s="43">
        <v>1</v>
      </c>
      <c r="E9" s="43">
        <v>1</v>
      </c>
      <c r="F9" s="43">
        <v>1</v>
      </c>
      <c r="G9" s="43">
        <v>0</v>
      </c>
      <c r="H9" s="43">
        <v>2</v>
      </c>
      <c r="I9" s="43">
        <v>2</v>
      </c>
      <c r="J9" s="43">
        <v>2</v>
      </c>
      <c r="K9" s="18">
        <f t="shared" si="0"/>
        <v>68571.42857142858</v>
      </c>
      <c r="L9" s="14"/>
      <c r="M9" s="14"/>
    </row>
    <row r="10" spans="1:16">
      <c r="A10" s="46">
        <v>7</v>
      </c>
      <c r="B10" s="43">
        <v>0</v>
      </c>
      <c r="C10" s="43">
        <v>2</v>
      </c>
      <c r="D10" s="43">
        <v>1</v>
      </c>
      <c r="E10" s="43">
        <v>1</v>
      </c>
      <c r="F10" s="43">
        <v>0</v>
      </c>
      <c r="G10" s="43">
        <v>0</v>
      </c>
      <c r="H10" s="43">
        <v>1</v>
      </c>
      <c r="I10" s="43">
        <v>1</v>
      </c>
      <c r="J10" s="43">
        <v>2</v>
      </c>
      <c r="K10" s="18">
        <f t="shared" si="0"/>
        <v>40000.000000000007</v>
      </c>
      <c r="L10" s="14"/>
      <c r="M10" s="14"/>
    </row>
    <row r="11" spans="1:16">
      <c r="A11" s="14"/>
      <c r="B11" s="14"/>
      <c r="C11" s="14"/>
      <c r="D11" s="14"/>
      <c r="E11" s="14"/>
      <c r="F11" s="14"/>
      <c r="G11" s="14"/>
      <c r="H11" s="14"/>
      <c r="I11" s="14"/>
      <c r="J11" s="14"/>
      <c r="L11" s="14"/>
      <c r="M11" s="14"/>
    </row>
    <row r="12" spans="1:16">
      <c r="K12" s="19"/>
    </row>
    <row r="13" spans="1:16">
      <c r="A13" s="47" t="s">
        <v>95</v>
      </c>
      <c r="B13" s="48">
        <v>5714.2857142857156</v>
      </c>
      <c r="C13" s="48">
        <v>5714.2857142857129</v>
      </c>
      <c r="D13" s="49">
        <v>0</v>
      </c>
      <c r="E13" s="49">
        <v>0</v>
      </c>
      <c r="F13" s="49">
        <v>0</v>
      </c>
      <c r="G13" s="48">
        <v>8571.4285714285725</v>
      </c>
      <c r="H13" s="49">
        <v>0</v>
      </c>
      <c r="I13" s="48">
        <v>28571.42857142858</v>
      </c>
      <c r="J13" s="49">
        <v>0</v>
      </c>
      <c r="L13" s="13"/>
    </row>
    <row r="15" spans="1:16">
      <c r="A15" s="12" t="s">
        <v>31</v>
      </c>
      <c r="F15" s="12" t="s">
        <v>32</v>
      </c>
    </row>
    <row r="16" spans="1:16">
      <c r="A16" s="12" t="s">
        <v>33</v>
      </c>
      <c r="B16" s="19" t="s">
        <v>34</v>
      </c>
      <c r="F16" s="12" t="s">
        <v>35</v>
      </c>
      <c r="G16" s="18">
        <f>K4</f>
        <v>160000.00000000003</v>
      </c>
      <c r="H16" s="13" t="s">
        <v>36</v>
      </c>
      <c r="I16" s="43">
        <v>160000</v>
      </c>
    </row>
    <row r="17" spans="1:11">
      <c r="A17" s="23" t="s">
        <v>37</v>
      </c>
      <c r="B17" s="24">
        <f t="shared" ref="B17:B22" si="1">K4-K5</f>
        <v>62857.14285714287</v>
      </c>
      <c r="C17" s="13" t="s">
        <v>18</v>
      </c>
      <c r="D17" s="12">
        <v>0</v>
      </c>
      <c r="F17" s="12" t="s">
        <v>38</v>
      </c>
      <c r="G17" s="18">
        <f>K10</f>
        <v>40000.000000000007</v>
      </c>
      <c r="H17" s="13" t="s">
        <v>18</v>
      </c>
      <c r="I17" s="43">
        <v>40000</v>
      </c>
    </row>
    <row r="18" spans="1:11">
      <c r="A18" s="23" t="s">
        <v>39</v>
      </c>
      <c r="B18" s="24">
        <f t="shared" si="1"/>
        <v>11428.571428571435</v>
      </c>
      <c r="C18" s="13" t="s">
        <v>18</v>
      </c>
      <c r="D18" s="12">
        <v>0</v>
      </c>
    </row>
    <row r="19" spans="1:11">
      <c r="A19" s="23" t="s">
        <v>40</v>
      </c>
      <c r="B19" s="18">
        <f t="shared" si="1"/>
        <v>0</v>
      </c>
      <c r="C19" s="13" t="s">
        <v>18</v>
      </c>
      <c r="D19" s="12">
        <v>0</v>
      </c>
      <c r="F19" s="12" t="s">
        <v>41</v>
      </c>
    </row>
    <row r="20" spans="1:11">
      <c r="A20" s="23" t="s">
        <v>42</v>
      </c>
      <c r="B20" s="18">
        <f t="shared" si="1"/>
        <v>0</v>
      </c>
      <c r="C20" s="13" t="s">
        <v>18</v>
      </c>
      <c r="D20" s="12">
        <v>0</v>
      </c>
      <c r="G20" s="19" t="s">
        <v>43</v>
      </c>
      <c r="H20" s="19" t="s">
        <v>44</v>
      </c>
      <c r="I20" s="16" t="s">
        <v>45</v>
      </c>
      <c r="K20" s="19" t="s">
        <v>46</v>
      </c>
    </row>
    <row r="21" spans="1:11">
      <c r="A21" s="23" t="s">
        <v>47</v>
      </c>
      <c r="B21" s="24">
        <f t="shared" si="1"/>
        <v>17142.857142857145</v>
      </c>
      <c r="C21" s="13" t="s">
        <v>18</v>
      </c>
      <c r="D21" s="12">
        <v>0</v>
      </c>
      <c r="F21" s="12" t="s">
        <v>35</v>
      </c>
      <c r="G21" s="49">
        <v>0</v>
      </c>
      <c r="H21" s="49">
        <v>0</v>
      </c>
      <c r="I21" s="18">
        <f>K4+G21-H21</f>
        <v>160000.00000000003</v>
      </c>
      <c r="J21" s="13" t="s">
        <v>48</v>
      </c>
      <c r="K21" s="14">
        <v>160000</v>
      </c>
    </row>
    <row r="22" spans="1:11">
      <c r="A22" s="23" t="s">
        <v>49</v>
      </c>
      <c r="B22" s="24">
        <f t="shared" si="1"/>
        <v>28571.428571428572</v>
      </c>
      <c r="C22" s="13" t="s">
        <v>18</v>
      </c>
      <c r="D22" s="12">
        <v>0</v>
      </c>
      <c r="F22" s="12" t="s">
        <v>50</v>
      </c>
      <c r="G22" s="48">
        <v>14285.714285714283</v>
      </c>
      <c r="H22" s="49">
        <v>0</v>
      </c>
      <c r="I22" s="25">
        <f>K8+G22-H22</f>
        <v>100000</v>
      </c>
      <c r="J22" s="13" t="s">
        <v>48</v>
      </c>
      <c r="K22" s="14">
        <v>100000</v>
      </c>
    </row>
    <row r="23" spans="1:11">
      <c r="F23" s="12" t="s">
        <v>51</v>
      </c>
      <c r="G23" s="49">
        <v>0</v>
      </c>
      <c r="H23" s="49">
        <v>0</v>
      </c>
      <c r="I23" s="18">
        <f>K10+G23-H23</f>
        <v>40000.000000000007</v>
      </c>
      <c r="J23" s="13" t="s">
        <v>48</v>
      </c>
      <c r="K23" s="14">
        <v>40000</v>
      </c>
    </row>
    <row r="24" spans="1:11">
      <c r="G24" s="13"/>
      <c r="H24" s="13"/>
    </row>
    <row r="25" spans="1:11">
      <c r="A25" s="59" t="s">
        <v>52</v>
      </c>
      <c r="B25" s="60">
        <f>SUM(G21:H23)</f>
        <v>14285.714285714283</v>
      </c>
      <c r="G25" s="50"/>
      <c r="H25" s="50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5506-D93A-4E07-8B4C-B94BE9B97D67}">
  <dimension ref="A1:N65"/>
  <sheetViews>
    <sheetView topLeftCell="A45" workbookViewId="0">
      <selection activeCell="F58" sqref="F58"/>
    </sheetView>
  </sheetViews>
  <sheetFormatPr baseColWidth="10" defaultColWidth="8.83203125" defaultRowHeight="15"/>
  <cols>
    <col min="1" max="1" width="21.1640625" style="27" customWidth="1"/>
    <col min="2" max="9" width="12.6640625" style="27" customWidth="1"/>
    <col min="10" max="10" width="12.1640625" style="27" bestFit="1" customWidth="1"/>
    <col min="11" max="11" width="8.83203125" style="27"/>
    <col min="12" max="12" width="16.6640625" style="27" bestFit="1" customWidth="1"/>
    <col min="13" max="13" width="8.83203125" style="27"/>
    <col min="14" max="14" width="12.5" style="27" bestFit="1" customWidth="1"/>
    <col min="15" max="16384" width="8.83203125" style="27"/>
  </cols>
  <sheetData>
    <row r="1" spans="1:9">
      <c r="A1" s="26" t="s">
        <v>62</v>
      </c>
    </row>
    <row r="3" spans="1:9">
      <c r="A3" s="27" t="s">
        <v>63</v>
      </c>
    </row>
    <row r="4" spans="1:9">
      <c r="A4" s="64"/>
      <c r="B4" s="65" t="s">
        <v>64</v>
      </c>
      <c r="C4" s="65" t="s">
        <v>65</v>
      </c>
      <c r="D4" s="65" t="s">
        <v>66</v>
      </c>
      <c r="E4" s="65" t="s">
        <v>67</v>
      </c>
      <c r="F4" s="65" t="s">
        <v>68</v>
      </c>
      <c r="G4" s="65" t="s">
        <v>69</v>
      </c>
      <c r="H4" s="65" t="s">
        <v>70</v>
      </c>
      <c r="I4" s="65" t="s">
        <v>71</v>
      </c>
    </row>
    <row r="5" spans="1:9">
      <c r="A5" s="64"/>
      <c r="B5" s="66">
        <v>1101</v>
      </c>
      <c r="C5" s="67">
        <v>1104</v>
      </c>
      <c r="D5" s="67">
        <v>1107</v>
      </c>
      <c r="E5" s="67">
        <v>1110</v>
      </c>
      <c r="F5" s="67">
        <v>2101</v>
      </c>
      <c r="G5" s="67">
        <v>2104</v>
      </c>
      <c r="H5" s="67">
        <v>2107</v>
      </c>
      <c r="I5" s="68">
        <v>2110</v>
      </c>
    </row>
    <row r="6" spans="1:9">
      <c r="A6" s="64"/>
      <c r="B6" s="69">
        <v>1102</v>
      </c>
      <c r="C6" s="70">
        <v>1105</v>
      </c>
      <c r="D6" s="70">
        <v>1108</v>
      </c>
      <c r="E6" s="70">
        <v>1111</v>
      </c>
      <c r="F6" s="70">
        <v>2102</v>
      </c>
      <c r="G6" s="70">
        <v>2105</v>
      </c>
      <c r="H6" s="70">
        <v>2108</v>
      </c>
      <c r="I6" s="71">
        <v>2111</v>
      </c>
    </row>
    <row r="7" spans="1:9">
      <c r="A7" s="64"/>
      <c r="B7" s="72">
        <v>1103</v>
      </c>
      <c r="C7" s="73">
        <v>1106</v>
      </c>
      <c r="D7" s="73">
        <v>1109</v>
      </c>
      <c r="E7" s="73">
        <v>1112</v>
      </c>
      <c r="F7" s="73">
        <v>2103</v>
      </c>
      <c r="G7" s="73">
        <v>2106</v>
      </c>
      <c r="H7" s="73">
        <v>2109</v>
      </c>
      <c r="I7" s="74">
        <v>2112</v>
      </c>
    </row>
    <row r="8" spans="1:9">
      <c r="A8" s="64"/>
      <c r="B8" s="64"/>
      <c r="C8" s="64"/>
      <c r="D8" s="64"/>
      <c r="E8" s="64"/>
      <c r="F8" s="64"/>
      <c r="G8" s="64"/>
      <c r="H8" s="64"/>
      <c r="I8" s="64"/>
    </row>
    <row r="9" spans="1:9">
      <c r="A9" s="64" t="s">
        <v>72</v>
      </c>
      <c r="B9" s="64"/>
      <c r="C9" s="64"/>
      <c r="D9" s="64"/>
      <c r="E9" s="64"/>
      <c r="F9" s="64"/>
      <c r="G9" s="64"/>
      <c r="H9" s="64"/>
      <c r="I9" s="64"/>
    </row>
    <row r="10" spans="1:9">
      <c r="A10" s="75"/>
      <c r="B10" s="65" t="s">
        <v>64</v>
      </c>
      <c r="C10" s="65" t="s">
        <v>65</v>
      </c>
      <c r="D10" s="65" t="s">
        <v>66</v>
      </c>
      <c r="E10" s="65" t="s">
        <v>67</v>
      </c>
      <c r="F10" s="65" t="s">
        <v>68</v>
      </c>
      <c r="G10" s="65" t="s">
        <v>69</v>
      </c>
      <c r="H10" s="65" t="s">
        <v>70</v>
      </c>
      <c r="I10" s="65" t="s">
        <v>71</v>
      </c>
    </row>
    <row r="11" spans="1:9">
      <c r="A11" s="64" t="s">
        <v>73</v>
      </c>
      <c r="B11" s="76">
        <v>4</v>
      </c>
      <c r="C11" s="77">
        <v>3</v>
      </c>
      <c r="D11" s="77">
        <v>2</v>
      </c>
      <c r="E11" s="77"/>
      <c r="F11" s="77"/>
      <c r="G11" s="77">
        <v>1</v>
      </c>
      <c r="H11" s="77"/>
      <c r="I11" s="78"/>
    </row>
    <row r="12" spans="1:9">
      <c r="A12" s="64" t="s">
        <v>74</v>
      </c>
      <c r="B12" s="79">
        <v>4</v>
      </c>
      <c r="C12" s="80">
        <v>3</v>
      </c>
      <c r="D12" s="80"/>
      <c r="E12" s="80"/>
      <c r="F12" s="80">
        <v>2</v>
      </c>
      <c r="G12" s="80">
        <v>1</v>
      </c>
      <c r="H12" s="80"/>
      <c r="I12" s="81"/>
    </row>
    <row r="13" spans="1:9">
      <c r="A13" s="64" t="s">
        <v>75</v>
      </c>
      <c r="B13" s="79"/>
      <c r="C13" s="80"/>
      <c r="D13" s="80"/>
      <c r="E13" s="80"/>
      <c r="F13" s="80">
        <v>4</v>
      </c>
      <c r="G13" s="80">
        <v>3</v>
      </c>
      <c r="H13" s="80">
        <v>2</v>
      </c>
      <c r="I13" s="81">
        <v>1</v>
      </c>
    </row>
    <row r="14" spans="1:9">
      <c r="A14" s="64" t="s">
        <v>76</v>
      </c>
      <c r="B14" s="79"/>
      <c r="C14" s="80"/>
      <c r="D14" s="80">
        <v>4</v>
      </c>
      <c r="E14" s="80">
        <v>3</v>
      </c>
      <c r="F14" s="80"/>
      <c r="G14" s="80"/>
      <c r="H14" s="80">
        <v>2</v>
      </c>
      <c r="I14" s="81">
        <v>1</v>
      </c>
    </row>
    <row r="15" spans="1:9">
      <c r="A15" s="64" t="s">
        <v>77</v>
      </c>
      <c r="B15" s="79"/>
      <c r="C15" s="80">
        <v>2</v>
      </c>
      <c r="D15" s="80">
        <v>1</v>
      </c>
      <c r="E15" s="80"/>
      <c r="F15" s="80"/>
      <c r="G15" s="80">
        <v>4</v>
      </c>
      <c r="H15" s="80">
        <v>3</v>
      </c>
      <c r="I15" s="81"/>
    </row>
    <row r="16" spans="1:9">
      <c r="A16" s="64" t="s">
        <v>78</v>
      </c>
      <c r="B16" s="82"/>
      <c r="C16" s="83"/>
      <c r="D16" s="83">
        <v>2</v>
      </c>
      <c r="E16" s="83">
        <v>1</v>
      </c>
      <c r="F16" s="83">
        <v>4</v>
      </c>
      <c r="G16" s="83">
        <v>3</v>
      </c>
      <c r="H16" s="83"/>
      <c r="I16" s="84"/>
    </row>
    <row r="18" spans="1:9">
      <c r="A18" s="27" t="s">
        <v>79</v>
      </c>
    </row>
    <row r="19" spans="1:9">
      <c r="B19" s="28" t="s">
        <v>64</v>
      </c>
      <c r="C19" s="28" t="s">
        <v>65</v>
      </c>
      <c r="D19" s="28" t="s">
        <v>66</v>
      </c>
      <c r="E19" s="28" t="s">
        <v>67</v>
      </c>
      <c r="F19" s="28" t="s">
        <v>68</v>
      </c>
      <c r="G19" s="28" t="s">
        <v>69</v>
      </c>
      <c r="H19" s="28" t="s">
        <v>70</v>
      </c>
      <c r="I19" s="28" t="s">
        <v>71</v>
      </c>
    </row>
    <row r="20" spans="1:9">
      <c r="A20" s="27" t="s">
        <v>73</v>
      </c>
      <c r="B20" s="62">
        <v>1</v>
      </c>
      <c r="C20" s="62">
        <v>1</v>
      </c>
      <c r="D20" s="62">
        <v>0</v>
      </c>
      <c r="E20" s="62">
        <v>1</v>
      </c>
      <c r="F20" s="62">
        <v>0</v>
      </c>
      <c r="G20" s="62">
        <v>0</v>
      </c>
      <c r="H20" s="62">
        <v>0</v>
      </c>
      <c r="I20" s="62">
        <v>0</v>
      </c>
    </row>
    <row r="21" spans="1:9">
      <c r="A21" s="27" t="s">
        <v>73</v>
      </c>
      <c r="B21" s="62">
        <v>0</v>
      </c>
      <c r="C21" s="62">
        <v>0</v>
      </c>
      <c r="D21" s="62">
        <v>0</v>
      </c>
      <c r="E21" s="62">
        <v>0</v>
      </c>
      <c r="F21" s="62">
        <v>0</v>
      </c>
      <c r="G21" s="62">
        <v>0</v>
      </c>
      <c r="H21" s="62">
        <v>0</v>
      </c>
      <c r="I21" s="62">
        <v>0</v>
      </c>
    </row>
    <row r="22" spans="1:9">
      <c r="A22" s="27" t="s">
        <v>73</v>
      </c>
      <c r="B22" s="62">
        <v>0</v>
      </c>
      <c r="C22" s="62">
        <v>0</v>
      </c>
      <c r="D22" s="62">
        <v>1</v>
      </c>
      <c r="E22" s="62">
        <v>0</v>
      </c>
      <c r="F22" s="62">
        <v>0</v>
      </c>
      <c r="G22" s="62">
        <v>0</v>
      </c>
      <c r="H22" s="62">
        <v>0</v>
      </c>
      <c r="I22" s="62">
        <v>0</v>
      </c>
    </row>
    <row r="23" spans="1:9">
      <c r="A23" s="27" t="s">
        <v>74</v>
      </c>
      <c r="B23" s="62">
        <v>0</v>
      </c>
      <c r="C23" s="62">
        <v>0</v>
      </c>
      <c r="D23" s="62">
        <v>0</v>
      </c>
      <c r="E23" s="62">
        <v>0</v>
      </c>
      <c r="F23" s="62">
        <v>0</v>
      </c>
      <c r="G23" s="62">
        <v>0</v>
      </c>
      <c r="H23" s="62">
        <v>0</v>
      </c>
      <c r="I23" s="62">
        <v>0</v>
      </c>
    </row>
    <row r="24" spans="1:9">
      <c r="A24" s="27" t="s">
        <v>74</v>
      </c>
      <c r="B24" s="62">
        <v>0</v>
      </c>
      <c r="C24" s="62">
        <v>0</v>
      </c>
      <c r="D24" s="62">
        <v>0</v>
      </c>
      <c r="E24" s="62">
        <v>0</v>
      </c>
      <c r="F24" s="62">
        <v>1</v>
      </c>
      <c r="G24" s="62">
        <v>0</v>
      </c>
      <c r="H24" s="62">
        <v>0</v>
      </c>
      <c r="I24" s="62">
        <v>0</v>
      </c>
    </row>
    <row r="25" spans="1:9">
      <c r="A25" s="27" t="s">
        <v>74</v>
      </c>
      <c r="B25" s="62">
        <v>1</v>
      </c>
      <c r="C25" s="62">
        <v>1</v>
      </c>
      <c r="D25" s="62">
        <v>0</v>
      </c>
      <c r="E25" s="62">
        <v>0</v>
      </c>
      <c r="F25" s="62">
        <v>0</v>
      </c>
      <c r="G25" s="62">
        <v>0</v>
      </c>
      <c r="H25" s="62">
        <v>0</v>
      </c>
      <c r="I25" s="62">
        <v>0</v>
      </c>
    </row>
    <row r="26" spans="1:9">
      <c r="A26" s="27" t="s">
        <v>75</v>
      </c>
      <c r="B26" s="62">
        <v>0</v>
      </c>
      <c r="C26" s="62">
        <v>0</v>
      </c>
      <c r="D26" s="62">
        <v>0</v>
      </c>
      <c r="E26" s="62">
        <v>0</v>
      </c>
      <c r="F26" s="62">
        <v>1</v>
      </c>
      <c r="G26" s="62">
        <v>0</v>
      </c>
      <c r="H26" s="62">
        <v>0</v>
      </c>
      <c r="I26" s="62">
        <v>0</v>
      </c>
    </row>
    <row r="27" spans="1:9">
      <c r="A27" s="27" t="s">
        <v>75</v>
      </c>
      <c r="B27" s="62">
        <v>0</v>
      </c>
      <c r="C27" s="62">
        <v>0</v>
      </c>
      <c r="D27" s="62">
        <v>0</v>
      </c>
      <c r="E27" s="62">
        <v>0</v>
      </c>
      <c r="F27" s="62">
        <v>0</v>
      </c>
      <c r="G27" s="62">
        <v>1</v>
      </c>
      <c r="H27" s="62">
        <v>0</v>
      </c>
      <c r="I27" s="62">
        <v>1</v>
      </c>
    </row>
    <row r="28" spans="1:9">
      <c r="A28" s="27" t="s">
        <v>75</v>
      </c>
      <c r="B28" s="62">
        <v>0</v>
      </c>
      <c r="C28" s="62">
        <v>0</v>
      </c>
      <c r="D28" s="62">
        <v>0</v>
      </c>
      <c r="E28" s="62">
        <v>0</v>
      </c>
      <c r="F28" s="62">
        <v>0</v>
      </c>
      <c r="G28" s="62">
        <v>0</v>
      </c>
      <c r="H28" s="62">
        <v>1</v>
      </c>
      <c r="I28" s="62">
        <v>0</v>
      </c>
    </row>
    <row r="29" spans="1:9">
      <c r="A29" s="27" t="s">
        <v>76</v>
      </c>
      <c r="B29" s="62">
        <v>0</v>
      </c>
      <c r="C29" s="62">
        <v>0</v>
      </c>
      <c r="D29" s="62">
        <v>0</v>
      </c>
      <c r="E29" s="62">
        <v>0</v>
      </c>
      <c r="F29" s="62">
        <v>0</v>
      </c>
      <c r="G29" s="62">
        <v>0</v>
      </c>
      <c r="H29" s="62">
        <v>1</v>
      </c>
      <c r="I29" s="62">
        <v>1</v>
      </c>
    </row>
    <row r="30" spans="1:9">
      <c r="A30" s="27" t="s">
        <v>76</v>
      </c>
      <c r="B30" s="62">
        <v>0</v>
      </c>
      <c r="C30" s="62">
        <v>0</v>
      </c>
      <c r="D30" s="62">
        <v>1</v>
      </c>
      <c r="E30" s="62">
        <v>1</v>
      </c>
      <c r="F30" s="62">
        <v>0</v>
      </c>
      <c r="G30" s="62">
        <v>0</v>
      </c>
      <c r="H30" s="62">
        <v>0</v>
      </c>
      <c r="I30" s="62">
        <v>0</v>
      </c>
    </row>
    <row r="31" spans="1:9">
      <c r="A31" s="27" t="s">
        <v>76</v>
      </c>
      <c r="B31" s="62">
        <v>0</v>
      </c>
      <c r="C31" s="62">
        <v>0</v>
      </c>
      <c r="D31" s="62">
        <v>0</v>
      </c>
      <c r="E31" s="62">
        <v>0</v>
      </c>
      <c r="F31" s="62">
        <v>0</v>
      </c>
      <c r="G31" s="62">
        <v>0</v>
      </c>
      <c r="H31" s="62">
        <v>0</v>
      </c>
      <c r="I31" s="62">
        <v>0</v>
      </c>
    </row>
    <row r="32" spans="1:9">
      <c r="A32" s="27" t="s">
        <v>77</v>
      </c>
      <c r="B32" s="62">
        <v>0</v>
      </c>
      <c r="C32" s="62">
        <v>0</v>
      </c>
      <c r="D32" s="62">
        <v>0</v>
      </c>
      <c r="E32" s="62">
        <v>0</v>
      </c>
      <c r="F32" s="62">
        <v>0</v>
      </c>
      <c r="G32" s="62">
        <v>1</v>
      </c>
      <c r="H32" s="62">
        <v>0</v>
      </c>
      <c r="I32" s="62">
        <v>0</v>
      </c>
    </row>
    <row r="33" spans="1:14">
      <c r="A33" s="27" t="s">
        <v>77</v>
      </c>
      <c r="B33" s="62">
        <v>1</v>
      </c>
      <c r="C33" s="62">
        <v>1</v>
      </c>
      <c r="D33" s="62">
        <v>0</v>
      </c>
      <c r="E33" s="62">
        <v>0</v>
      </c>
      <c r="F33" s="62">
        <v>0</v>
      </c>
      <c r="G33" s="62">
        <v>0</v>
      </c>
      <c r="H33" s="62">
        <v>1</v>
      </c>
      <c r="I33" s="62">
        <v>0</v>
      </c>
    </row>
    <row r="34" spans="1:14">
      <c r="A34" s="27" t="s">
        <v>77</v>
      </c>
      <c r="B34" s="62">
        <v>0</v>
      </c>
      <c r="C34" s="62">
        <v>0</v>
      </c>
      <c r="D34" s="62">
        <v>0</v>
      </c>
      <c r="E34" s="62">
        <v>0</v>
      </c>
      <c r="F34" s="62">
        <v>0</v>
      </c>
      <c r="G34" s="62">
        <v>0</v>
      </c>
      <c r="H34" s="62">
        <v>0</v>
      </c>
      <c r="I34" s="62">
        <v>0</v>
      </c>
    </row>
    <row r="35" spans="1:14">
      <c r="A35" s="27" t="s">
        <v>78</v>
      </c>
      <c r="B35" s="62">
        <v>0</v>
      </c>
      <c r="C35" s="62">
        <v>0</v>
      </c>
      <c r="D35" s="62">
        <v>1</v>
      </c>
      <c r="E35" s="62">
        <v>0</v>
      </c>
      <c r="F35" s="62">
        <v>0</v>
      </c>
      <c r="G35" s="62">
        <v>0</v>
      </c>
      <c r="H35" s="62">
        <v>0</v>
      </c>
      <c r="I35" s="62">
        <v>0</v>
      </c>
    </row>
    <row r="36" spans="1:14">
      <c r="A36" s="27" t="s">
        <v>78</v>
      </c>
      <c r="B36" s="62">
        <v>0</v>
      </c>
      <c r="C36" s="62">
        <v>0</v>
      </c>
      <c r="D36" s="62">
        <v>0</v>
      </c>
      <c r="E36" s="62">
        <v>0</v>
      </c>
      <c r="F36" s="62">
        <v>0</v>
      </c>
      <c r="G36" s="62">
        <v>0</v>
      </c>
      <c r="H36" s="62">
        <v>0</v>
      </c>
      <c r="I36" s="62">
        <v>0</v>
      </c>
    </row>
    <row r="37" spans="1:14">
      <c r="A37" s="27" t="s">
        <v>78</v>
      </c>
      <c r="B37" s="62">
        <v>0</v>
      </c>
      <c r="C37" s="62">
        <v>0</v>
      </c>
      <c r="D37" s="62">
        <v>0</v>
      </c>
      <c r="E37" s="62">
        <v>1</v>
      </c>
      <c r="F37" s="62">
        <v>1</v>
      </c>
      <c r="G37" s="62">
        <v>1</v>
      </c>
      <c r="H37" s="62">
        <v>0</v>
      </c>
      <c r="I37" s="62">
        <v>1</v>
      </c>
    </row>
    <row r="39" spans="1:14">
      <c r="A39" s="27" t="s">
        <v>80</v>
      </c>
    </row>
    <row r="40" spans="1:14">
      <c r="B40" s="28" t="s">
        <v>64</v>
      </c>
      <c r="C40" s="28" t="s">
        <v>65</v>
      </c>
      <c r="D40" s="28" t="s">
        <v>66</v>
      </c>
      <c r="E40" s="28" t="s">
        <v>67</v>
      </c>
      <c r="F40" s="28" t="s">
        <v>68</v>
      </c>
      <c r="G40" s="28" t="s">
        <v>69</v>
      </c>
      <c r="H40" s="28" t="s">
        <v>70</v>
      </c>
      <c r="I40" s="28" t="s">
        <v>71</v>
      </c>
      <c r="J40" s="28" t="s">
        <v>81</v>
      </c>
      <c r="L40" s="28" t="s">
        <v>82</v>
      </c>
      <c r="N40" s="28" t="s">
        <v>83</v>
      </c>
    </row>
    <row r="41" spans="1:14">
      <c r="A41" s="27" t="s">
        <v>73</v>
      </c>
      <c r="B41" s="30">
        <f>SUM(B20:B22)</f>
        <v>1</v>
      </c>
      <c r="C41" s="30">
        <f t="shared" ref="C41:I41" si="0">SUM(C20:C22)</f>
        <v>1</v>
      </c>
      <c r="D41" s="30">
        <f t="shared" si="0"/>
        <v>1</v>
      </c>
      <c r="E41" s="30">
        <f t="shared" si="0"/>
        <v>1</v>
      </c>
      <c r="F41" s="30">
        <f t="shared" si="0"/>
        <v>0</v>
      </c>
      <c r="G41" s="30">
        <f t="shared" si="0"/>
        <v>0</v>
      </c>
      <c r="H41" s="30">
        <f t="shared" si="0"/>
        <v>0</v>
      </c>
      <c r="I41" s="30">
        <f t="shared" si="0"/>
        <v>0</v>
      </c>
      <c r="J41" s="27">
        <v>3</v>
      </c>
      <c r="K41" s="29" t="s">
        <v>36</v>
      </c>
      <c r="L41" s="27">
        <f>SUM(B41:I41)</f>
        <v>4</v>
      </c>
      <c r="M41" s="29" t="s">
        <v>36</v>
      </c>
      <c r="N41" s="27">
        <v>4</v>
      </c>
    </row>
    <row r="42" spans="1:14">
      <c r="A42" s="27" t="s">
        <v>74</v>
      </c>
      <c r="B42" s="33">
        <f>SUM(B23:B25)</f>
        <v>1</v>
      </c>
      <c r="C42" s="33">
        <f t="shared" ref="C42:I42" si="1">SUM(C23:C25)</f>
        <v>1</v>
      </c>
      <c r="D42" s="33">
        <f t="shared" si="1"/>
        <v>0</v>
      </c>
      <c r="E42" s="33">
        <f t="shared" si="1"/>
        <v>0</v>
      </c>
      <c r="F42" s="33">
        <f t="shared" si="1"/>
        <v>1</v>
      </c>
      <c r="G42" s="33">
        <f t="shared" si="1"/>
        <v>0</v>
      </c>
      <c r="H42" s="33">
        <f t="shared" si="1"/>
        <v>0</v>
      </c>
      <c r="I42" s="33">
        <f t="shared" si="1"/>
        <v>0</v>
      </c>
      <c r="J42" s="27">
        <v>3</v>
      </c>
      <c r="K42" s="29" t="s">
        <v>36</v>
      </c>
      <c r="L42" s="27">
        <f t="shared" ref="L42:L46" si="2">SUM(B42:I42)</f>
        <v>3</v>
      </c>
      <c r="M42" s="29" t="s">
        <v>36</v>
      </c>
      <c r="N42" s="27">
        <v>4</v>
      </c>
    </row>
    <row r="43" spans="1:14">
      <c r="A43" s="27" t="s">
        <v>75</v>
      </c>
      <c r="B43" s="33">
        <f>SUM(B26:B28)</f>
        <v>0</v>
      </c>
      <c r="C43" s="33">
        <f t="shared" ref="C43:I43" si="3">SUM(C26:C28)</f>
        <v>0</v>
      </c>
      <c r="D43" s="33">
        <f t="shared" si="3"/>
        <v>0</v>
      </c>
      <c r="E43" s="33">
        <f t="shared" si="3"/>
        <v>0</v>
      </c>
      <c r="F43" s="33">
        <f t="shared" si="3"/>
        <v>1</v>
      </c>
      <c r="G43" s="33">
        <f t="shared" si="3"/>
        <v>1</v>
      </c>
      <c r="H43" s="33">
        <f t="shared" si="3"/>
        <v>1</v>
      </c>
      <c r="I43" s="33">
        <f t="shared" si="3"/>
        <v>1</v>
      </c>
      <c r="J43" s="27">
        <v>3</v>
      </c>
      <c r="K43" s="29" t="s">
        <v>36</v>
      </c>
      <c r="L43" s="27">
        <f t="shared" si="2"/>
        <v>4</v>
      </c>
      <c r="M43" s="29" t="s">
        <v>36</v>
      </c>
      <c r="N43" s="27">
        <v>4</v>
      </c>
    </row>
    <row r="44" spans="1:14">
      <c r="A44" s="27" t="s">
        <v>76</v>
      </c>
      <c r="B44" s="33">
        <f>SUM(B29:B31)</f>
        <v>0</v>
      </c>
      <c r="C44" s="33">
        <f t="shared" ref="C44:I44" si="4">SUM(C29:C31)</f>
        <v>0</v>
      </c>
      <c r="D44" s="33">
        <f t="shared" si="4"/>
        <v>1</v>
      </c>
      <c r="E44" s="33">
        <f t="shared" si="4"/>
        <v>1</v>
      </c>
      <c r="F44" s="33">
        <f t="shared" si="4"/>
        <v>0</v>
      </c>
      <c r="G44" s="33">
        <f t="shared" si="4"/>
        <v>0</v>
      </c>
      <c r="H44" s="33">
        <f t="shared" si="4"/>
        <v>1</v>
      </c>
      <c r="I44" s="33">
        <f t="shared" si="4"/>
        <v>1</v>
      </c>
      <c r="J44" s="27">
        <v>4</v>
      </c>
      <c r="K44" s="29" t="s">
        <v>36</v>
      </c>
      <c r="L44" s="27">
        <f t="shared" si="2"/>
        <v>4</v>
      </c>
      <c r="M44" s="29" t="s">
        <v>36</v>
      </c>
      <c r="N44" s="27">
        <v>5</v>
      </c>
    </row>
    <row r="45" spans="1:14">
      <c r="A45" s="27" t="s">
        <v>77</v>
      </c>
      <c r="B45" s="33">
        <f>SUM(B32:B34)</f>
        <v>1</v>
      </c>
      <c r="C45" s="33">
        <f t="shared" ref="C45:I45" si="5">SUM(C32:C34)</f>
        <v>1</v>
      </c>
      <c r="D45" s="33">
        <f t="shared" si="5"/>
        <v>0</v>
      </c>
      <c r="E45" s="33">
        <f t="shared" si="5"/>
        <v>0</v>
      </c>
      <c r="F45" s="33">
        <f t="shared" si="5"/>
        <v>0</v>
      </c>
      <c r="G45" s="33">
        <f t="shared" si="5"/>
        <v>1</v>
      </c>
      <c r="H45" s="33">
        <f t="shared" si="5"/>
        <v>1</v>
      </c>
      <c r="I45" s="33">
        <f t="shared" si="5"/>
        <v>0</v>
      </c>
      <c r="J45" s="27">
        <v>4</v>
      </c>
      <c r="K45" s="29" t="s">
        <v>36</v>
      </c>
      <c r="L45" s="27">
        <f t="shared" si="2"/>
        <v>4</v>
      </c>
      <c r="M45" s="29" t="s">
        <v>36</v>
      </c>
      <c r="N45" s="27">
        <v>5</v>
      </c>
    </row>
    <row r="46" spans="1:14">
      <c r="A46" s="27" t="s">
        <v>78</v>
      </c>
      <c r="B46" s="36">
        <f>SUM(B35:B37)</f>
        <v>0</v>
      </c>
      <c r="C46" s="36">
        <f t="shared" ref="C46:I46" si="6">SUM(C35:C37)</f>
        <v>0</v>
      </c>
      <c r="D46" s="36">
        <f t="shared" si="6"/>
        <v>1</v>
      </c>
      <c r="E46" s="36">
        <f t="shared" si="6"/>
        <v>1</v>
      </c>
      <c r="F46" s="36">
        <f t="shared" si="6"/>
        <v>1</v>
      </c>
      <c r="G46" s="36">
        <f t="shared" si="6"/>
        <v>1</v>
      </c>
      <c r="H46" s="36">
        <f t="shared" si="6"/>
        <v>0</v>
      </c>
      <c r="I46" s="36">
        <f t="shared" si="6"/>
        <v>1</v>
      </c>
      <c r="J46" s="27">
        <v>4</v>
      </c>
      <c r="K46" s="29" t="s">
        <v>36</v>
      </c>
      <c r="L46" s="27">
        <f t="shared" si="2"/>
        <v>5</v>
      </c>
      <c r="M46" s="29" t="s">
        <v>36</v>
      </c>
      <c r="N46" s="27">
        <v>5</v>
      </c>
    </row>
    <row r="47" spans="1:14">
      <c r="B47" s="85" t="s">
        <v>36</v>
      </c>
      <c r="C47" s="85" t="s">
        <v>36</v>
      </c>
      <c r="D47" s="85" t="s">
        <v>36</v>
      </c>
      <c r="E47" s="85" t="s">
        <v>36</v>
      </c>
      <c r="F47" s="85" t="s">
        <v>36</v>
      </c>
      <c r="G47" s="85" t="s">
        <v>36</v>
      </c>
      <c r="H47" s="85" t="s">
        <v>36</v>
      </c>
      <c r="I47" s="85" t="s">
        <v>36</v>
      </c>
      <c r="K47" s="29"/>
      <c r="M47" s="29"/>
    </row>
    <row r="48" spans="1:14">
      <c r="A48" s="27" t="s">
        <v>53</v>
      </c>
      <c r="B48" s="27">
        <v>1</v>
      </c>
      <c r="C48" s="27">
        <v>1</v>
      </c>
      <c r="D48" s="27">
        <v>1</v>
      </c>
      <c r="E48" s="27">
        <v>1</v>
      </c>
      <c r="F48" s="27">
        <v>1</v>
      </c>
      <c r="G48" s="27">
        <v>1</v>
      </c>
      <c r="H48" s="27">
        <v>1</v>
      </c>
      <c r="I48" s="27">
        <v>1</v>
      </c>
      <c r="K48" s="29"/>
      <c r="M48" s="29"/>
    </row>
    <row r="50" spans="1:9">
      <c r="A50" s="27" t="s">
        <v>84</v>
      </c>
    </row>
    <row r="51" spans="1:9">
      <c r="B51" s="28" t="s">
        <v>64</v>
      </c>
      <c r="C51" s="28" t="s">
        <v>65</v>
      </c>
      <c r="D51" s="28" t="s">
        <v>66</v>
      </c>
      <c r="E51" s="28" t="s">
        <v>67</v>
      </c>
      <c r="F51" s="28" t="s">
        <v>68</v>
      </c>
      <c r="G51" s="28" t="s">
        <v>69</v>
      </c>
      <c r="H51" s="28" t="s">
        <v>70</v>
      </c>
      <c r="I51" s="28" t="s">
        <v>71</v>
      </c>
    </row>
    <row r="52" spans="1:9">
      <c r="B52" s="30">
        <f t="shared" ref="B52:I54" si="7">SUM(B20,B23,B26,B29,B32,B35)</f>
        <v>1</v>
      </c>
      <c r="C52" s="31">
        <f t="shared" si="7"/>
        <v>1</v>
      </c>
      <c r="D52" s="31">
        <f t="shared" si="7"/>
        <v>1</v>
      </c>
      <c r="E52" s="31">
        <f t="shared" si="7"/>
        <v>1</v>
      </c>
      <c r="F52" s="31">
        <f t="shared" si="7"/>
        <v>1</v>
      </c>
      <c r="G52" s="31">
        <f t="shared" si="7"/>
        <v>1</v>
      </c>
      <c r="H52" s="31">
        <f t="shared" si="7"/>
        <v>1</v>
      </c>
      <c r="I52" s="32">
        <f t="shared" si="7"/>
        <v>1</v>
      </c>
    </row>
    <row r="53" spans="1:9">
      <c r="B53" s="33">
        <f t="shared" si="7"/>
        <v>1</v>
      </c>
      <c r="C53" s="34">
        <f t="shared" si="7"/>
        <v>1</v>
      </c>
      <c r="D53" s="34">
        <f t="shared" si="7"/>
        <v>1</v>
      </c>
      <c r="E53" s="34">
        <f t="shared" si="7"/>
        <v>1</v>
      </c>
      <c r="F53" s="34">
        <f t="shared" si="7"/>
        <v>1</v>
      </c>
      <c r="G53" s="34">
        <f t="shared" si="7"/>
        <v>1</v>
      </c>
      <c r="H53" s="34">
        <f t="shared" si="7"/>
        <v>1</v>
      </c>
      <c r="I53" s="35">
        <f t="shared" si="7"/>
        <v>1</v>
      </c>
    </row>
    <row r="54" spans="1:9">
      <c r="B54" s="36">
        <f t="shared" si="7"/>
        <v>1</v>
      </c>
      <c r="C54" s="37">
        <f t="shared" si="7"/>
        <v>1</v>
      </c>
      <c r="D54" s="37">
        <f t="shared" si="7"/>
        <v>1</v>
      </c>
      <c r="E54" s="37">
        <f t="shared" si="7"/>
        <v>1</v>
      </c>
      <c r="F54" s="37">
        <f t="shared" si="7"/>
        <v>1</v>
      </c>
      <c r="G54" s="37">
        <f t="shared" si="7"/>
        <v>1</v>
      </c>
      <c r="H54" s="37">
        <f t="shared" si="7"/>
        <v>1</v>
      </c>
      <c r="I54" s="38">
        <f t="shared" si="7"/>
        <v>1</v>
      </c>
    </row>
    <row r="55" spans="1:9">
      <c r="B55" s="28" t="s">
        <v>48</v>
      </c>
      <c r="C55" s="28" t="s">
        <v>48</v>
      </c>
      <c r="D55" s="28" t="s">
        <v>48</v>
      </c>
      <c r="E55" s="28" t="s">
        <v>48</v>
      </c>
      <c r="F55" s="28" t="s">
        <v>48</v>
      </c>
      <c r="G55" s="28" t="s">
        <v>48</v>
      </c>
      <c r="H55" s="28" t="s">
        <v>48</v>
      </c>
      <c r="I55" s="28" t="s">
        <v>48</v>
      </c>
    </row>
    <row r="56" spans="1:9">
      <c r="A56" s="27" t="s">
        <v>53</v>
      </c>
      <c r="B56" s="27">
        <v>1</v>
      </c>
      <c r="C56" s="27">
        <v>1</v>
      </c>
      <c r="D56" s="27">
        <v>1</v>
      </c>
      <c r="E56" s="27">
        <v>1</v>
      </c>
      <c r="F56" s="27">
        <v>1</v>
      </c>
      <c r="G56" s="27">
        <v>1</v>
      </c>
      <c r="H56" s="27">
        <v>1</v>
      </c>
      <c r="I56" s="27">
        <v>1</v>
      </c>
    </row>
    <row r="58" spans="1:9">
      <c r="A58" s="27" t="s">
        <v>85</v>
      </c>
    </row>
    <row r="59" spans="1:9">
      <c r="A59" s="27" t="s">
        <v>73</v>
      </c>
      <c r="B59" s="28">
        <f t="shared" ref="B59:B64" si="8">SUMPRODUCT(B41:I41,B11:I11)</f>
        <v>9</v>
      </c>
      <c r="C59" s="28"/>
      <c r="D59" s="28"/>
      <c r="E59" s="28"/>
    </row>
    <row r="60" spans="1:9">
      <c r="A60" s="27" t="s">
        <v>74</v>
      </c>
      <c r="B60" s="28">
        <f t="shared" si="8"/>
        <v>9</v>
      </c>
    </row>
    <row r="61" spans="1:9">
      <c r="A61" s="27" t="s">
        <v>75</v>
      </c>
      <c r="B61" s="28">
        <f t="shared" si="8"/>
        <v>10</v>
      </c>
    </row>
    <row r="62" spans="1:9">
      <c r="A62" s="27" t="s">
        <v>76</v>
      </c>
      <c r="B62" s="28">
        <f t="shared" si="8"/>
        <v>10</v>
      </c>
    </row>
    <row r="63" spans="1:9">
      <c r="A63" s="27" t="s">
        <v>77</v>
      </c>
      <c r="B63" s="28">
        <f t="shared" si="8"/>
        <v>9</v>
      </c>
    </row>
    <row r="64" spans="1:9">
      <c r="A64" s="27" t="s">
        <v>78</v>
      </c>
      <c r="B64" s="28">
        <f t="shared" si="8"/>
        <v>10</v>
      </c>
    </row>
    <row r="65" spans="1:2">
      <c r="A65" s="61" t="s">
        <v>86</v>
      </c>
      <c r="B65" s="61">
        <f>SUM(B59:B64)</f>
        <v>57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B2BA-B9F0-424C-A458-180A005B7E2E}">
  <sheetPr>
    <pageSetUpPr fitToPage="1"/>
  </sheetPr>
  <dimension ref="A1:H19"/>
  <sheetViews>
    <sheetView tabSelected="1" workbookViewId="0">
      <selection activeCell="B17" sqref="B17"/>
    </sheetView>
  </sheetViews>
  <sheetFormatPr baseColWidth="10" defaultColWidth="9.1640625" defaultRowHeight="15"/>
  <cols>
    <col min="1" max="1" width="26.5" style="6" customWidth="1"/>
    <col min="2" max="2" width="11.6640625" style="6" bestFit="1" customWidth="1"/>
    <col min="3" max="16384" width="9.1640625" style="6"/>
  </cols>
  <sheetData>
    <row r="1" spans="1:8">
      <c r="A1" s="5" t="s">
        <v>54</v>
      </c>
      <c r="G1" s="5"/>
    </row>
    <row r="2" spans="1:8">
      <c r="G2" s="7"/>
      <c r="H2" s="7"/>
    </row>
    <row r="3" spans="1:8">
      <c r="A3" s="6" t="s">
        <v>87</v>
      </c>
      <c r="G3" s="8"/>
      <c r="H3" s="9"/>
    </row>
    <row r="4" spans="1:8">
      <c r="A4" s="51" t="s">
        <v>55</v>
      </c>
      <c r="B4" s="52">
        <v>90000</v>
      </c>
      <c r="C4" s="6" t="s">
        <v>91</v>
      </c>
      <c r="G4" s="10"/>
      <c r="H4" s="11"/>
    </row>
    <row r="5" spans="1:8">
      <c r="A5" s="51" t="s">
        <v>56</v>
      </c>
      <c r="B5" s="52">
        <v>500000</v>
      </c>
      <c r="C5" s="6" t="s">
        <v>91</v>
      </c>
      <c r="G5" s="10"/>
      <c r="H5" s="11"/>
    </row>
    <row r="6" spans="1:8">
      <c r="B6" s="40"/>
      <c r="G6" s="10"/>
      <c r="H6" s="11"/>
    </row>
    <row r="7" spans="1:8">
      <c r="A7" s="51" t="s">
        <v>57</v>
      </c>
      <c r="B7" s="53">
        <v>1.25</v>
      </c>
      <c r="C7" s="6" t="s">
        <v>90</v>
      </c>
    </row>
    <row r="8" spans="1:8">
      <c r="B8" s="40"/>
    </row>
    <row r="9" spans="1:8">
      <c r="A9" s="51" t="s">
        <v>88</v>
      </c>
      <c r="B9" s="54">
        <v>180000</v>
      </c>
    </row>
    <row r="10" spans="1:8">
      <c r="A10" s="51" t="s">
        <v>92</v>
      </c>
      <c r="B10" s="54">
        <v>120</v>
      </c>
      <c r="C10" s="6" t="s">
        <v>93</v>
      </c>
    </row>
    <row r="11" spans="1:8">
      <c r="B11" s="40"/>
    </row>
    <row r="12" spans="1:8">
      <c r="A12" s="55" t="s">
        <v>58</v>
      </c>
      <c r="B12" s="56">
        <v>2</v>
      </c>
    </row>
    <row r="13" spans="1:8">
      <c r="B13" s="40"/>
    </row>
    <row r="14" spans="1:8">
      <c r="A14" s="6" t="s">
        <v>59</v>
      </c>
      <c r="B14" s="63">
        <f>Maintenance*Number_of_warehouses</f>
        <v>180000</v>
      </c>
    </row>
    <row r="15" spans="1:8">
      <c r="A15" s="6" t="s">
        <v>60</v>
      </c>
      <c r="B15" s="41">
        <f>Building*Number_of_warehouses</f>
        <v>1000000</v>
      </c>
    </row>
    <row r="16" spans="1:8">
      <c r="A16" s="6" t="s">
        <v>61</v>
      </c>
      <c r="B16" s="41">
        <f>Shipping_cost_order_mile*Orders_per_year*SQRT(Area_serviced/Number_of_warehouses)</f>
        <v>1742842.5057933377</v>
      </c>
    </row>
    <row r="17" spans="1:2">
      <c r="A17" s="57" t="s">
        <v>89</v>
      </c>
      <c r="B17" s="58">
        <f>SUM(B14:B16)</f>
        <v>2922842.5057933377</v>
      </c>
    </row>
    <row r="18" spans="1:2">
      <c r="B18" s="39"/>
    </row>
    <row r="19" spans="1:2">
      <c r="B19" s="40"/>
    </row>
  </sheetData>
  <printOptions headings="1" gridLines="1"/>
  <pageMargins left="0.75" right="0.75" top="1" bottom="1" header="0.5" footer="0.5"/>
  <pageSetup orientation="portrait" horizontalDpi="300" verticalDpi="300" r:id="rId1"/>
  <headerFooter alignWithMargins="0">
    <oddFooter>&amp;CProblem 6.22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Q1 - Basic model</vt:lpstr>
      <vt:lpstr>Q1 - (a)</vt:lpstr>
      <vt:lpstr>Q1 - (b)</vt:lpstr>
      <vt:lpstr>Q2</vt:lpstr>
      <vt:lpstr>Q3</vt:lpstr>
      <vt:lpstr>Q4</vt:lpstr>
      <vt:lpstr>'Q1 - (a)'!Amount_of_cut</vt:lpstr>
      <vt:lpstr>'Q1 - (b)'!Amount_of_cut</vt:lpstr>
      <vt:lpstr>Amount_of_cut</vt:lpstr>
      <vt:lpstr>'Q1 - (a)'!Amount_of_rebate</vt:lpstr>
      <vt:lpstr>'Q1 - (b)'!Amount_of_rebate</vt:lpstr>
      <vt:lpstr>Amount_of_rebate</vt:lpstr>
      <vt:lpstr>Area_serviced</vt:lpstr>
      <vt:lpstr>Building</vt:lpstr>
      <vt:lpstr>Building_cost</vt:lpstr>
      <vt:lpstr>'Q1 - (a)'!Current</vt:lpstr>
      <vt:lpstr>'Q1 - (b)'!Current</vt:lpstr>
      <vt:lpstr>Current</vt:lpstr>
      <vt:lpstr>'Q1 - (a)'!Current_price</vt:lpstr>
      <vt:lpstr>'Q1 - (b)'!Current_price</vt:lpstr>
      <vt:lpstr>Current_price</vt:lpstr>
      <vt:lpstr>'Q1 - (a)'!Current_sales</vt:lpstr>
      <vt:lpstr>'Q1 - (b)'!Current_sales</vt:lpstr>
      <vt:lpstr>Current_sales</vt:lpstr>
      <vt:lpstr>'Q1 - (a)'!Increase_in_sales</vt:lpstr>
      <vt:lpstr>'Q1 - (b)'!Increase_in_sales</vt:lpstr>
      <vt:lpstr>Increase_in_sales</vt:lpstr>
      <vt:lpstr>Maintenance</vt:lpstr>
      <vt:lpstr>Maintenance_cost</vt:lpstr>
      <vt:lpstr>Number_of_warehouses</vt:lpstr>
      <vt:lpstr>Orders_per_year</vt:lpstr>
      <vt:lpstr>'Q1 - (a)'!Pct_taking_advantage</vt:lpstr>
      <vt:lpstr>'Q1 - (b)'!Pct_taking_advantage</vt:lpstr>
      <vt:lpstr>Pct_taking_advantage</vt:lpstr>
      <vt:lpstr>Shipping_cost</vt:lpstr>
      <vt:lpstr>Shipping_cost_order_mile</vt:lpstr>
      <vt:lpstr>Total_yearly_cost</vt:lpstr>
      <vt:lpstr>'Q1 - (a)'!Unit_variable_cost</vt:lpstr>
      <vt:lpstr>'Q1 - (b)'!Unit_variable_cost</vt:lpstr>
      <vt:lpstr>Unit_variable_cost</vt:lpstr>
      <vt:lpstr>'Q1 - (a)'!With_price_cut</vt:lpstr>
      <vt:lpstr>'Q1 - (b)'!With_price_cut</vt:lpstr>
      <vt:lpstr>With_price_cut</vt:lpstr>
      <vt:lpstr>'Q1 - (b)'!With_rebate</vt:lpstr>
      <vt:lpstr>With_rebate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2020-07-05T23:08:38Z</dcterms:modified>
</cp:coreProperties>
</file>