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ownloads\Projects\DOE &amp; ANOVA\"/>
    </mc:Choice>
  </mc:AlternateContent>
  <xr:revisionPtr revIDLastSave="0" documentId="13_ncr:1_{B3F6790A-E3DC-4444-8E3B-B50F780FEF6F}" xr6:coauthVersionLast="47" xr6:coauthVersionMax="47" xr10:uidLastSave="{00000000-0000-0000-0000-000000000000}"/>
  <bookViews>
    <workbookView xWindow="-120" yWindow="-120" windowWidth="38640" windowHeight="21840" activeTab="2" xr2:uid="{9AACEE0B-C70D-47E0-A015-3E3DCD600008}"/>
  </bookViews>
  <sheets>
    <sheet name="ANOVA Data" sheetId="1" r:id="rId1"/>
    <sheet name="חישוב סכומים ריבועיים" sheetId="8" r:id="rId2"/>
    <sheet name="ANOVA Playgrou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8" l="1"/>
  <c r="E19" i="8"/>
  <c r="D19" i="8"/>
  <c r="C19" i="8"/>
  <c r="B19" i="8"/>
  <c r="F18" i="8"/>
  <c r="E18" i="8"/>
  <c r="D18" i="8"/>
  <c r="C18" i="8"/>
  <c r="B18" i="8"/>
  <c r="F17" i="8"/>
  <c r="E17" i="8"/>
  <c r="D17" i="8"/>
  <c r="C17" i="8"/>
  <c r="B17" i="8"/>
  <c r="G17" i="8" s="1"/>
  <c r="F16" i="8"/>
  <c r="E16" i="8"/>
  <c r="D16" i="8"/>
  <c r="C16" i="8"/>
  <c r="B16" i="8"/>
  <c r="F15" i="8"/>
  <c r="E15" i="8"/>
  <c r="D15" i="8"/>
  <c r="C15" i="8"/>
  <c r="B15" i="8"/>
  <c r="K45" i="3"/>
  <c r="G15" i="8" l="1"/>
  <c r="E20" i="8"/>
  <c r="G18" i="8"/>
  <c r="C20" i="8"/>
  <c r="D20" i="8"/>
  <c r="F20" i="8"/>
  <c r="G16" i="8"/>
  <c r="G19" i="8"/>
  <c r="B20" i="8"/>
  <c r="G20" i="8" l="1"/>
  <c r="G26" i="8" l="1"/>
  <c r="G29" i="8"/>
  <c r="D33" i="8"/>
  <c r="C27" i="8"/>
  <c r="E27" i="8"/>
  <c r="F27" i="8"/>
  <c r="F30" i="8"/>
  <c r="G33" i="8"/>
  <c r="C30" i="8"/>
  <c r="F26" i="8"/>
  <c r="D27" i="8"/>
  <c r="D30" i="8"/>
  <c r="E33" i="8"/>
  <c r="C28" i="8"/>
  <c r="E30" i="8"/>
  <c r="F33" i="8"/>
  <c r="C29" i="8"/>
  <c r="G27" i="8"/>
  <c r="G30" i="8"/>
  <c r="D34" i="8"/>
  <c r="C31" i="8"/>
  <c r="D28" i="8"/>
  <c r="E34" i="8"/>
  <c r="C32" i="8"/>
  <c r="E29" i="8"/>
  <c r="D31" i="8"/>
  <c r="E28" i="8"/>
  <c r="E31" i="8"/>
  <c r="F34" i="8"/>
  <c r="C33" i="8"/>
  <c r="F32" i="8"/>
  <c r="G31" i="8"/>
  <c r="F28" i="8"/>
  <c r="F31" i="8"/>
  <c r="G34" i="8"/>
  <c r="C34" i="8"/>
  <c r="G35" i="8"/>
  <c r="G28" i="8"/>
  <c r="D32" i="8"/>
  <c r="D35" i="8"/>
  <c r="C26" i="8"/>
  <c r="D26" i="8"/>
  <c r="D29" i="8"/>
  <c r="E32" i="8"/>
  <c r="E35" i="8"/>
  <c r="E26" i="8"/>
  <c r="F29" i="8"/>
  <c r="C35" i="8"/>
  <c r="F35" i="8"/>
  <c r="G32" i="8"/>
  <c r="B43" i="8"/>
  <c r="B49" i="8"/>
  <c r="C49" i="8"/>
  <c r="B45" i="8"/>
  <c r="B44" i="8"/>
  <c r="D49" i="8"/>
  <c r="B41" i="8"/>
  <c r="F49" i="8"/>
  <c r="E49" i="8"/>
  <c r="B42" i="8"/>
  <c r="B15" i="3"/>
  <c r="P99" i="3"/>
  <c r="O99" i="3"/>
  <c r="N99" i="3"/>
  <c r="N101" i="3"/>
  <c r="N102" i="3"/>
  <c r="C90" i="3"/>
  <c r="F130" i="3"/>
  <c r="F129" i="3"/>
  <c r="E129" i="3"/>
  <c r="E128" i="3"/>
  <c r="F128" i="3"/>
  <c r="D128" i="3"/>
  <c r="D127" i="3"/>
  <c r="E127" i="3"/>
  <c r="F127" i="3"/>
  <c r="C127" i="3"/>
  <c r="F120" i="3"/>
  <c r="F119" i="3"/>
  <c r="E119" i="3"/>
  <c r="F118" i="3"/>
  <c r="E118" i="3"/>
  <c r="D118" i="3"/>
  <c r="D117" i="3"/>
  <c r="E117" i="3"/>
  <c r="F117" i="3"/>
  <c r="C117" i="3"/>
  <c r="C108" i="3"/>
  <c r="C99" i="3"/>
  <c r="F109" i="3"/>
  <c r="F111" i="3"/>
  <c r="F110" i="3"/>
  <c r="E110" i="3"/>
  <c r="E109" i="3"/>
  <c r="D109" i="3"/>
  <c r="D108" i="3"/>
  <c r="E108" i="3"/>
  <c r="F108" i="3"/>
  <c r="E100" i="3"/>
  <c r="F102" i="3"/>
  <c r="F101" i="3"/>
  <c r="E101" i="3"/>
  <c r="F100" i="3"/>
  <c r="D100" i="3"/>
  <c r="F99" i="3"/>
  <c r="D99" i="3"/>
  <c r="E99" i="3"/>
  <c r="E91" i="3"/>
  <c r="F50" i="3"/>
  <c r="F57" i="3" s="1"/>
  <c r="C49" i="3"/>
  <c r="C56" i="3" s="1"/>
  <c r="D49" i="3"/>
  <c r="E49" i="3"/>
  <c r="E56" i="3" s="1"/>
  <c r="F49" i="3"/>
  <c r="C50" i="3"/>
  <c r="D50" i="3"/>
  <c r="E50" i="3"/>
  <c r="C51" i="3"/>
  <c r="C58" i="3" s="1"/>
  <c r="D51" i="3"/>
  <c r="D58" i="3" s="1"/>
  <c r="E51" i="3"/>
  <c r="E58" i="3" s="1"/>
  <c r="F51" i="3"/>
  <c r="F58" i="3" s="1"/>
  <c r="C52" i="3"/>
  <c r="D52" i="3"/>
  <c r="E52" i="3"/>
  <c r="F52" i="3"/>
  <c r="F59" i="3" s="1"/>
  <c r="B52" i="3"/>
  <c r="B59" i="3" s="1"/>
  <c r="B51" i="3"/>
  <c r="B58" i="3" s="1"/>
  <c r="B50" i="3"/>
  <c r="B57" i="3" s="1"/>
  <c r="B49" i="3"/>
  <c r="B56" i="3" s="1"/>
  <c r="B48" i="3"/>
  <c r="B55" i="3" s="1"/>
  <c r="F93" i="3"/>
  <c r="F92" i="3"/>
  <c r="E92" i="3"/>
  <c r="F91" i="3"/>
  <c r="D91" i="3"/>
  <c r="F90" i="3"/>
  <c r="D90" i="3"/>
  <c r="E90" i="3"/>
  <c r="E55" i="3"/>
  <c r="D56" i="3"/>
  <c r="F56" i="3"/>
  <c r="C57" i="3"/>
  <c r="D57" i="3"/>
  <c r="E57" i="3"/>
  <c r="C59" i="3"/>
  <c r="D59" i="3"/>
  <c r="E59" i="3"/>
  <c r="C48" i="3"/>
  <c r="C55" i="3" s="1"/>
  <c r="D48" i="3"/>
  <c r="D55" i="3" s="1"/>
  <c r="E48" i="3"/>
  <c r="F48" i="3"/>
  <c r="F55" i="3" s="1"/>
  <c r="E61" i="3" l="1"/>
  <c r="D38" i="8"/>
  <c r="D47" i="8"/>
  <c r="F47" i="8" s="1"/>
  <c r="D40" i="8"/>
  <c r="F40" i="8" s="1"/>
  <c r="E62" i="3"/>
  <c r="D52" i="8" l="1"/>
  <c r="F52" i="8" s="1"/>
  <c r="H47" i="8" s="1"/>
  <c r="D20" i="3"/>
  <c r="G18" i="3"/>
  <c r="C15" i="3"/>
  <c r="C20" i="3" s="1"/>
  <c r="D15" i="3"/>
  <c r="E15" i="3"/>
  <c r="E20" i="3" s="1"/>
  <c r="F15" i="3"/>
  <c r="F20" i="3" s="1"/>
  <c r="B16" i="3"/>
  <c r="G16" i="3" s="1"/>
  <c r="C16" i="3"/>
  <c r="D16" i="3"/>
  <c r="E16" i="3"/>
  <c r="F16" i="3"/>
  <c r="B17" i="3"/>
  <c r="G17" i="3" s="1"/>
  <c r="C17" i="3"/>
  <c r="D17" i="3"/>
  <c r="E17" i="3"/>
  <c r="F17" i="3"/>
  <c r="B18" i="3"/>
  <c r="C18" i="3"/>
  <c r="D18" i="3"/>
  <c r="E18" i="3"/>
  <c r="F18" i="3"/>
  <c r="B19" i="3"/>
  <c r="G19" i="3" s="1"/>
  <c r="C19" i="3"/>
  <c r="D19" i="3"/>
  <c r="E19" i="3"/>
  <c r="F19" i="3"/>
  <c r="D71" i="3" l="1"/>
  <c r="D80" i="3" s="1"/>
  <c r="F68" i="3"/>
  <c r="F77" i="3" s="1"/>
  <c r="B20" i="3"/>
  <c r="B36" i="3" s="1"/>
  <c r="B43" i="3" s="1"/>
  <c r="C68" i="3"/>
  <c r="C77" i="3" s="1"/>
  <c r="E71" i="3"/>
  <c r="E80" i="3" s="1"/>
  <c r="E68" i="3"/>
  <c r="E77" i="3" s="1"/>
  <c r="D70" i="3"/>
  <c r="D79" i="3" s="1"/>
  <c r="B68" i="3"/>
  <c r="B77" i="3" s="1"/>
  <c r="E70" i="3"/>
  <c r="E79" i="3" s="1"/>
  <c r="B70" i="3"/>
  <c r="B79" i="3" s="1"/>
  <c r="B69" i="3"/>
  <c r="B78" i="3" s="1"/>
  <c r="F70" i="3"/>
  <c r="F79" i="3" s="1"/>
  <c r="C70" i="3"/>
  <c r="C79" i="3" s="1"/>
  <c r="F69" i="3"/>
  <c r="F78" i="3" s="1"/>
  <c r="H40" i="8"/>
  <c r="C69" i="3"/>
  <c r="C78" i="3" s="1"/>
  <c r="B71" i="3"/>
  <c r="B80" i="3" s="1"/>
  <c r="G80" i="3" s="1"/>
  <c r="H80" i="3" s="1"/>
  <c r="J80" i="3" s="1"/>
  <c r="K80" i="3" s="1"/>
  <c r="E69" i="3"/>
  <c r="E78" i="3" s="1"/>
  <c r="C71" i="3"/>
  <c r="C80" i="3" s="1"/>
  <c r="D68" i="3"/>
  <c r="D77" i="3" s="1"/>
  <c r="F71" i="3"/>
  <c r="F80" i="3" s="1"/>
  <c r="D69" i="3"/>
  <c r="D78" i="3" s="1"/>
  <c r="G15" i="3"/>
  <c r="B67" i="3" s="1"/>
  <c r="B76" i="3" s="1"/>
  <c r="B37" i="3"/>
  <c r="B44" i="3" s="1"/>
  <c r="G20" i="3"/>
  <c r="L50" i="3" s="1"/>
  <c r="N52" i="3" l="1"/>
  <c r="G78" i="3"/>
  <c r="H78" i="3" s="1"/>
  <c r="J78" i="3" s="1"/>
  <c r="K78" i="3" s="1"/>
  <c r="O50" i="3"/>
  <c r="P52" i="3"/>
  <c r="N51" i="3"/>
  <c r="D34" i="3"/>
  <c r="D41" i="3" s="1"/>
  <c r="O49" i="3"/>
  <c r="O53" i="3"/>
  <c r="P49" i="3"/>
  <c r="L52" i="3"/>
  <c r="M50" i="3"/>
  <c r="L53" i="3"/>
  <c r="M51" i="3"/>
  <c r="O52" i="3"/>
  <c r="O51" i="3"/>
  <c r="G79" i="3"/>
  <c r="H79" i="3" s="1"/>
  <c r="J79" i="3" s="1"/>
  <c r="K79" i="3" s="1"/>
  <c r="E67" i="3"/>
  <c r="E76" i="3" s="1"/>
  <c r="N50" i="3"/>
  <c r="C67" i="3"/>
  <c r="C76" i="3" s="1"/>
  <c r="G76" i="3" s="1"/>
  <c r="H76" i="3" s="1"/>
  <c r="J76" i="3" s="1"/>
  <c r="K76" i="3" s="1"/>
  <c r="P51" i="3"/>
  <c r="G77" i="3"/>
  <c r="H77" i="3" s="1"/>
  <c r="J77" i="3" s="1"/>
  <c r="K77" i="3" s="1"/>
  <c r="P50" i="3"/>
  <c r="F67" i="3"/>
  <c r="F76" i="3" s="1"/>
  <c r="C34" i="3"/>
  <c r="C41" i="3" s="1"/>
  <c r="D67" i="3"/>
  <c r="D76" i="3" s="1"/>
  <c r="N49" i="3"/>
  <c r="E34" i="3"/>
  <c r="E41" i="3" s="1"/>
  <c r="M49" i="3"/>
  <c r="G23" i="3"/>
  <c r="H23" i="3" s="1"/>
  <c r="L49" i="3"/>
  <c r="L51" i="3"/>
  <c r="P53" i="3"/>
  <c r="M53" i="3"/>
  <c r="B34" i="3"/>
  <c r="B41" i="3" s="1"/>
  <c r="M52" i="3"/>
  <c r="N53" i="3"/>
  <c r="B35" i="3"/>
  <c r="B42" i="3" s="1"/>
  <c r="B38" i="3"/>
  <c r="B45" i="3" s="1"/>
  <c r="C37" i="3"/>
  <c r="C44" i="3" s="1"/>
  <c r="E36" i="3"/>
  <c r="E43" i="3" s="1"/>
  <c r="C38" i="3"/>
  <c r="C45" i="3" s="1"/>
  <c r="D37" i="3"/>
  <c r="D44" i="3" s="1"/>
  <c r="C35" i="3"/>
  <c r="C42" i="3" s="1"/>
  <c r="E37" i="3"/>
  <c r="E44" i="3" s="1"/>
  <c r="F37" i="3"/>
  <c r="F44" i="3" s="1"/>
  <c r="D35" i="3"/>
  <c r="D42" i="3" s="1"/>
  <c r="F38" i="3"/>
  <c r="F45" i="3" s="1"/>
  <c r="F36" i="3"/>
  <c r="F43" i="3" s="1"/>
  <c r="E35" i="3"/>
  <c r="E42" i="3" s="1"/>
  <c r="D36" i="3"/>
  <c r="D43" i="3" s="1"/>
  <c r="E38" i="3"/>
  <c r="E45" i="3" s="1"/>
  <c r="F35" i="3"/>
  <c r="F42" i="3" s="1"/>
  <c r="D38" i="3"/>
  <c r="D45" i="3" s="1"/>
  <c r="C36" i="3"/>
  <c r="C43" i="3" s="1"/>
  <c r="G27" i="3"/>
  <c r="H27" i="3" s="1"/>
  <c r="B25" i="3"/>
  <c r="C25" i="3" s="1"/>
  <c r="B26" i="3"/>
  <c r="C26" i="3" s="1"/>
  <c r="G25" i="3"/>
  <c r="H25" i="3" s="1"/>
  <c r="G26" i="3"/>
  <c r="H26" i="3" s="1"/>
  <c r="G24" i="3"/>
  <c r="H24" i="3" s="1"/>
  <c r="B27" i="3"/>
  <c r="C27" i="3" s="1"/>
  <c r="B24" i="3"/>
  <c r="C24" i="3" s="1"/>
  <c r="F34" i="3"/>
  <c r="F41" i="3" s="1"/>
  <c r="B23" i="3"/>
  <c r="D32" i="3" l="1"/>
  <c r="E32" i="3" s="1"/>
  <c r="M56" i="3"/>
  <c r="H28" i="3"/>
  <c r="I23" i="3" s="1"/>
  <c r="J23" i="3" s="1"/>
  <c r="B28" i="3"/>
  <c r="C23" i="3"/>
  <c r="C28" i="3" s="1"/>
  <c r="D23" i="3" s="1"/>
  <c r="E23" i="3" s="1"/>
</calcChain>
</file>

<file path=xl/sharedStrings.xml><?xml version="1.0" encoding="utf-8"?>
<sst xmlns="http://schemas.openxmlformats.org/spreadsheetml/2006/main" count="90" uniqueCount="64">
  <si>
    <t>תוספת האלומיניום</t>
  </si>
  <si>
    <t>K</t>
  </si>
  <si>
    <t>מתקן 1</t>
  </si>
  <si>
    <t>מתקן 2</t>
  </si>
  <si>
    <t>מתקן 3</t>
  </si>
  <si>
    <t>מתקן 4</t>
  </si>
  <si>
    <t>מתקן 5</t>
  </si>
  <si>
    <t>מפת חום לממוצעים</t>
  </si>
  <si>
    <t>Y ממוצע</t>
  </si>
  <si>
    <t>ai</t>
  </si>
  <si>
    <t>בחזקת 2</t>
  </si>
  <si>
    <t>ssa</t>
  </si>
  <si>
    <t>msa</t>
  </si>
  <si>
    <t>bi</t>
  </si>
  <si>
    <t>חזקת 2</t>
  </si>
  <si>
    <t>sum</t>
  </si>
  <si>
    <t>ssb</t>
  </si>
  <si>
    <t>msb</t>
  </si>
  <si>
    <t>SSAB</t>
  </si>
  <si>
    <t>msab</t>
  </si>
  <si>
    <t>Interactions</t>
  </si>
  <si>
    <t>Interactions^2</t>
  </si>
  <si>
    <t>STDEV</t>
  </si>
  <si>
    <t>STDEV^2</t>
  </si>
  <si>
    <t>SSE</t>
  </si>
  <si>
    <t>MSE</t>
  </si>
  <si>
    <t>פילוח לפי מתקן</t>
  </si>
  <si>
    <t>הפרשים מהממוצע לפי מתקן</t>
  </si>
  <si>
    <t>סכום</t>
  </si>
  <si>
    <t>ss</t>
  </si>
  <si>
    <t>df</t>
  </si>
  <si>
    <t>MS</t>
  </si>
  <si>
    <t>mse</t>
  </si>
  <si>
    <t>Fst</t>
  </si>
  <si>
    <t>Fcr</t>
  </si>
  <si>
    <t>מובהק?</t>
  </si>
  <si>
    <t>כן</t>
  </si>
  <si>
    <t>הכל מובהק אז נעשה ניתוחי המשך</t>
  </si>
  <si>
    <t>HSD</t>
  </si>
  <si>
    <t>סוג 1</t>
  </si>
  <si>
    <t>HSD=</t>
  </si>
  <si>
    <t>סוג 2</t>
  </si>
  <si>
    <t>סוג 3</t>
  </si>
  <si>
    <t>אלומיניום/מתקן</t>
  </si>
  <si>
    <t>עמודה1</t>
  </si>
  <si>
    <t>עמודה2</t>
  </si>
  <si>
    <t>עמודה3</t>
  </si>
  <si>
    <t>עמודה4</t>
  </si>
  <si>
    <t>עמודה5</t>
  </si>
  <si>
    <t>עמודה6</t>
  </si>
  <si>
    <t>עמודה7</t>
  </si>
  <si>
    <t>B1= 0.12</t>
  </si>
  <si>
    <t>B2= 0.14</t>
  </si>
  <si>
    <t>B3= 0.16</t>
  </si>
  <si>
    <t>B4= 0.18</t>
  </si>
  <si>
    <t>B5= 0.2</t>
  </si>
  <si>
    <t>אפקטים</t>
  </si>
  <si>
    <t>SST</t>
  </si>
  <si>
    <t>SSA</t>
  </si>
  <si>
    <t>Tינטרקציה</t>
  </si>
  <si>
    <t>SSB</t>
  </si>
  <si>
    <t>MSA</t>
  </si>
  <si>
    <t>MSB</t>
  </si>
  <si>
    <t>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</si>
</sst>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1" formatCode="0.00000000"/>
  </numFmts>
  <fonts count="8" x14ac:knownFonts="1">
    <font>
      <sz val="11"/>
      <color theme="1"/>
      <name val="Arial"/>
      <family val="2"/>
      <charset val="177"/>
      <scheme val="minor"/>
    </font>
    <font>
      <b/>
      <sz val="16"/>
      <color theme="1"/>
      <name val="Times New Roman"/>
      <family val="1"/>
      <scheme val="major"/>
    </font>
    <font>
      <b/>
      <sz val="11"/>
      <color theme="1"/>
      <name val="Arial"/>
      <family val="2"/>
      <scheme val="minor"/>
    </font>
    <font>
      <sz val="11"/>
      <color rgb="FF7030A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10" fontId="2" fillId="0" borderId="2" xfId="0" applyNumberFormat="1" applyFont="1" applyBorder="1" applyAlignment="1">
      <alignment horizontal="center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1" fontId="0" fillId="2" borderId="2" xfId="0" applyNumberFormat="1" applyFill="1" applyBorder="1" applyAlignment="1" applyProtection="1">
      <alignment horizontal="center"/>
      <protection hidden="1"/>
    </xf>
    <xf numFmtId="0" fontId="0" fillId="3" borderId="3" xfId="0" applyFill="1" applyBorder="1" applyAlignment="1" applyProtection="1">
      <alignment horizontal="center"/>
      <protection locked="0"/>
    </xf>
    <xf numFmtId="1" fontId="0" fillId="0" borderId="0" xfId="0" applyNumberFormat="1"/>
    <xf numFmtId="0" fontId="0" fillId="3" borderId="0" xfId="0" applyFill="1"/>
    <xf numFmtId="2" fontId="3" fillId="0" borderId="0" xfId="0" applyNumberFormat="1" applyFont="1" applyAlignment="1">
      <alignment vertical="center"/>
    </xf>
    <xf numFmtId="1" fontId="0" fillId="3" borderId="0" xfId="0" applyNumberFormat="1" applyFill="1"/>
    <xf numFmtId="1" fontId="2" fillId="0" borderId="0" xfId="0" applyNumberFormat="1" applyFont="1"/>
    <xf numFmtId="0" fontId="2" fillId="0" borderId="0" xfId="0" applyFont="1"/>
    <xf numFmtId="1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165" fontId="0" fillId="3" borderId="0" xfId="0" applyNumberFormat="1" applyFill="1"/>
    <xf numFmtId="0" fontId="0" fillId="4" borderId="0" xfId="0" applyFill="1"/>
    <xf numFmtId="2" fontId="0" fillId="2" borderId="2" xfId="0" applyNumberFormat="1" applyFill="1" applyBorder="1" applyAlignment="1" applyProtection="1">
      <alignment horizontal="center" vertical="center"/>
      <protection hidden="1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0" fillId="0" borderId="2" xfId="0" applyNumberFormat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154348</xdr:rowOff>
    </xdr:from>
    <xdr:ext cx="5048250" cy="147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תיבת טקסט 1">
              <a:extLst>
                <a:ext uri="{FF2B5EF4-FFF2-40B4-BE49-F238E27FC236}">
                  <a16:creationId xmlns:a16="http://schemas.microsoft.com/office/drawing/2014/main" id="{C4CB315A-33FC-435E-A0C4-B6DCB060A7F7}"/>
                </a:ext>
              </a:extLst>
            </xdr:cNvPr>
            <xdr:cNvSpPr txBox="1"/>
          </xdr:nvSpPr>
          <xdr:spPr>
            <a:xfrm>
              <a:off x="285750" y="154348"/>
              <a:ext cx="5048250" cy="147222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𝑺𝒕𝒓𝒆𝒏𝒈𝒕𝒉</m:t>
                        </m:r>
                      </m:e>
                      <m:sub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𝒌</m:t>
                        </m:r>
                      </m:sub>
                    </m:sSub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𝝁</m:t>
                    </m:r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𝒌</m:t>
                        </m:r>
                      </m:sub>
                    </m:sSub>
                  </m:oMath>
                </m:oMathPara>
              </a14:m>
              <a:endParaRPr lang="en-US" sz="2000" b="1"/>
            </a:p>
            <a:p>
              <a:pPr/>
              <a:br>
                <a:rPr lang="en-US" sz="2000" b="1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𝒊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𝟒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𝟓</m:t>
                    </m:r>
                  </m:oMath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𝒋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𝟏𝟐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𝟏𝟔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𝟏𝟖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𝟐𝟎</m:t>
                    </m:r>
                  </m:oMath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𝒌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br>
                <a:rPr lang="en-US" sz="1400" b="0"/>
              </a:br>
              <a:endParaRPr lang="en-US" sz="1400" b="0"/>
            </a:p>
          </xdr:txBody>
        </xdr:sp>
      </mc:Choice>
      <mc:Fallback xmlns="">
        <xdr:sp macro="" textlink="">
          <xdr:nvSpPr>
            <xdr:cNvPr id="2" name="תיבת טקסט 1">
              <a:extLst>
                <a:ext uri="{FF2B5EF4-FFF2-40B4-BE49-F238E27FC236}">
                  <a16:creationId xmlns:a16="http://schemas.microsoft.com/office/drawing/2014/main" id="{C4CB315A-33FC-435E-A0C4-B6DCB060A7F7}"/>
                </a:ext>
              </a:extLst>
            </xdr:cNvPr>
            <xdr:cNvSpPr txBox="1"/>
          </xdr:nvSpPr>
          <xdr:spPr>
            <a:xfrm>
              <a:off x="285750" y="154348"/>
              <a:ext cx="5048250" cy="147222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/>
              <a:r>
                <a:rPr lang="en-US" sz="2000" b="1" i="0">
                  <a:solidFill>
                    <a:srgbClr val="C00000"/>
                  </a:solidFill>
                  <a:latin typeface="Cambria Math" panose="02040503050406030204" pitchFamily="18" charset="0"/>
                </a:rPr>
                <a:t>〖𝑺𝒕𝒓𝒆𝒏𝒈𝒕𝒉〗_(𝒊,𝒋,𝒌)=𝝁+𝜶_𝒊+𝜷_𝒋+𝜺_(𝒊,𝒋,𝒌)</a:t>
              </a:r>
              <a:endParaRPr lang="en-US" sz="2000" b="1"/>
            </a:p>
            <a:p>
              <a:pPr/>
              <a:br>
                <a:rPr lang="en-US" sz="2000" b="1"/>
              </a:br>
              <a:r>
                <a:rPr lang="en-US" sz="1600" b="1" i="0">
                  <a:latin typeface="Cambria Math" panose="02040503050406030204" pitchFamily="18" charset="0"/>
                </a:rPr>
                <a:t>𝒊=𝟏, 𝟐, 𝟑, 𝟒, 𝟓</a:t>
              </a:r>
              <a:br>
                <a:rPr lang="en-US" sz="1600" b="1" i="1">
                  <a:latin typeface="Cambria Math" panose="02040503050406030204" pitchFamily="18" charset="0"/>
                </a:rPr>
              </a:br>
              <a:r>
                <a:rPr lang="en-US" sz="1600" b="1" i="0">
                  <a:latin typeface="Cambria Math" panose="02040503050406030204" pitchFamily="18" charset="0"/>
                </a:rPr>
                <a:t>𝒋=𝟎.𝟏𝟐, 𝟎.𝟏𝟒, 𝟎.𝟏𝟔, 𝟎.𝟏𝟖, 𝟎.𝟐𝟎</a:t>
              </a:r>
              <a:br>
                <a:rPr lang="en-US" sz="1600" b="1" i="1">
                  <a:latin typeface="Cambria Math" panose="02040503050406030204" pitchFamily="18" charset="0"/>
                </a:rPr>
              </a:br>
              <a:r>
                <a:rPr lang="en-US" sz="1600" b="1" i="0">
                  <a:latin typeface="Cambria Math" panose="02040503050406030204" pitchFamily="18" charset="0"/>
                </a:rPr>
                <a:t>𝒌=𝟏, 𝟐</a:t>
              </a:r>
              <a:br>
                <a:rPr lang="en-US" sz="1400" b="0"/>
              </a:br>
              <a:endParaRPr lang="en-US" sz="14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154348</xdr:rowOff>
    </xdr:from>
    <xdr:ext cx="5048250" cy="147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תיבת טקסט 2">
              <a:extLst>
                <a:ext uri="{FF2B5EF4-FFF2-40B4-BE49-F238E27FC236}">
                  <a16:creationId xmlns:a16="http://schemas.microsoft.com/office/drawing/2014/main" id="{BC74B8C1-E473-257C-71C8-F846DE4F8A71}"/>
                </a:ext>
              </a:extLst>
            </xdr:cNvPr>
            <xdr:cNvSpPr txBox="1"/>
          </xdr:nvSpPr>
          <xdr:spPr>
            <a:xfrm>
              <a:off x="285750" y="154348"/>
              <a:ext cx="5048250" cy="147222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𝑺𝒕𝒓𝒆𝒏𝒈𝒕𝒉</m:t>
                        </m:r>
                      </m:e>
                      <m:sub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𝒌</m:t>
                        </m:r>
                      </m:sub>
                    </m:sSub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𝝁</m:t>
                    </m:r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2000" b="1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1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𝜶𝜷</m:t>
                            </m:r>
                          </m:e>
                        </m:d>
                      </m:e>
                      <m:sub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en-US" sz="20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0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𝒌</m:t>
                        </m:r>
                      </m:sub>
                    </m:sSub>
                  </m:oMath>
                </m:oMathPara>
              </a14:m>
              <a:endParaRPr lang="en-US" sz="2000" b="1"/>
            </a:p>
            <a:p>
              <a:pPr/>
              <a:br>
                <a:rPr lang="en-US" sz="2000" b="1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𝒊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𝟒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𝟓</m:t>
                    </m:r>
                  </m:oMath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𝒋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𝟏𝟐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𝟏𝟔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𝟏𝟖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𝟐𝟎</m:t>
                    </m:r>
                  </m:oMath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𝒌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br>
                <a:rPr lang="en-US" sz="1400" b="0"/>
              </a:br>
              <a:endParaRPr lang="en-US" sz="1400" b="0"/>
            </a:p>
          </xdr:txBody>
        </xdr:sp>
      </mc:Choice>
      <mc:Fallback xmlns="">
        <xdr:sp macro="" textlink="">
          <xdr:nvSpPr>
            <xdr:cNvPr id="3" name="תיבת טקסט 2">
              <a:extLst>
                <a:ext uri="{FF2B5EF4-FFF2-40B4-BE49-F238E27FC236}">
                  <a16:creationId xmlns:a16="http://schemas.microsoft.com/office/drawing/2014/main" id="{BC74B8C1-E473-257C-71C8-F846DE4F8A71}"/>
                </a:ext>
              </a:extLst>
            </xdr:cNvPr>
            <xdr:cNvSpPr txBox="1"/>
          </xdr:nvSpPr>
          <xdr:spPr>
            <a:xfrm>
              <a:off x="285750" y="154348"/>
              <a:ext cx="5048250" cy="147222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r>
                <a:rPr lang="en-US" sz="2000" b="1" i="0">
                  <a:solidFill>
                    <a:srgbClr val="C00000"/>
                  </a:solidFill>
                  <a:latin typeface="Cambria Math" panose="02040503050406030204" pitchFamily="18" charset="0"/>
                </a:rPr>
                <a:t>〖𝑺𝒕𝒓𝒆𝒏𝒈𝒕𝒉〗_(𝒊,𝒋,𝒌)=𝝁+𝜶_𝒊+𝜷_𝒋+(𝜶𝜷)_(𝒊,𝒋)+𝜺_(𝒊,𝒋,𝒌)</a:t>
              </a:r>
              <a:endParaRPr lang="en-US" sz="2000" b="1"/>
            </a:p>
            <a:p>
              <a:br>
                <a:rPr lang="en-US" sz="2000" b="1"/>
              </a:br>
              <a:r>
                <a:rPr lang="en-US" sz="1600" b="1" i="0">
                  <a:latin typeface="Cambria Math" panose="02040503050406030204" pitchFamily="18" charset="0"/>
                </a:rPr>
                <a:t>𝒊=𝟏, 𝟐, 𝟑, 𝟒, 𝟓</a:t>
              </a:r>
              <a:br>
                <a:rPr lang="en-US" sz="1600" b="1"/>
              </a:br>
              <a:r>
                <a:rPr lang="en-US" sz="1600" b="1" i="0">
                  <a:latin typeface="Cambria Math" panose="02040503050406030204" pitchFamily="18" charset="0"/>
                </a:rPr>
                <a:t>𝒋=𝟎.𝟏𝟐, 𝟎.𝟏𝟒, 𝟎.𝟏𝟔, 𝟎.𝟏𝟖, 𝟎.𝟐𝟎</a:t>
              </a:r>
              <a:br>
                <a:rPr lang="en-US" sz="1600" b="1"/>
              </a:br>
              <a:r>
                <a:rPr lang="en-US" sz="1600" b="1" i="0">
                  <a:latin typeface="Cambria Math" panose="02040503050406030204" pitchFamily="18" charset="0"/>
                </a:rPr>
                <a:t>𝒌=𝟏, 𝟐</a:t>
              </a:r>
              <a:br>
                <a:rPr lang="en-US" sz="1400" b="0"/>
              </a:br>
              <a:endParaRPr lang="en-US" sz="1400" b="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8BEFA4-C75C-46D7-8744-ECED371737B7}" name="טבלה3" displayName="טבלה3" ref="M88:S95" totalsRowShown="0">
  <autoFilter ref="M88:S95" xr:uid="{018BEFA4-C75C-46D7-8744-ECED371737B7}"/>
  <tableColumns count="7">
    <tableColumn id="1" xr3:uid="{BD05660C-5B07-4076-95E1-952AE28AD8A8}" name="עמודה1" dataDxfId="0"/>
    <tableColumn id="2" xr3:uid="{AB14D6A4-E932-425F-8D46-8E712126B88D}" name="עמודה2"/>
    <tableColumn id="3" xr3:uid="{E0C572B7-711A-4B8C-9872-3F16BBEFBDF3}" name="עמודה3"/>
    <tableColumn id="4" xr3:uid="{A420BC0C-45C9-4EA9-88C6-105312333C05}" name="עמודה4"/>
    <tableColumn id="5" xr3:uid="{0044957D-4B90-4016-9F8D-499FD299CA9B}" name="עמודה5"/>
    <tableColumn id="6" xr3:uid="{5A0547A3-F076-4383-BDBC-8A524B5D4490}" name="עמודה6"/>
    <tableColumn id="7" xr3:uid="{B1967353-638E-4DEC-B3E5-1E669F938E37}" name="עמודה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302B-FA06-4596-8E73-EEE811367976}">
  <dimension ref="A1:G12"/>
  <sheetViews>
    <sheetView zoomScale="145" zoomScaleNormal="145" workbookViewId="0">
      <selection activeCell="B3" sqref="B3"/>
    </sheetView>
  </sheetViews>
  <sheetFormatPr defaultRowHeight="14.25" x14ac:dyDescent="0.2"/>
  <sheetData>
    <row r="1" spans="1:7" ht="20.25" x14ac:dyDescent="0.3">
      <c r="A1" s="1"/>
      <c r="B1" s="23" t="s">
        <v>0</v>
      </c>
      <c r="C1" s="23"/>
      <c r="D1" s="23"/>
      <c r="E1" s="23"/>
      <c r="F1" s="23"/>
      <c r="G1" s="2"/>
    </row>
    <row r="2" spans="1:7" ht="15" x14ac:dyDescent="0.25">
      <c r="A2" s="1"/>
      <c r="B2" s="3">
        <v>1.1999999999999999E-3</v>
      </c>
      <c r="C2" s="3">
        <v>1.4E-3</v>
      </c>
      <c r="D2" s="3">
        <v>1.6000000000000001E-3</v>
      </c>
      <c r="E2" s="3">
        <v>1.8E-3</v>
      </c>
      <c r="F2" s="3">
        <v>2E-3</v>
      </c>
      <c r="G2" s="4"/>
    </row>
    <row r="3" spans="1:7" x14ac:dyDescent="0.2">
      <c r="A3" s="5" t="s">
        <v>1</v>
      </c>
      <c r="B3" s="6">
        <v>2432.9787214366511</v>
      </c>
      <c r="C3" s="6">
        <v>2473.7152344006927</v>
      </c>
      <c r="D3" s="6">
        <v>1991.9830894727079</v>
      </c>
      <c r="E3" s="6">
        <v>2107.5838854225744</v>
      </c>
      <c r="F3" s="6">
        <v>2429.9634851265046</v>
      </c>
      <c r="G3" s="21" t="s">
        <v>2</v>
      </c>
    </row>
    <row r="4" spans="1:7" x14ac:dyDescent="0.2">
      <c r="A4" s="7">
        <v>11</v>
      </c>
      <c r="B4" s="6">
        <v>2407.295082134915</v>
      </c>
      <c r="C4" s="6">
        <v>2414.6127812359509</v>
      </c>
      <c r="D4" s="6">
        <v>1969.4147846975604</v>
      </c>
      <c r="E4" s="6">
        <v>2041.9211650356872</v>
      </c>
      <c r="F4" s="6">
        <v>2424.9206373184957</v>
      </c>
      <c r="G4" s="22"/>
    </row>
    <row r="5" spans="1:7" x14ac:dyDescent="0.2">
      <c r="A5" s="1"/>
      <c r="B5" s="6">
        <v>3654.4405797300406</v>
      </c>
      <c r="C5" s="6">
        <v>2809.9863152739845</v>
      </c>
      <c r="D5" s="6">
        <v>3024.1815693766257</v>
      </c>
      <c r="E5" s="6">
        <v>2482.5735492810791</v>
      </c>
      <c r="F5" s="6">
        <v>1784.9776497022694</v>
      </c>
      <c r="G5" s="24" t="s">
        <v>3</v>
      </c>
    </row>
    <row r="6" spans="1:7" x14ac:dyDescent="0.2">
      <c r="A6" s="1"/>
      <c r="B6" s="6">
        <v>3617.5995331896588</v>
      </c>
      <c r="C6" s="6">
        <v>2744.7105850367088</v>
      </c>
      <c r="D6" s="6">
        <v>3074.6697096447674</v>
      </c>
      <c r="E6" s="6">
        <v>2425.3291838754526</v>
      </c>
      <c r="F6" s="6">
        <v>1704.8711184768631</v>
      </c>
      <c r="G6" s="25"/>
    </row>
    <row r="7" spans="1:7" x14ac:dyDescent="0.2">
      <c r="A7" s="1"/>
      <c r="B7" s="6">
        <v>2128.2353795809358</v>
      </c>
      <c r="C7" s="6">
        <v>2756.6342691558989</v>
      </c>
      <c r="D7" s="6">
        <v>2700.2280003205483</v>
      </c>
      <c r="E7" s="6">
        <v>3838.6981910668437</v>
      </c>
      <c r="F7" s="6">
        <v>1800.0629341227514</v>
      </c>
      <c r="G7" s="21" t="s">
        <v>4</v>
      </c>
    </row>
    <row r="8" spans="1:7" x14ac:dyDescent="0.2">
      <c r="A8" s="1"/>
      <c r="B8" s="6">
        <v>2130.2625240793445</v>
      </c>
      <c r="C8" s="6">
        <v>2785.5735494284868</v>
      </c>
      <c r="D8" s="6">
        <v>2626.2249946915622</v>
      </c>
      <c r="E8" s="6">
        <v>3817.943937425579</v>
      </c>
      <c r="F8" s="6">
        <v>1862.3123305433589</v>
      </c>
      <c r="G8" s="22"/>
    </row>
    <row r="9" spans="1:7" x14ac:dyDescent="0.2">
      <c r="A9" s="1"/>
      <c r="B9" s="6">
        <v>2305.3996513760935</v>
      </c>
      <c r="C9" s="6">
        <v>2399.2679682694202</v>
      </c>
      <c r="D9" s="6">
        <v>2635.7311419991215</v>
      </c>
      <c r="E9" s="6">
        <v>3187.8828192751926</v>
      </c>
      <c r="F9" s="6">
        <v>2710.3008796008216</v>
      </c>
      <c r="G9" s="24" t="s">
        <v>5</v>
      </c>
    </row>
    <row r="10" spans="1:7" x14ac:dyDescent="0.2">
      <c r="A10" s="1"/>
      <c r="B10" s="6">
        <v>2307.5647920106603</v>
      </c>
      <c r="C10" s="6">
        <v>2390.0510115482839</v>
      </c>
      <c r="D10" s="6">
        <v>2692.6923409214319</v>
      </c>
      <c r="E10" s="6">
        <v>3204.9952584384337</v>
      </c>
      <c r="F10" s="6">
        <v>2614.3942851950819</v>
      </c>
      <c r="G10" s="25"/>
    </row>
    <row r="11" spans="1:7" x14ac:dyDescent="0.2">
      <c r="A11" s="1"/>
      <c r="B11" s="6">
        <v>3156.5639386456164</v>
      </c>
      <c r="C11" s="6">
        <v>3007.8448144587924</v>
      </c>
      <c r="D11" s="6">
        <v>2080.6691049622405</v>
      </c>
      <c r="E11" s="6">
        <v>3037.4655375240495</v>
      </c>
      <c r="F11" s="6">
        <v>2234.7465955647694</v>
      </c>
      <c r="G11" s="21" t="s">
        <v>6</v>
      </c>
    </row>
    <row r="12" spans="1:7" x14ac:dyDescent="0.2">
      <c r="A12" s="1"/>
      <c r="B12" s="6">
        <v>3191.1800978769684</v>
      </c>
      <c r="C12" s="6">
        <v>3005.8871707579692</v>
      </c>
      <c r="D12" s="6">
        <v>2092.449954913021</v>
      </c>
      <c r="E12" s="6">
        <v>3053.3771351926462</v>
      </c>
      <c r="F12" s="6">
        <v>2212.6514914925551</v>
      </c>
      <c r="G12" s="22"/>
    </row>
  </sheetData>
  <mergeCells count="6">
    <mergeCell ref="G11:G12"/>
    <mergeCell ref="B1:F1"/>
    <mergeCell ref="G3:G4"/>
    <mergeCell ref="G5:G6"/>
    <mergeCell ref="G7:G8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B296-2B75-4387-8F29-088801DF8DF7}">
  <dimension ref="A11:P52"/>
  <sheetViews>
    <sheetView zoomScale="130" zoomScaleNormal="130" workbookViewId="0">
      <selection activeCell="F10" sqref="F10"/>
    </sheetView>
  </sheetViews>
  <sheetFormatPr defaultRowHeight="14.25" x14ac:dyDescent="0.2"/>
  <cols>
    <col min="1" max="1" width="12.125" bestFit="1" customWidth="1"/>
    <col min="2" max="2" width="12.25" customWidth="1"/>
    <col min="3" max="3" width="12" bestFit="1" customWidth="1"/>
    <col min="4" max="4" width="13" bestFit="1" customWidth="1"/>
    <col min="5" max="6" width="13.125" bestFit="1" customWidth="1"/>
    <col min="7" max="7" width="10.875" bestFit="1" customWidth="1"/>
    <col min="12" max="12" width="13.875" customWidth="1"/>
    <col min="13" max="13" width="12.5" customWidth="1"/>
    <col min="14" max="16" width="12.5" bestFit="1" customWidth="1"/>
  </cols>
  <sheetData>
    <row r="11" spans="1:16" ht="15" x14ac:dyDescent="0.25">
      <c r="K11" s="3">
        <v>1.1999999999999999E-3</v>
      </c>
      <c r="L11" s="3">
        <v>1.4E-3</v>
      </c>
      <c r="M11" s="3">
        <v>1.6000000000000001E-3</v>
      </c>
      <c r="N11" s="3">
        <v>1.8E-3</v>
      </c>
      <c r="O11" s="3">
        <v>2E-3</v>
      </c>
      <c r="P11" s="4"/>
    </row>
    <row r="12" spans="1:16" ht="15" x14ac:dyDescent="0.25">
      <c r="C12" s="26" t="s">
        <v>7</v>
      </c>
      <c r="D12" s="26"/>
      <c r="E12" s="26"/>
      <c r="K12" s="6">
        <v>2432.9787214366511</v>
      </c>
      <c r="L12" s="6">
        <v>2473.7152344006927</v>
      </c>
      <c r="M12" s="6">
        <v>1991.9830894727079</v>
      </c>
      <c r="N12" s="6">
        <v>2107.5838854225744</v>
      </c>
      <c r="O12" s="6">
        <v>2429.9634851265046</v>
      </c>
      <c r="P12" s="21" t="s">
        <v>2</v>
      </c>
    </row>
    <row r="13" spans="1:16" x14ac:dyDescent="0.2">
      <c r="K13" s="6">
        <v>2407.295082134915</v>
      </c>
      <c r="L13" s="6">
        <v>2414.6127812359509</v>
      </c>
      <c r="M13" s="6">
        <v>1969.4147846975604</v>
      </c>
      <c r="N13" s="6">
        <v>2041.9211650356872</v>
      </c>
      <c r="O13" s="6">
        <v>2424.9206373184957</v>
      </c>
      <c r="P13" s="22"/>
    </row>
    <row r="14" spans="1:16" x14ac:dyDescent="0.2">
      <c r="B14">
        <v>0.12</v>
      </c>
      <c r="C14">
        <v>0.14000000000000001</v>
      </c>
      <c r="D14">
        <v>0.16</v>
      </c>
      <c r="E14">
        <v>0.18</v>
      </c>
      <c r="F14">
        <v>0.2</v>
      </c>
      <c r="G14" t="s">
        <v>8</v>
      </c>
      <c r="K14" s="6">
        <v>3654.4405797300406</v>
      </c>
      <c r="L14" s="6">
        <v>2809.9863152739845</v>
      </c>
      <c r="M14" s="6">
        <v>3024.1815693766257</v>
      </c>
      <c r="N14" s="6">
        <v>2482.5735492810791</v>
      </c>
      <c r="O14" s="6">
        <v>1784.9776497022694</v>
      </c>
      <c r="P14" s="24" t="s">
        <v>3</v>
      </c>
    </row>
    <row r="15" spans="1:16" x14ac:dyDescent="0.2">
      <c r="A15">
        <v>1</v>
      </c>
      <c r="B15" s="8">
        <f>AVERAGE(K12:K13)</f>
        <v>2420.1369017857833</v>
      </c>
      <c r="C15" s="8">
        <f t="shared" ref="C15:F15" si="0">AVERAGE(L12:L13)</f>
        <v>2444.1640078183218</v>
      </c>
      <c r="D15" s="8">
        <f t="shared" si="0"/>
        <v>1980.6989370851343</v>
      </c>
      <c r="E15" s="8">
        <f t="shared" si="0"/>
        <v>2074.7525252291307</v>
      </c>
      <c r="F15" s="8">
        <f t="shared" si="0"/>
        <v>2427.4420612225003</v>
      </c>
      <c r="G15" s="8">
        <f>AVERAGE(B15:F15)</f>
        <v>2269.4388866281743</v>
      </c>
      <c r="K15" s="6">
        <v>3617.5995331896588</v>
      </c>
      <c r="L15" s="6">
        <v>2744.7105850367088</v>
      </c>
      <c r="M15" s="6">
        <v>3074.6697096447674</v>
      </c>
      <c r="N15" s="6">
        <v>2425.3291838754526</v>
      </c>
      <c r="O15" s="6">
        <v>1704.8711184768631</v>
      </c>
      <c r="P15" s="25"/>
    </row>
    <row r="16" spans="1:16" x14ac:dyDescent="0.2">
      <c r="A16">
        <v>2</v>
      </c>
      <c r="B16" s="8">
        <f>AVERAGE(K14:K15)</f>
        <v>3636.0200564598499</v>
      </c>
      <c r="C16" s="8">
        <f t="shared" ref="C16:F16" si="1">AVERAGE(L14:L15)</f>
        <v>2777.3484501553467</v>
      </c>
      <c r="D16" s="8">
        <f t="shared" si="1"/>
        <v>3049.4256395106968</v>
      </c>
      <c r="E16" s="8">
        <f t="shared" si="1"/>
        <v>2453.9513665782661</v>
      </c>
      <c r="F16" s="8">
        <f t="shared" si="1"/>
        <v>1744.9243840895663</v>
      </c>
      <c r="G16" s="8">
        <f t="shared" ref="G16:G18" si="2">AVERAGE(B16:F16)</f>
        <v>2732.3339793587447</v>
      </c>
      <c r="K16" s="6">
        <v>2128.2353795809358</v>
      </c>
      <c r="L16" s="6">
        <v>2756.6342691558989</v>
      </c>
      <c r="M16" s="6">
        <v>2700.2280003205483</v>
      </c>
      <c r="N16" s="6">
        <v>3838.6981910668437</v>
      </c>
      <c r="O16" s="6">
        <v>1800.0629341227514</v>
      </c>
      <c r="P16" s="21" t="s">
        <v>4</v>
      </c>
    </row>
    <row r="17" spans="1:16" x14ac:dyDescent="0.2">
      <c r="A17">
        <v>3</v>
      </c>
      <c r="B17" s="8">
        <f>AVERAGE(K16:K17)</f>
        <v>2129.24895183014</v>
      </c>
      <c r="C17" s="8">
        <f t="shared" ref="C17:F17" si="3">AVERAGE(L16:L17)</f>
        <v>2771.1039092921928</v>
      </c>
      <c r="D17" s="8">
        <f t="shared" si="3"/>
        <v>2663.2264975060552</v>
      </c>
      <c r="E17" s="8">
        <f t="shared" si="3"/>
        <v>3828.3210642462113</v>
      </c>
      <c r="F17" s="8">
        <f t="shared" si="3"/>
        <v>1831.1876323330553</v>
      </c>
      <c r="G17" s="8">
        <f t="shared" si="2"/>
        <v>2644.6176110415313</v>
      </c>
      <c r="K17" s="6">
        <v>2130.2625240793445</v>
      </c>
      <c r="L17" s="6">
        <v>2785.5735494284868</v>
      </c>
      <c r="M17" s="6">
        <v>2626.2249946915622</v>
      </c>
      <c r="N17" s="6">
        <v>3817.943937425579</v>
      </c>
      <c r="O17" s="6">
        <v>1862.3123305433589</v>
      </c>
      <c r="P17" s="22"/>
    </row>
    <row r="18" spans="1:16" x14ac:dyDescent="0.2">
      <c r="A18">
        <v>4</v>
      </c>
      <c r="B18" s="8">
        <f>AVERAGE(K18:K19)</f>
        <v>2306.4822216933771</v>
      </c>
      <c r="C18" s="8">
        <f t="shared" ref="C18:F18" si="4">AVERAGE(L18:L19)</f>
        <v>2394.6594899088523</v>
      </c>
      <c r="D18" s="8">
        <f t="shared" si="4"/>
        <v>2664.2117414602767</v>
      </c>
      <c r="E18" s="8">
        <f t="shared" si="4"/>
        <v>3196.4390388568131</v>
      </c>
      <c r="F18" s="8">
        <f t="shared" si="4"/>
        <v>2662.3475823979516</v>
      </c>
      <c r="G18" s="8">
        <f t="shared" si="2"/>
        <v>2644.828014863454</v>
      </c>
      <c r="K18" s="6">
        <v>2305.3996513760935</v>
      </c>
      <c r="L18" s="6">
        <v>2399.2679682694202</v>
      </c>
      <c r="M18" s="6">
        <v>2635.7311419991215</v>
      </c>
      <c r="N18" s="6">
        <v>3187.8828192751926</v>
      </c>
      <c r="O18" s="6">
        <v>2710.3008796008216</v>
      </c>
      <c r="P18" s="24" t="s">
        <v>5</v>
      </c>
    </row>
    <row r="19" spans="1:16" x14ac:dyDescent="0.2">
      <c r="A19">
        <v>5</v>
      </c>
      <c r="B19" s="8">
        <f>AVERAGE(K20:K21)</f>
        <v>3173.8720182612924</v>
      </c>
      <c r="C19" s="8">
        <f t="shared" ref="C19:F19" si="5">AVERAGE(L20:L21)</f>
        <v>3006.865992608381</v>
      </c>
      <c r="D19" s="8">
        <f t="shared" si="5"/>
        <v>2086.5595299376309</v>
      </c>
      <c r="E19" s="8">
        <f t="shared" si="5"/>
        <v>3045.4213363583476</v>
      </c>
      <c r="F19" s="8">
        <f t="shared" si="5"/>
        <v>2223.6990435286625</v>
      </c>
      <c r="G19" s="8">
        <f>AVERAGE(B19:F19)</f>
        <v>2707.2835841388628</v>
      </c>
      <c r="K19" s="6">
        <v>2307.5647920106603</v>
      </c>
      <c r="L19" s="6">
        <v>2390.0510115482839</v>
      </c>
      <c r="M19" s="6">
        <v>2692.6923409214319</v>
      </c>
      <c r="N19" s="6">
        <v>3204.9952584384337</v>
      </c>
      <c r="O19" s="6">
        <v>2614.3942851950819</v>
      </c>
      <c r="P19" s="25"/>
    </row>
    <row r="20" spans="1:16" x14ac:dyDescent="0.2">
      <c r="B20" s="8">
        <f>AVERAGE(B15:B19)</f>
        <v>2733.1520300060884</v>
      </c>
      <c r="C20" s="8">
        <f t="shared" ref="C20:G20" si="6">AVERAGE(C15:C19)</f>
        <v>2678.8283699566191</v>
      </c>
      <c r="D20" s="8">
        <f t="shared" si="6"/>
        <v>2488.8244690999591</v>
      </c>
      <c r="E20" s="8">
        <f t="shared" si="6"/>
        <v>2919.7770662537541</v>
      </c>
      <c r="F20" s="8">
        <f t="shared" si="6"/>
        <v>2177.9201407143473</v>
      </c>
      <c r="G20" s="8">
        <f t="shared" si="6"/>
        <v>2599.7004152061536</v>
      </c>
      <c r="K20" s="6">
        <v>3156.5639386456164</v>
      </c>
      <c r="L20" s="6">
        <v>3007.8448144587924</v>
      </c>
      <c r="M20" s="6">
        <v>2080.6691049622405</v>
      </c>
      <c r="N20" s="6">
        <v>3037.4655375240495</v>
      </c>
      <c r="O20" s="6">
        <v>2234.7465955647694</v>
      </c>
      <c r="P20" s="21" t="s">
        <v>6</v>
      </c>
    </row>
    <row r="21" spans="1:16" x14ac:dyDescent="0.2">
      <c r="G21" s="8"/>
      <c r="K21" s="6">
        <v>3191.1800978769684</v>
      </c>
      <c r="L21" s="6">
        <v>3005.8871707579692</v>
      </c>
      <c r="M21" s="6">
        <v>2092.449954913021</v>
      </c>
      <c r="N21" s="6">
        <v>3053.3771351926462</v>
      </c>
      <c r="O21" s="6">
        <v>2212.6514914925551</v>
      </c>
      <c r="P21" s="22"/>
    </row>
    <row r="23" spans="1:16" x14ac:dyDescent="0.2">
      <c r="D23" t="s">
        <v>56</v>
      </c>
    </row>
    <row r="25" spans="1:16" x14ac:dyDescent="0.2">
      <c r="C25">
        <v>0.12</v>
      </c>
      <c r="D25">
        <v>0.14000000000000001</v>
      </c>
      <c r="E25">
        <v>0.16</v>
      </c>
      <c r="F25">
        <v>0.18</v>
      </c>
      <c r="G25">
        <v>0.2</v>
      </c>
    </row>
    <row r="26" spans="1:16" x14ac:dyDescent="0.2">
      <c r="B26">
        <v>1</v>
      </c>
      <c r="C26" s="18">
        <f>(K12-$G$20)^2</f>
        <v>27796.123173371772</v>
      </c>
      <c r="D26" s="18">
        <f t="shared" ref="D26:G34" si="7">(L12-$G$20)^2</f>
        <v>15872.265782584676</v>
      </c>
      <c r="E26" s="18">
        <f t="shared" si="7"/>
        <v>369320.34799661097</v>
      </c>
      <c r="F26" s="18">
        <f t="shared" si="7"/>
        <v>242178.67888623234</v>
      </c>
      <c r="G26" s="18">
        <f t="shared" si="7"/>
        <v>28810.625432863664</v>
      </c>
    </row>
    <row r="27" spans="1:16" x14ac:dyDescent="0.2">
      <c r="B27">
        <v>2</v>
      </c>
      <c r="C27" s="18">
        <f t="shared" ref="C27:C34" si="8">(K13-$G$20)^2</f>
        <v>37019.812194254264</v>
      </c>
      <c r="D27" s="18">
        <f t="shared" si="7"/>
        <v>34257.432248687721</v>
      </c>
      <c r="E27" s="18">
        <f t="shared" si="7"/>
        <v>397259.97602561483</v>
      </c>
      <c r="F27" s="18">
        <f t="shared" si="7"/>
        <v>311117.69192072778</v>
      </c>
      <c r="G27" s="18">
        <f t="shared" si="7"/>
        <v>30547.97075845904</v>
      </c>
    </row>
    <row r="28" spans="1:16" x14ac:dyDescent="0.2">
      <c r="B28">
        <v>3</v>
      </c>
      <c r="C28" s="18">
        <f t="shared" si="8"/>
        <v>1112476.8146598761</v>
      </c>
      <c r="D28" s="18">
        <f t="shared" si="7"/>
        <v>44220.159767337755</v>
      </c>
      <c r="E28" s="18">
        <f t="shared" si="7"/>
        <v>180184.25024589611</v>
      </c>
      <c r="F28" s="18">
        <f t="shared" si="7"/>
        <v>13718.702721430383</v>
      </c>
      <c r="G28" s="18">
        <f t="shared" si="7"/>
        <v>663773.18463029701</v>
      </c>
    </row>
    <row r="29" spans="1:16" x14ac:dyDescent="0.2">
      <c r="B29">
        <v>4</v>
      </c>
      <c r="C29" s="18">
        <f t="shared" si="8"/>
        <v>1036118.6143915979</v>
      </c>
      <c r="D29" s="18">
        <f t="shared" si="7"/>
        <v>21027.949354286473</v>
      </c>
      <c r="E29" s="18">
        <f t="shared" si="7"/>
        <v>225595.83065951461</v>
      </c>
      <c r="F29" s="18">
        <f t="shared" si="7"/>
        <v>30405.326315784841</v>
      </c>
      <c r="G29" s="18">
        <f t="shared" si="7"/>
        <v>800719.4702850366</v>
      </c>
    </row>
    <row r="30" spans="1:16" x14ac:dyDescent="0.2">
      <c r="B30">
        <v>5</v>
      </c>
      <c r="C30" s="18">
        <f t="shared" si="8"/>
        <v>222279.27981708784</v>
      </c>
      <c r="D30" s="18">
        <f t="shared" si="7"/>
        <v>24628.234515519987</v>
      </c>
      <c r="E30" s="18">
        <f t="shared" si="7"/>
        <v>10105.795368931871</v>
      </c>
      <c r="F30" s="18">
        <f t="shared" si="7"/>
        <v>1535115.4885877369</v>
      </c>
      <c r="G30" s="18">
        <f t="shared" si="7"/>
        <v>639420.10115340841</v>
      </c>
    </row>
    <row r="31" spans="1:16" x14ac:dyDescent="0.2">
      <c r="C31" s="18">
        <f t="shared" si="8"/>
        <v>220371.93362558584</v>
      </c>
      <c r="D31" s="18">
        <f t="shared" si="7"/>
        <v>34548.82202563349</v>
      </c>
      <c r="E31" s="18">
        <f t="shared" si="7"/>
        <v>703.55331687775845</v>
      </c>
      <c r="F31" s="18">
        <f t="shared" si="7"/>
        <v>1484117.2794295915</v>
      </c>
      <c r="G31" s="18">
        <f>(O17-$G$20)^2</f>
        <v>543741.1874026648</v>
      </c>
    </row>
    <row r="32" spans="1:16" x14ac:dyDescent="0.2">
      <c r="C32" s="18">
        <f t="shared" si="8"/>
        <v>86612.939590956797</v>
      </c>
      <c r="D32" s="18">
        <f t="shared" si="7"/>
        <v>40173.165785046454</v>
      </c>
      <c r="E32" s="18">
        <f t="shared" si="7"/>
        <v>1298.2132732294967</v>
      </c>
      <c r="F32" s="18">
        <f t="shared" si="7"/>
        <v>345958.54045643425</v>
      </c>
      <c r="G32" s="18">
        <f t="shared" si="7"/>
        <v>12232.462724316236</v>
      </c>
    </row>
    <row r="33" spans="1:8" x14ac:dyDescent="0.2">
      <c r="C33" s="18">
        <f t="shared" si="8"/>
        <v>85343.222339819229</v>
      </c>
      <c r="D33" s="18">
        <f t="shared" si="7"/>
        <v>43952.87245410039</v>
      </c>
      <c r="E33" s="18">
        <f t="shared" si="7"/>
        <v>8647.4982482358355</v>
      </c>
      <c r="F33" s="18">
        <f t="shared" si="7"/>
        <v>366381.84724359051</v>
      </c>
      <c r="G33" s="18">
        <f t="shared" si="7"/>
        <v>215.90981525152856</v>
      </c>
    </row>
    <row r="34" spans="1:8" x14ac:dyDescent="0.2">
      <c r="C34" s="18">
        <f t="shared" si="8"/>
        <v>310096.98373741319</v>
      </c>
      <c r="D34" s="18">
        <f t="shared" si="7"/>
        <v>166581.85064129741</v>
      </c>
      <c r="E34" s="18">
        <f t="shared" si="7"/>
        <v>269393.50101351319</v>
      </c>
      <c r="F34" s="18">
        <f t="shared" si="7"/>
        <v>191638.30231800239</v>
      </c>
      <c r="G34" s="18">
        <f t="shared" si="7"/>
        <v>133191.29047083596</v>
      </c>
    </row>
    <row r="35" spans="1:8" x14ac:dyDescent="0.2">
      <c r="C35" s="18">
        <f>(K21-$G$20)^2</f>
        <v>349848.21501236776</v>
      </c>
      <c r="D35" s="18">
        <f t="shared" ref="D35:F35" si="9">(L21-$G$20)^2</f>
        <v>164987.68038571041</v>
      </c>
      <c r="E35" s="18">
        <f t="shared" si="9"/>
        <v>257303.02946759493</v>
      </c>
      <c r="F35" s="18">
        <f t="shared" si="9"/>
        <v>205822.56625770239</v>
      </c>
      <c r="G35" s="18">
        <f>(O21-$G$20)^2</f>
        <v>149806.86934785495</v>
      </c>
    </row>
    <row r="36" spans="1:8" x14ac:dyDescent="0.2">
      <c r="C36" s="18"/>
    </row>
    <row r="38" spans="1:8" x14ac:dyDescent="0.2">
      <c r="C38" s="9" t="s">
        <v>57</v>
      </c>
      <c r="D38" s="19">
        <f>SUM(C26:G35)</f>
        <v>13526939.863276782</v>
      </c>
    </row>
    <row r="40" spans="1:8" x14ac:dyDescent="0.2">
      <c r="B40" t="s">
        <v>59</v>
      </c>
      <c r="C40" s="9" t="s">
        <v>58</v>
      </c>
      <c r="D40" s="9">
        <f>5*2*SUM(B41:B45)</f>
        <v>1422925.3256863006</v>
      </c>
      <c r="E40" s="20" t="s">
        <v>61</v>
      </c>
      <c r="F40" s="20">
        <f>D40/4</f>
        <v>355731.33142157516</v>
      </c>
      <c r="G40" s="9" t="s">
        <v>63</v>
      </c>
      <c r="H40" s="9">
        <f>F40/F52</f>
        <v>1.6319964062036862</v>
      </c>
    </row>
    <row r="41" spans="1:8" x14ac:dyDescent="0.2">
      <c r="A41">
        <v>1</v>
      </c>
      <c r="B41" s="18">
        <f>(G15-$G$20)^2</f>
        <v>109072.67725866346</v>
      </c>
    </row>
    <row r="42" spans="1:8" x14ac:dyDescent="0.2">
      <c r="A42">
        <v>2</v>
      </c>
      <c r="B42" s="18">
        <f t="shared" ref="B42:B45" si="10">(G16-$G$20)^2</f>
        <v>17591.662339819508</v>
      </c>
    </row>
    <row r="43" spans="1:8" x14ac:dyDescent="0.2">
      <c r="A43">
        <v>3</v>
      </c>
      <c r="B43" s="18">
        <f t="shared" si="10"/>
        <v>2017.5544817136715</v>
      </c>
    </row>
    <row r="44" spans="1:8" x14ac:dyDescent="0.2">
      <c r="A44">
        <v>4</v>
      </c>
      <c r="B44" s="18">
        <f t="shared" si="10"/>
        <v>2036.5002508295772</v>
      </c>
    </row>
    <row r="45" spans="1:8" x14ac:dyDescent="0.2">
      <c r="A45">
        <v>5</v>
      </c>
      <c r="B45" s="18">
        <f t="shared" si="10"/>
        <v>11574.138237603849</v>
      </c>
    </row>
    <row r="47" spans="1:8" x14ac:dyDescent="0.2">
      <c r="C47" s="9" t="s">
        <v>60</v>
      </c>
      <c r="D47" s="9">
        <f>5*2*SUM(B49:F49)</f>
        <v>3167117.0463687652</v>
      </c>
      <c r="E47" s="20" t="s">
        <v>62</v>
      </c>
      <c r="F47" s="20">
        <f>D47/4</f>
        <v>791779.26159219129</v>
      </c>
      <c r="G47" s="9" t="s">
        <v>63</v>
      </c>
      <c r="H47" s="9">
        <f>F47/F52</f>
        <v>3.6324630283794384</v>
      </c>
    </row>
    <row r="48" spans="1:8" x14ac:dyDescent="0.2">
      <c r="B48">
        <v>0.12</v>
      </c>
      <c r="C48">
        <v>0.14000000000000001</v>
      </c>
      <c r="D48">
        <v>0.16</v>
      </c>
      <c r="E48">
        <v>0.18</v>
      </c>
      <c r="F48">
        <v>0.2</v>
      </c>
    </row>
    <row r="49" spans="2:6" x14ac:dyDescent="0.2">
      <c r="B49" s="18">
        <f>(B20-$G$20)^2</f>
        <v>17809.333492710168</v>
      </c>
      <c r="C49" s="18">
        <f t="shared" ref="C49:F49" si="11">(C20-$G$20)^2</f>
        <v>6261.2332229917165</v>
      </c>
      <c r="D49" s="18">
        <f t="shared" si="11"/>
        <v>12293.475424943754</v>
      </c>
      <c r="E49" s="18">
        <f t="shared" si="11"/>
        <v>102449.06254584744</v>
      </c>
      <c r="F49" s="18">
        <f t="shared" si="11"/>
        <v>177898.59995038345</v>
      </c>
    </row>
    <row r="52" spans="2:6" x14ac:dyDescent="0.2">
      <c r="C52" s="9" t="s">
        <v>24</v>
      </c>
      <c r="D52" s="19">
        <f>D38-D40-D47</f>
        <v>8936897.4912217166</v>
      </c>
      <c r="E52" s="20" t="s">
        <v>25</v>
      </c>
      <c r="F52" s="20">
        <f>D52/41</f>
        <v>217973.10954199309</v>
      </c>
    </row>
  </sheetData>
  <mergeCells count="6">
    <mergeCell ref="P20:P21"/>
    <mergeCell ref="C12:E12"/>
    <mergeCell ref="P12:P13"/>
    <mergeCell ref="P14:P15"/>
    <mergeCell ref="P16:P17"/>
    <mergeCell ref="P18:P19"/>
  </mergeCells>
  <conditionalFormatting sqref="B15:F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743E-39F3-40FB-9DBA-8D9C2A60F331}">
  <dimension ref="A11:S131"/>
  <sheetViews>
    <sheetView tabSelected="1" zoomScale="130" zoomScaleNormal="130" workbookViewId="0">
      <selection activeCell="H32" sqref="H32"/>
    </sheetView>
  </sheetViews>
  <sheetFormatPr defaultRowHeight="14.25" x14ac:dyDescent="0.2"/>
  <cols>
    <col min="1" max="1" width="12" bestFit="1" customWidth="1"/>
    <col min="2" max="6" width="20.625" customWidth="1"/>
    <col min="7" max="7" width="8.25" bestFit="1" customWidth="1"/>
    <col min="8" max="8" width="25.75" bestFit="1" customWidth="1"/>
    <col min="9" max="12" width="12.5" bestFit="1" customWidth="1"/>
    <col min="13" max="13" width="12.5" customWidth="1"/>
    <col min="14" max="19" width="12.5" bestFit="1" customWidth="1"/>
  </cols>
  <sheetData>
    <row r="11" spans="1:16" ht="15" x14ac:dyDescent="0.25">
      <c r="K11" s="3">
        <v>1.1999999999999999E-3</v>
      </c>
      <c r="L11" s="3">
        <v>1.4E-3</v>
      </c>
      <c r="M11" s="3">
        <v>1.6000000000000001E-3</v>
      </c>
      <c r="N11" s="3">
        <v>1.8E-3</v>
      </c>
      <c r="O11" s="3">
        <v>2E-3</v>
      </c>
      <c r="P11" s="4"/>
    </row>
    <row r="12" spans="1:16" ht="15" x14ac:dyDescent="0.25">
      <c r="C12" s="26" t="s">
        <v>7</v>
      </c>
      <c r="D12" s="26"/>
      <c r="E12" s="26"/>
      <c r="K12" s="6">
        <v>2432.9787214366511</v>
      </c>
      <c r="L12" s="6">
        <v>2473.7152344006927</v>
      </c>
      <c r="M12" s="6">
        <v>1991.9830894727079</v>
      </c>
      <c r="N12" s="6">
        <v>2107.5838854225744</v>
      </c>
      <c r="O12" s="6">
        <v>2429.9634851265046</v>
      </c>
      <c r="P12" s="21" t="s">
        <v>2</v>
      </c>
    </row>
    <row r="13" spans="1:16" x14ac:dyDescent="0.2">
      <c r="K13" s="6">
        <v>2407.295082134915</v>
      </c>
      <c r="L13" s="6">
        <v>2414.6127812359509</v>
      </c>
      <c r="M13" s="6">
        <v>1969.4147846975604</v>
      </c>
      <c r="N13" s="6">
        <v>2041.9211650356872</v>
      </c>
      <c r="O13" s="6">
        <v>2424.9206373184957</v>
      </c>
      <c r="P13" s="22"/>
    </row>
    <row r="14" spans="1:16" x14ac:dyDescent="0.2">
      <c r="B14">
        <v>0.12</v>
      </c>
      <c r="C14">
        <v>0.14000000000000001</v>
      </c>
      <c r="D14">
        <v>0.16</v>
      </c>
      <c r="E14">
        <v>0.18</v>
      </c>
      <c r="F14">
        <v>0.2</v>
      </c>
      <c r="G14" t="s">
        <v>8</v>
      </c>
      <c r="K14" s="6">
        <v>3654.4405797300406</v>
      </c>
      <c r="L14" s="6">
        <v>2809.9863152739845</v>
      </c>
      <c r="M14" s="6">
        <v>3024.1815693766257</v>
      </c>
      <c r="N14" s="6">
        <v>2482.5735492810791</v>
      </c>
      <c r="O14" s="6">
        <v>1784.9776497022694</v>
      </c>
      <c r="P14" s="24" t="s">
        <v>3</v>
      </c>
    </row>
    <row r="15" spans="1:16" x14ac:dyDescent="0.2">
      <c r="A15">
        <v>1</v>
      </c>
      <c r="B15" s="8">
        <f>AVERAGE(K12:K13)</f>
        <v>2420.1369017857833</v>
      </c>
      <c r="C15" s="8">
        <f t="shared" ref="C15:F15" si="0">AVERAGE(L12:L13)</f>
        <v>2444.1640078183218</v>
      </c>
      <c r="D15" s="8">
        <f t="shared" si="0"/>
        <v>1980.6989370851343</v>
      </c>
      <c r="E15" s="8">
        <f t="shared" si="0"/>
        <v>2074.7525252291307</v>
      </c>
      <c r="F15" s="8">
        <f t="shared" si="0"/>
        <v>2427.4420612225003</v>
      </c>
      <c r="G15" s="8">
        <f>AVERAGE(B15:F15)</f>
        <v>2269.4388866281743</v>
      </c>
      <c r="K15" s="6">
        <v>3617.5995331896588</v>
      </c>
      <c r="L15" s="6">
        <v>2744.7105850367088</v>
      </c>
      <c r="M15" s="6">
        <v>3074.6697096447674</v>
      </c>
      <c r="N15" s="6">
        <v>2425.3291838754526</v>
      </c>
      <c r="O15" s="6">
        <v>1704.8711184768631</v>
      </c>
      <c r="P15" s="25"/>
    </row>
    <row r="16" spans="1:16" x14ac:dyDescent="0.2">
      <c r="A16">
        <v>2</v>
      </c>
      <c r="B16" s="8">
        <f>AVERAGE(K14:K15)</f>
        <v>3636.0200564598499</v>
      </c>
      <c r="C16" s="8">
        <f t="shared" ref="C16:F16" si="1">AVERAGE(L14:L15)</f>
        <v>2777.3484501553467</v>
      </c>
      <c r="D16" s="8">
        <f t="shared" si="1"/>
        <v>3049.4256395106968</v>
      </c>
      <c r="E16" s="8">
        <f t="shared" si="1"/>
        <v>2453.9513665782661</v>
      </c>
      <c r="F16" s="8">
        <f t="shared" si="1"/>
        <v>1744.9243840895663</v>
      </c>
      <c r="G16" s="8">
        <f t="shared" ref="G16:G18" si="2">AVERAGE(B16:F16)</f>
        <v>2732.3339793587447</v>
      </c>
      <c r="K16" s="6">
        <v>2128.2353795809358</v>
      </c>
      <c r="L16" s="6">
        <v>2756.6342691558989</v>
      </c>
      <c r="M16" s="6">
        <v>2700.2280003205483</v>
      </c>
      <c r="N16" s="6">
        <v>3838.6981910668437</v>
      </c>
      <c r="O16" s="6">
        <v>1800.0629341227514</v>
      </c>
      <c r="P16" s="21" t="s">
        <v>4</v>
      </c>
    </row>
    <row r="17" spans="1:16" x14ac:dyDescent="0.2">
      <c r="A17">
        <v>3</v>
      </c>
      <c r="B17" s="8">
        <f>AVERAGE(K16:K17)</f>
        <v>2129.24895183014</v>
      </c>
      <c r="C17" s="8">
        <f t="shared" ref="C17:F17" si="3">AVERAGE(L16:L17)</f>
        <v>2771.1039092921928</v>
      </c>
      <c r="D17" s="8">
        <f t="shared" si="3"/>
        <v>2663.2264975060552</v>
      </c>
      <c r="E17" s="8">
        <f t="shared" si="3"/>
        <v>3828.3210642462113</v>
      </c>
      <c r="F17" s="8">
        <f t="shared" si="3"/>
        <v>1831.1876323330553</v>
      </c>
      <c r="G17" s="8">
        <f t="shared" si="2"/>
        <v>2644.6176110415313</v>
      </c>
      <c r="K17" s="6">
        <v>2130.2625240793445</v>
      </c>
      <c r="L17" s="6">
        <v>2785.5735494284868</v>
      </c>
      <c r="M17" s="6">
        <v>2626.2249946915622</v>
      </c>
      <c r="N17" s="6">
        <v>3817.943937425579</v>
      </c>
      <c r="O17" s="6">
        <v>1862.3123305433589</v>
      </c>
      <c r="P17" s="22"/>
    </row>
    <row r="18" spans="1:16" x14ac:dyDescent="0.2">
      <c r="A18">
        <v>4</v>
      </c>
      <c r="B18" s="8">
        <f>AVERAGE(K18:K19)</f>
        <v>2306.4822216933771</v>
      </c>
      <c r="C18" s="8">
        <f t="shared" ref="C18:F18" si="4">AVERAGE(L18:L19)</f>
        <v>2394.6594899088523</v>
      </c>
      <c r="D18" s="8">
        <f t="shared" si="4"/>
        <v>2664.2117414602767</v>
      </c>
      <c r="E18" s="8">
        <f t="shared" si="4"/>
        <v>3196.4390388568131</v>
      </c>
      <c r="F18" s="8">
        <f t="shared" si="4"/>
        <v>2662.3475823979516</v>
      </c>
      <c r="G18" s="8">
        <f t="shared" si="2"/>
        <v>2644.828014863454</v>
      </c>
      <c r="K18" s="6">
        <v>2305.3996513760935</v>
      </c>
      <c r="L18" s="6">
        <v>2399.2679682694202</v>
      </c>
      <c r="M18" s="6">
        <v>2635.7311419991215</v>
      </c>
      <c r="N18" s="6">
        <v>3187.8828192751926</v>
      </c>
      <c r="O18" s="6">
        <v>2710.3008796008216</v>
      </c>
      <c r="P18" s="24" t="s">
        <v>5</v>
      </c>
    </row>
    <row r="19" spans="1:16" x14ac:dyDescent="0.2">
      <c r="A19">
        <v>5</v>
      </c>
      <c r="B19" s="8">
        <f>AVERAGE(K20:K21)</f>
        <v>3173.8720182612924</v>
      </c>
      <c r="C19" s="8">
        <f t="shared" ref="C19:F19" si="5">AVERAGE(L20:L21)</f>
        <v>3006.865992608381</v>
      </c>
      <c r="D19" s="8">
        <f t="shared" si="5"/>
        <v>2086.5595299376309</v>
      </c>
      <c r="E19" s="8">
        <f t="shared" si="5"/>
        <v>3045.4213363583476</v>
      </c>
      <c r="F19" s="8">
        <f t="shared" si="5"/>
        <v>2223.6990435286625</v>
      </c>
      <c r="G19" s="8">
        <f>AVERAGE(B19:F19)</f>
        <v>2707.2835841388628</v>
      </c>
      <c r="K19" s="6">
        <v>2307.5647920106603</v>
      </c>
      <c r="L19" s="6">
        <v>2390.0510115482839</v>
      </c>
      <c r="M19" s="6">
        <v>2692.6923409214319</v>
      </c>
      <c r="N19" s="6">
        <v>3204.9952584384337</v>
      </c>
      <c r="O19" s="6">
        <v>2614.3942851950819</v>
      </c>
      <c r="P19" s="25"/>
    </row>
    <row r="20" spans="1:16" x14ac:dyDescent="0.2">
      <c r="B20" s="8">
        <f>AVERAGE(B15:B19)</f>
        <v>2733.1520300060884</v>
      </c>
      <c r="C20" s="8">
        <f t="shared" ref="C20:G20" si="6">AVERAGE(C15:C19)</f>
        <v>2678.8283699566191</v>
      </c>
      <c r="D20" s="8">
        <f t="shared" si="6"/>
        <v>2488.8244690999591</v>
      </c>
      <c r="E20" s="8">
        <f t="shared" si="6"/>
        <v>2919.7770662537541</v>
      </c>
      <c r="F20" s="8">
        <f t="shared" si="6"/>
        <v>2177.9201407143473</v>
      </c>
      <c r="G20" s="8">
        <f t="shared" si="6"/>
        <v>2599.7004152061536</v>
      </c>
      <c r="K20" s="6">
        <v>3156.5639386456164</v>
      </c>
      <c r="L20" s="6">
        <v>3007.8448144587924</v>
      </c>
      <c r="M20" s="6">
        <v>2080.6691049622405</v>
      </c>
      <c r="N20" s="6">
        <v>3037.4655375240495</v>
      </c>
      <c r="O20" s="6">
        <v>2234.7465955647694</v>
      </c>
      <c r="P20" s="21" t="s">
        <v>6</v>
      </c>
    </row>
    <row r="21" spans="1:16" x14ac:dyDescent="0.2">
      <c r="G21" s="8"/>
      <c r="K21" s="6">
        <v>3191.1800978769684</v>
      </c>
      <c r="L21" s="6">
        <v>3005.8871707579692</v>
      </c>
      <c r="M21" s="6">
        <v>2092.449954913021</v>
      </c>
      <c r="N21" s="6">
        <v>3053.3771351926462</v>
      </c>
      <c r="O21" s="6">
        <v>2212.6514914925551</v>
      </c>
      <c r="P21" s="22"/>
    </row>
    <row r="22" spans="1:16" x14ac:dyDescent="0.2">
      <c r="B22" t="s">
        <v>9</v>
      </c>
      <c r="C22" t="s">
        <v>10</v>
      </c>
      <c r="D22" t="s">
        <v>11</v>
      </c>
      <c r="E22" t="s">
        <v>12</v>
      </c>
      <c r="G22" t="s">
        <v>13</v>
      </c>
      <c r="H22" t="s">
        <v>14</v>
      </c>
      <c r="I22" t="s">
        <v>16</v>
      </c>
      <c r="J22" t="s">
        <v>17</v>
      </c>
    </row>
    <row r="23" spans="1:16" x14ac:dyDescent="0.2">
      <c r="B23" s="8">
        <f>G15-$G$20</f>
        <v>-330.26152857797933</v>
      </c>
      <c r="C23">
        <f>B23*B23</f>
        <v>109072.67725866346</v>
      </c>
      <c r="D23">
        <f>5*2*(C28)</f>
        <v>1422925.3256863006</v>
      </c>
      <c r="E23" s="9">
        <f>D23/4</f>
        <v>355731.33142157516</v>
      </c>
      <c r="G23" s="8">
        <f>B20-$G$20</f>
        <v>133.45161479993476</v>
      </c>
      <c r="H23">
        <f>G23*G23</f>
        <v>17809.333492710168</v>
      </c>
      <c r="I23">
        <f>5*2*H28</f>
        <v>3167117.0463687652</v>
      </c>
      <c r="J23" s="9">
        <f>I23/4</f>
        <v>791779.26159219129</v>
      </c>
    </row>
    <row r="24" spans="1:16" x14ac:dyDescent="0.2">
      <c r="B24" s="8">
        <f t="shared" ref="B24:B26" si="7">G16-$G$20</f>
        <v>132.63356415259113</v>
      </c>
      <c r="C24">
        <f t="shared" ref="C24:C27" si="8">B24*B24</f>
        <v>17591.662339819508</v>
      </c>
      <c r="G24" s="8">
        <f>C20-$G$20</f>
        <v>79.127954750465506</v>
      </c>
      <c r="H24">
        <f t="shared" ref="H24:H27" si="9">G24*G24</f>
        <v>6261.2332229917165</v>
      </c>
    </row>
    <row r="25" spans="1:16" x14ac:dyDescent="0.2">
      <c r="B25" s="8">
        <f t="shared" si="7"/>
        <v>44.917195835377697</v>
      </c>
      <c r="C25">
        <f t="shared" si="8"/>
        <v>2017.5544817136715</v>
      </c>
      <c r="G25" s="8">
        <f>D20-$G$20</f>
        <v>-110.87594610619453</v>
      </c>
      <c r="H25">
        <f>G25*G25</f>
        <v>12293.475424943754</v>
      </c>
    </row>
    <row r="26" spans="1:16" x14ac:dyDescent="0.2">
      <c r="B26" s="8">
        <f t="shared" si="7"/>
        <v>45.127599657300379</v>
      </c>
      <c r="C26">
        <f t="shared" si="8"/>
        <v>2036.5002508295772</v>
      </c>
      <c r="G26" s="8">
        <f>E20-$G$20</f>
        <v>320.07665104760054</v>
      </c>
      <c r="H26">
        <f t="shared" si="9"/>
        <v>102449.06254584744</v>
      </c>
    </row>
    <row r="27" spans="1:16" x14ac:dyDescent="0.2">
      <c r="B27" s="8">
        <f>G19-$G$20</f>
        <v>107.58316893270921</v>
      </c>
      <c r="C27">
        <f t="shared" si="8"/>
        <v>11574.138237603849</v>
      </c>
      <c r="G27" s="8">
        <f>F20-$G$20</f>
        <v>-421.78027449180627</v>
      </c>
      <c r="H27">
        <f t="shared" si="9"/>
        <v>177898.59995038345</v>
      </c>
    </row>
    <row r="28" spans="1:16" x14ac:dyDescent="0.2">
      <c r="A28" t="s">
        <v>15</v>
      </c>
      <c r="B28" s="8">
        <f>SUM(B23:B27)</f>
        <v>-9.0949470177292824E-13</v>
      </c>
      <c r="C28" s="8">
        <f>SUM(C23:C27)</f>
        <v>142292.53256863006</v>
      </c>
      <c r="H28">
        <f>SUM(H23:H27)</f>
        <v>316711.70463687653</v>
      </c>
    </row>
    <row r="31" spans="1:16" x14ac:dyDescent="0.2">
      <c r="D31" t="s">
        <v>18</v>
      </c>
      <c r="E31" t="s">
        <v>19</v>
      </c>
    </row>
    <row r="32" spans="1:16" x14ac:dyDescent="0.2">
      <c r="D32">
        <f>2*SUM(B41:F45)</f>
        <v>8910701.7544205952</v>
      </c>
      <c r="E32" s="9">
        <f>D32/16</f>
        <v>556918.8596512872</v>
      </c>
    </row>
    <row r="33" spans="1:16" x14ac:dyDescent="0.2">
      <c r="A33" t="s">
        <v>20</v>
      </c>
      <c r="B33">
        <v>0.12</v>
      </c>
      <c r="C33">
        <v>0.14000000000000001</v>
      </c>
      <c r="D33">
        <v>0.16</v>
      </c>
      <c r="E33">
        <v>0.18</v>
      </c>
      <c r="F33">
        <v>0.2</v>
      </c>
    </row>
    <row r="34" spans="1:16" x14ac:dyDescent="0.2">
      <c r="A34">
        <v>1</v>
      </c>
      <c r="B34" s="10">
        <f>B15-B20-$G$15+$G$20</f>
        <v>17.246400357674247</v>
      </c>
      <c r="C34" s="10">
        <f t="shared" ref="C34:F34" si="10">C15-C20-$G$15+$G$20</f>
        <v>95.597166439682042</v>
      </c>
      <c r="D34" s="10">
        <f t="shared" si="10"/>
        <v>-177.86400343684545</v>
      </c>
      <c r="E34" s="10">
        <f t="shared" si="10"/>
        <v>-514.7630124466441</v>
      </c>
      <c r="F34" s="10">
        <f t="shared" si="10"/>
        <v>579.78344908613235</v>
      </c>
    </row>
    <row r="35" spans="1:16" x14ac:dyDescent="0.2">
      <c r="A35">
        <v>2</v>
      </c>
      <c r="B35" s="10">
        <f>B16-B20-$G$16+$G$20</f>
        <v>770.23446230117042</v>
      </c>
      <c r="C35" s="10">
        <f t="shared" ref="C35:E35" si="11">C16-C20-$G$16+$G$20</f>
        <v>-34.113483953863579</v>
      </c>
      <c r="D35" s="10">
        <f t="shared" si="11"/>
        <v>427.96760625814659</v>
      </c>
      <c r="E35" s="10">
        <f t="shared" si="11"/>
        <v>-598.4592638280792</v>
      </c>
      <c r="F35" s="10">
        <f>F16-F20-$G$16+$G$20</f>
        <v>-565.62932077737241</v>
      </c>
    </row>
    <row r="36" spans="1:16" x14ac:dyDescent="0.2">
      <c r="A36">
        <v>3</v>
      </c>
      <c r="B36" s="10">
        <f>B17-B20-$G$17+$G$20</f>
        <v>-648.82027401132609</v>
      </c>
      <c r="C36" s="10">
        <f t="shared" ref="C36:D36" si="12">C17-C20-$G$17+$G$20</f>
        <v>47.358343500196042</v>
      </c>
      <c r="D36" s="10">
        <f t="shared" si="12"/>
        <v>129.48483257071848</v>
      </c>
      <c r="E36" s="10">
        <f>E17-E20-$G$17+$G$20</f>
        <v>863.62680215707951</v>
      </c>
      <c r="F36" s="10">
        <f>F17-F20-$G$17+$G$20</f>
        <v>-391.64970421666976</v>
      </c>
    </row>
    <row r="37" spans="1:16" x14ac:dyDescent="0.2">
      <c r="A37">
        <v>4</v>
      </c>
      <c r="B37" s="10">
        <f>B18-B20-$G$18+$G$20</f>
        <v>-471.79740797001159</v>
      </c>
      <c r="C37" s="10">
        <f t="shared" ref="C37:E37" si="13">C18-C20-$G$18+$G$20</f>
        <v>-329.29647970506721</v>
      </c>
      <c r="D37" s="10">
        <f t="shared" si="13"/>
        <v>130.25967270301726</v>
      </c>
      <c r="E37" s="10">
        <f t="shared" si="13"/>
        <v>231.53437294575861</v>
      </c>
      <c r="F37" s="10">
        <f>F18-F20-$G$18+$G$20</f>
        <v>439.29984202630385</v>
      </c>
    </row>
    <row r="38" spans="1:16" x14ac:dyDescent="0.2">
      <c r="A38">
        <v>5</v>
      </c>
      <c r="B38" s="10">
        <f>B19-B20-$G$19+$G$20</f>
        <v>333.13681932249483</v>
      </c>
      <c r="C38" s="10">
        <f>C19-C20-$G$19+$G$20</f>
        <v>220.45445371905271</v>
      </c>
      <c r="D38" s="10">
        <f>D19-D20-$G$19+$G$20</f>
        <v>-509.84810809503733</v>
      </c>
      <c r="E38" s="10">
        <f>E19-E20-$G$19+$G$20</f>
        <v>18.061101171884275</v>
      </c>
      <c r="F38" s="10">
        <f>F19-F20-$G$19+$G$20</f>
        <v>-61.804266118394025</v>
      </c>
      <c r="K38">
        <v>9.3000000000000007</v>
      </c>
      <c r="L38">
        <v>9.4</v>
      </c>
      <c r="M38">
        <v>9.1999999999999993</v>
      </c>
      <c r="N38">
        <v>9.6999999999999993</v>
      </c>
    </row>
    <row r="39" spans="1:16" x14ac:dyDescent="0.2">
      <c r="K39">
        <v>9.4</v>
      </c>
      <c r="L39">
        <v>9.3000000000000007</v>
      </c>
      <c r="M39">
        <v>9.4</v>
      </c>
      <c r="N39">
        <v>9.6</v>
      </c>
    </row>
    <row r="40" spans="1:16" x14ac:dyDescent="0.2">
      <c r="A40" t="s">
        <v>21</v>
      </c>
      <c r="B40">
        <v>0.12</v>
      </c>
      <c r="C40">
        <v>0.14000000000000001</v>
      </c>
      <c r="D40">
        <v>0.16</v>
      </c>
      <c r="E40">
        <v>0.18</v>
      </c>
      <c r="F40">
        <v>0.2</v>
      </c>
      <c r="K40">
        <v>9.6</v>
      </c>
      <c r="L40">
        <v>9.8000000000000007</v>
      </c>
      <c r="M40">
        <v>9.5</v>
      </c>
      <c r="N40">
        <v>10.199999999999999</v>
      </c>
    </row>
    <row r="41" spans="1:16" x14ac:dyDescent="0.2">
      <c r="A41">
        <v>1</v>
      </c>
      <c r="B41" s="27">
        <f>B34^2</f>
        <v>297.4383252971864</v>
      </c>
      <c r="C41" s="27">
        <f t="shared" ref="C41:F41" si="14">C34^2</f>
        <v>9138.8182312962708</v>
      </c>
      <c r="D41" s="27">
        <f t="shared" si="14"/>
        <v>31635.60371858217</v>
      </c>
      <c r="E41" s="27">
        <f t="shared" si="14"/>
        <v>264980.95898314385</v>
      </c>
      <c r="F41" s="27">
        <f t="shared" si="14"/>
        <v>336148.84783421183</v>
      </c>
      <c r="K41">
        <v>10</v>
      </c>
      <c r="L41">
        <v>9.9</v>
      </c>
      <c r="M41">
        <v>9.6999999999999993</v>
      </c>
      <c r="N41">
        <v>10.199999999999999</v>
      </c>
    </row>
    <row r="42" spans="1:16" x14ac:dyDescent="0.2">
      <c r="A42">
        <v>2</v>
      </c>
      <c r="B42" s="27">
        <f t="shared" ref="B42:F45" si="15">B35^2</f>
        <v>593261.12691637315</v>
      </c>
      <c r="C42" s="27">
        <f>C35^2</f>
        <v>1163.729787470508</v>
      </c>
      <c r="D42" s="27">
        <f t="shared" si="15"/>
        <v>183156.27200632798</v>
      </c>
      <c r="E42" s="27">
        <f t="shared" si="15"/>
        <v>358153.49046164652</v>
      </c>
      <c r="F42" s="27">
        <f t="shared" si="15"/>
        <v>319936.52852307167</v>
      </c>
    </row>
    <row r="43" spans="1:16" x14ac:dyDescent="0.2">
      <c r="A43">
        <v>3</v>
      </c>
      <c r="B43" s="27">
        <f t="shared" si="15"/>
        <v>420967.74796813226</v>
      </c>
      <c r="C43" s="27">
        <f t="shared" si="15"/>
        <v>2242.8126990825608</v>
      </c>
      <c r="D43" s="27">
        <f t="shared" si="15"/>
        <v>16766.321865866998</v>
      </c>
      <c r="E43" s="27">
        <f t="shared" si="15"/>
        <v>745851.25340406341</v>
      </c>
      <c r="F43" s="27">
        <f t="shared" si="15"/>
        <v>153389.4908130049</v>
      </c>
    </row>
    <row r="44" spans="1:16" x14ac:dyDescent="0.2">
      <c r="A44">
        <v>4</v>
      </c>
      <c r="B44" s="27">
        <f t="shared" si="15"/>
        <v>222592.79416722155</v>
      </c>
      <c r="C44" s="27">
        <f t="shared" si="15"/>
        <v>108436.17154614974</v>
      </c>
      <c r="D44" s="27">
        <f t="shared" si="15"/>
        <v>16967.58233269718</v>
      </c>
      <c r="E44" s="27">
        <f t="shared" si="15"/>
        <v>53608.165855385632</v>
      </c>
      <c r="F44" s="27">
        <f t="shared" si="15"/>
        <v>192984.35120433551</v>
      </c>
    </row>
    <row r="45" spans="1:16" x14ac:dyDescent="0.2">
      <c r="A45">
        <v>5</v>
      </c>
      <c r="B45" s="27">
        <f t="shared" si="15"/>
        <v>110980.14038830856</v>
      </c>
      <c r="C45" s="27">
        <f t="shared" si="15"/>
        <v>48600.166164565955</v>
      </c>
      <c r="D45" s="27">
        <f t="shared" si="15"/>
        <v>259945.09332808887</v>
      </c>
      <c r="E45" s="27">
        <f t="shared" si="15"/>
        <v>326.20337554103952</v>
      </c>
      <c r="F45" s="27">
        <f t="shared" si="15"/>
        <v>3819.7673104332675</v>
      </c>
      <c r="K45">
        <f>_xlfn.STDEV.S(K38:N41)</f>
        <v>0.3138470965295041</v>
      </c>
    </row>
    <row r="46" spans="1:16" x14ac:dyDescent="0.2">
      <c r="M46" t="s">
        <v>56</v>
      </c>
    </row>
    <row r="47" spans="1:16" x14ac:dyDescent="0.2">
      <c r="A47" t="s">
        <v>22</v>
      </c>
      <c r="B47">
        <v>0.12</v>
      </c>
      <c r="C47">
        <v>0.14000000000000001</v>
      </c>
      <c r="D47">
        <v>0.16</v>
      </c>
      <c r="E47">
        <v>0.18</v>
      </c>
      <c r="F47">
        <v>0.2</v>
      </c>
    </row>
    <row r="48" spans="1:16" x14ac:dyDescent="0.2">
      <c r="A48">
        <v>1</v>
      </c>
      <c r="B48">
        <f>_xlfn.STDEV.S(K12:K13)</f>
        <v>18.161075515806914</v>
      </c>
      <c r="C48">
        <f>_xlfn.STDEV.S(L12:L13)</f>
        <v>41.791745417549215</v>
      </c>
      <c r="D48">
        <f t="shared" ref="D48:E48" si="16">_xlfn.STDEV.S(M12:M13)</f>
        <v>15.958201346391506</v>
      </c>
      <c r="E48">
        <f t="shared" si="16"/>
        <v>46.430554856724143</v>
      </c>
      <c r="F48">
        <f>_xlfn.STDEV.S(O12:O13)</f>
        <v>3.5658318815348107</v>
      </c>
      <c r="L48">
        <v>0.12</v>
      </c>
      <c r="M48">
        <v>0.14000000000000001</v>
      </c>
      <c r="N48">
        <v>0.16</v>
      </c>
      <c r="O48">
        <v>0.18</v>
      </c>
      <c r="P48">
        <v>0.2</v>
      </c>
    </row>
    <row r="49" spans="1:16" x14ac:dyDescent="0.2">
      <c r="A49">
        <v>2</v>
      </c>
      <c r="B49">
        <f>_xlfn.STDEV.S(K14:K15)</f>
        <v>26.050553834713124</v>
      </c>
      <c r="C49">
        <f t="shared" ref="C49:F49" si="17">_xlfn.STDEV.S(L14:L15)</f>
        <v>46.156911497681371</v>
      </c>
      <c r="D49">
        <f t="shared" si="17"/>
        <v>35.700506353100593</v>
      </c>
      <c r="E49">
        <f t="shared" si="17"/>
        <v>40.477878963039082</v>
      </c>
      <c r="F49">
        <f t="shared" si="17"/>
        <v>56.643871446816739</v>
      </c>
      <c r="K49">
        <v>1</v>
      </c>
      <c r="L49" s="18">
        <f>(B15-$G$20)^2</f>
        <v>32243.055351867515</v>
      </c>
      <c r="M49" s="18">
        <f t="shared" ref="M49:P49" si="18">(C15-$G$20)^2</f>
        <v>24191.574023113575</v>
      </c>
      <c r="N49" s="18">
        <f t="shared" si="18"/>
        <v>383162.82991600677</v>
      </c>
      <c r="O49" s="18">
        <f t="shared" si="18"/>
        <v>275570.28719132853</v>
      </c>
      <c r="P49" s="18">
        <f t="shared" si="18"/>
        <v>29672.940517157589</v>
      </c>
    </row>
    <row r="50" spans="1:16" x14ac:dyDescent="0.2">
      <c r="A50">
        <v>3</v>
      </c>
      <c r="B50">
        <f>_xlfn.STDEV.S(K16:K17)</f>
        <v>1.4334076212697862</v>
      </c>
      <c r="C50">
        <f t="shared" ref="C50:E50" si="19">_xlfn.STDEV.S(L16:L17)</f>
        <v>20.463161323404979</v>
      </c>
      <c r="D50">
        <f t="shared" si="19"/>
        <v>52.328027108442321</v>
      </c>
      <c r="E50">
        <f t="shared" si="19"/>
        <v>14.675473488203913</v>
      </c>
      <c r="F50">
        <f>_xlfn.STDEV.S(O16:O17)</f>
        <v>44.016970333781224</v>
      </c>
      <c r="K50">
        <v>2</v>
      </c>
      <c r="L50" s="18">
        <f>(B16-$G$20)^2</f>
        <v>1073958.3988481897</v>
      </c>
      <c r="M50" s="18">
        <f t="shared" ref="M50:P51" si="20">(C16-$G$20)^2</f>
        <v>31558.824321309719</v>
      </c>
      <c r="N50" s="18">
        <f t="shared" si="20"/>
        <v>202252.77737577169</v>
      </c>
      <c r="O50" s="18">
        <f t="shared" si="20"/>
        <v>21242.785175934325</v>
      </c>
      <c r="P50" s="18">
        <f t="shared" si="20"/>
        <v>730642.06337142503</v>
      </c>
    </row>
    <row r="51" spans="1:16" x14ac:dyDescent="0.2">
      <c r="A51">
        <v>4</v>
      </c>
      <c r="B51">
        <f>_xlfn.STDEV.S(K18:K19)</f>
        <v>1.5309856249247265</v>
      </c>
      <c r="C51">
        <f t="shared" ref="C51:F51" si="21">_xlfn.STDEV.S(L18:L19)</f>
        <v>6.517372599418394</v>
      </c>
      <c r="D51">
        <f t="shared" si="21"/>
        <v>40.277650022481517</v>
      </c>
      <c r="E51">
        <f t="shared" si="21"/>
        <v>12.100321774970036</v>
      </c>
      <c r="F51">
        <f t="shared" si="21"/>
        <v>67.816203264806362</v>
      </c>
      <c r="K51">
        <v>3</v>
      </c>
      <c r="L51" s="18">
        <f t="shared" ref="L51" si="22">(B17-$G$20)^2</f>
        <v>221324.5793926327</v>
      </c>
      <c r="M51" s="18">
        <f t="shared" si="20"/>
        <v>29379.157784902891</v>
      </c>
      <c r="N51" s="18">
        <f t="shared" si="20"/>
        <v>4035.5631323738771</v>
      </c>
      <c r="O51" s="18">
        <f t="shared" si="20"/>
        <v>1509508.6992476129</v>
      </c>
      <c r="P51" s="18">
        <f t="shared" si="20"/>
        <v>590611.89743935398</v>
      </c>
    </row>
    <row r="52" spans="1:16" x14ac:dyDescent="0.2">
      <c r="A52">
        <v>5</v>
      </c>
      <c r="B52">
        <f>_xlfn.STDEV.S(K20:K21)</f>
        <v>24.477320931122275</v>
      </c>
      <c r="C52">
        <f t="shared" ref="C52:F52" si="23">_xlfn.STDEV.S(L20:L21)</f>
        <v>1.3842631359991817</v>
      </c>
      <c r="D52">
        <f t="shared" si="23"/>
        <v>8.3303188883381107</v>
      </c>
      <c r="E52">
        <f t="shared" si="23"/>
        <v>11.251198610976745</v>
      </c>
      <c r="F52">
        <f t="shared" si="23"/>
        <v>15.623597920485251</v>
      </c>
      <c r="K52">
        <v>4</v>
      </c>
      <c r="L52" s="18">
        <f>(B18-$G$20)^2</f>
        <v>85976.909006896021</v>
      </c>
      <c r="M52" s="18">
        <f t="shared" ref="M52:O52" si="24">(C18-$G$20)^2</f>
        <v>42041.781046773503</v>
      </c>
      <c r="N52" s="18">
        <f t="shared" si="24"/>
        <v>4161.7112150659132</v>
      </c>
      <c r="O52" s="18">
        <f t="shared" si="24"/>
        <v>356096.98495648347</v>
      </c>
      <c r="P52" s="18">
        <f>(F18-$G$20)^2</f>
        <v>3924.6675571570868</v>
      </c>
    </row>
    <row r="53" spans="1:16" x14ac:dyDescent="0.2">
      <c r="K53">
        <v>5</v>
      </c>
      <c r="L53" s="18">
        <f>(B19-$G$20)^2</f>
        <v>329673.02975490788</v>
      </c>
      <c r="M53" s="18">
        <f t="shared" ref="M53:O53" si="25">(C19-$G$20)^2</f>
        <v>165783.80742128927</v>
      </c>
      <c r="N53" s="18">
        <f t="shared" si="25"/>
        <v>263313.5681341631</v>
      </c>
      <c r="O53" s="18">
        <f t="shared" si="25"/>
        <v>198667.13955276037</v>
      </c>
      <c r="P53" s="18">
        <f>(F19-$G$20)^2</f>
        <v>141377.03150335478</v>
      </c>
    </row>
    <row r="54" spans="1:16" x14ac:dyDescent="0.2">
      <c r="A54" t="s">
        <v>23</v>
      </c>
      <c r="B54">
        <v>0.12</v>
      </c>
      <c r="C54">
        <v>0.14000000000000001</v>
      </c>
      <c r="D54">
        <v>0.16</v>
      </c>
      <c r="E54">
        <v>0.18</v>
      </c>
      <c r="F54">
        <v>0.2</v>
      </c>
    </row>
    <row r="55" spans="1:16" x14ac:dyDescent="0.2">
      <c r="A55">
        <v>1</v>
      </c>
      <c r="B55">
        <f>B48*B48</f>
        <v>329.82466389084135</v>
      </c>
      <c r="C55">
        <f t="shared" ref="C55:F55" si="26">C48*C48</f>
        <v>1746.5499850452459</v>
      </c>
      <c r="D55">
        <f t="shared" si="26"/>
        <v>254.66419021197169</v>
      </c>
      <c r="E55">
        <f t="shared" si="26"/>
        <v>2155.7964243032698</v>
      </c>
      <c r="F55">
        <f t="shared" si="26"/>
        <v>12.715157007370088</v>
      </c>
    </row>
    <row r="56" spans="1:16" x14ac:dyDescent="0.2">
      <c r="A56">
        <v>2</v>
      </c>
      <c r="B56">
        <f t="shared" ref="B56:B59" si="27">B49*B49</f>
        <v>678.63135509528661</v>
      </c>
      <c r="C56">
        <f t="shared" ref="C56:F56" si="28">C49*C49</f>
        <v>2130.4604790047906</v>
      </c>
      <c r="D56">
        <f t="shared" si="28"/>
        <v>1274.5261538677757</v>
      </c>
      <c r="E56">
        <f t="shared" si="28"/>
        <v>1638.4586853464418</v>
      </c>
      <c r="F56">
        <f t="shared" si="28"/>
        <v>3208.5281724835008</v>
      </c>
      <c r="L56" t="s">
        <v>57</v>
      </c>
      <c r="M56" s="18">
        <f>SUM(L49:P53)</f>
        <v>6750372.0632378319</v>
      </c>
    </row>
    <row r="57" spans="1:16" x14ac:dyDescent="0.2">
      <c r="A57">
        <v>3</v>
      </c>
      <c r="B57">
        <f t="shared" si="27"/>
        <v>2.0546574087143066</v>
      </c>
      <c r="C57">
        <f t="shared" ref="C57:F57" si="29">C50*C50</f>
        <v>418.74097134769738</v>
      </c>
      <c r="D57">
        <f t="shared" si="29"/>
        <v>2738.2224210618742</v>
      </c>
      <c r="E57">
        <f t="shared" si="29"/>
        <v>215.36952210297594</v>
      </c>
      <c r="F57">
        <f t="shared" si="29"/>
        <v>1937.4936773649763</v>
      </c>
    </row>
    <row r="58" spans="1:16" x14ac:dyDescent="0.2">
      <c r="A58">
        <v>4</v>
      </c>
      <c r="B58">
        <f t="shared" si="27"/>
        <v>2.3439169837261553</v>
      </c>
      <c r="C58">
        <f t="shared" ref="C58:E58" si="30">C51*C51</f>
        <v>42.476145599649676</v>
      </c>
      <c r="D58">
        <f t="shared" si="30"/>
        <v>1622.2890913335052</v>
      </c>
      <c r="E58">
        <f t="shared" si="30"/>
        <v>146.417787057814</v>
      </c>
      <c r="F58">
        <f>F51*F51</f>
        <v>4599.037425253533</v>
      </c>
    </row>
    <row r="59" spans="1:16" x14ac:dyDescent="0.2">
      <c r="A59">
        <v>5</v>
      </c>
      <c r="B59">
        <f t="shared" si="27"/>
        <v>599.13923996515666</v>
      </c>
      <c r="C59">
        <f t="shared" ref="C59:F59" si="31">C52*C52</f>
        <v>1.9161844296862891</v>
      </c>
      <c r="D59">
        <f t="shared" si="31"/>
        <v>69.3942127814027</v>
      </c>
      <c r="E59">
        <f t="shared" si="31"/>
        <v>126.58947018364505</v>
      </c>
      <c r="F59">
        <f t="shared" si="31"/>
        <v>244.09681198099105</v>
      </c>
    </row>
    <row r="61" spans="1:16" x14ac:dyDescent="0.2">
      <c r="D61" t="s">
        <v>24</v>
      </c>
      <c r="E61">
        <f>SUM(B55:F59)</f>
        <v>26195.736801111841</v>
      </c>
    </row>
    <row r="62" spans="1:16" x14ac:dyDescent="0.2">
      <c r="D62" t="s">
        <v>25</v>
      </c>
      <c r="E62" s="9">
        <f>E61/25</f>
        <v>1047.8294720444737</v>
      </c>
    </row>
    <row r="63" spans="1:16" x14ac:dyDescent="0.2">
      <c r="L63" t="s">
        <v>26</v>
      </c>
    </row>
    <row r="65" spans="1:13" x14ac:dyDescent="0.2">
      <c r="F65" t="s">
        <v>27</v>
      </c>
    </row>
    <row r="66" spans="1:13" x14ac:dyDescent="0.2">
      <c r="B66">
        <v>0.12</v>
      </c>
      <c r="C66">
        <v>0.14000000000000001</v>
      </c>
      <c r="D66">
        <v>0.16</v>
      </c>
      <c r="E66">
        <v>0.18</v>
      </c>
      <c r="F66">
        <v>0.2</v>
      </c>
    </row>
    <row r="67" spans="1:13" x14ac:dyDescent="0.2">
      <c r="A67">
        <v>1</v>
      </c>
      <c r="B67" s="8">
        <f>B15-$G15</f>
        <v>150.69801515760901</v>
      </c>
      <c r="C67" s="8">
        <f t="shared" ref="C67:E68" si="32">C15-$G15</f>
        <v>174.72512119014755</v>
      </c>
      <c r="D67" s="8">
        <f t="shared" si="32"/>
        <v>-288.73994954303998</v>
      </c>
      <c r="E67" s="8">
        <f t="shared" si="32"/>
        <v>-194.68636139904356</v>
      </c>
      <c r="F67" s="8">
        <f>F15-$G15</f>
        <v>158.00317459432608</v>
      </c>
    </row>
    <row r="68" spans="1:13" x14ac:dyDescent="0.2">
      <c r="A68">
        <v>2</v>
      </c>
      <c r="B68" s="8">
        <f>B16-$G16</f>
        <v>903.68607710110518</v>
      </c>
      <c r="C68" s="8">
        <f t="shared" si="32"/>
        <v>45.014470796601927</v>
      </c>
      <c r="D68" s="8">
        <f t="shared" si="32"/>
        <v>317.09166015195206</v>
      </c>
      <c r="E68" s="8">
        <f t="shared" si="32"/>
        <v>-278.38261278047867</v>
      </c>
      <c r="F68" s="8">
        <f>F16-$G16</f>
        <v>-987.40959526917845</v>
      </c>
    </row>
    <row r="69" spans="1:13" x14ac:dyDescent="0.2">
      <c r="A69">
        <v>3</v>
      </c>
      <c r="B69" s="8">
        <f t="shared" ref="B69:F69" si="33">B17-$G17</f>
        <v>-515.36865921139133</v>
      </c>
      <c r="C69" s="8">
        <f t="shared" si="33"/>
        <v>126.48629825066155</v>
      </c>
      <c r="D69" s="8">
        <f t="shared" si="33"/>
        <v>18.608886464523948</v>
      </c>
      <c r="E69" s="8">
        <f t="shared" si="33"/>
        <v>1183.70345320468</v>
      </c>
      <c r="F69" s="8">
        <f t="shared" si="33"/>
        <v>-813.42997870847603</v>
      </c>
    </row>
    <row r="70" spans="1:13" x14ac:dyDescent="0.2">
      <c r="A70">
        <v>4</v>
      </c>
      <c r="B70" s="8">
        <f t="shared" ref="B70:F70" si="34">B18-$G18</f>
        <v>-338.34579317007683</v>
      </c>
      <c r="C70" s="8">
        <f t="shared" si="34"/>
        <v>-250.16852495460171</v>
      </c>
      <c r="D70" s="8">
        <f t="shared" si="34"/>
        <v>19.383726596822726</v>
      </c>
      <c r="E70" s="8">
        <f t="shared" si="34"/>
        <v>551.61102399335914</v>
      </c>
      <c r="F70" s="8">
        <f t="shared" si="34"/>
        <v>17.519567534497583</v>
      </c>
    </row>
    <row r="71" spans="1:13" x14ac:dyDescent="0.2">
      <c r="A71">
        <v>5</v>
      </c>
      <c r="B71" s="8">
        <f t="shared" ref="B71:F71" si="35">B19-$G19</f>
        <v>466.58843412242959</v>
      </c>
      <c r="C71" s="8">
        <f t="shared" si="35"/>
        <v>299.58240846951821</v>
      </c>
      <c r="D71" s="8">
        <f t="shared" si="35"/>
        <v>-620.72405420123187</v>
      </c>
      <c r="E71" s="8">
        <f t="shared" si="35"/>
        <v>338.13775221948481</v>
      </c>
      <c r="F71" s="8">
        <f t="shared" si="35"/>
        <v>-483.58454061020029</v>
      </c>
    </row>
    <row r="73" spans="1:13" x14ac:dyDescent="0.2">
      <c r="F73" t="s">
        <v>10</v>
      </c>
    </row>
    <row r="75" spans="1:13" x14ac:dyDescent="0.2">
      <c r="B75">
        <v>0.12</v>
      </c>
      <c r="C75">
        <v>0.14000000000000001</v>
      </c>
      <c r="D75">
        <v>0.16</v>
      </c>
      <c r="E75">
        <v>0.18</v>
      </c>
      <c r="F75">
        <v>0.2</v>
      </c>
      <c r="G75" t="s">
        <v>28</v>
      </c>
      <c r="H75" t="s">
        <v>29</v>
      </c>
      <c r="I75" t="s">
        <v>30</v>
      </c>
      <c r="J75" t="s">
        <v>31</v>
      </c>
      <c r="K75" t="s">
        <v>33</v>
      </c>
      <c r="L75" t="s">
        <v>34</v>
      </c>
      <c r="M75" t="s">
        <v>35</v>
      </c>
    </row>
    <row r="76" spans="1:13" x14ac:dyDescent="0.2">
      <c r="A76">
        <v>1</v>
      </c>
      <c r="B76" s="8">
        <f>B67*B67</f>
        <v>22709.891772442956</v>
      </c>
      <c r="C76" s="8">
        <f t="shared" ref="C76:F76" si="36">C67*C67</f>
        <v>30528.867974911747</v>
      </c>
      <c r="D76" s="8">
        <f t="shared" si="36"/>
        <v>83370.758462117272</v>
      </c>
      <c r="E76" s="8">
        <f t="shared" si="36"/>
        <v>37902.779314799001</v>
      </c>
      <c r="F76" s="8">
        <f t="shared" si="36"/>
        <v>24965.003181885091</v>
      </c>
      <c r="G76" s="8">
        <f>SUM(B76:F76)</f>
        <v>199477.30070615606</v>
      </c>
      <c r="H76" s="11">
        <f>G76*5</f>
        <v>997386.50353078032</v>
      </c>
      <c r="I76">
        <v>4</v>
      </c>
      <c r="J76">
        <f>H76/I76</f>
        <v>249346.62588269508</v>
      </c>
      <c r="K76">
        <f>J76/$C$82</f>
        <v>237.96499799365648</v>
      </c>
      <c r="L76">
        <v>2.78</v>
      </c>
      <c r="M76" t="s">
        <v>36</v>
      </c>
    </row>
    <row r="77" spans="1:13" x14ac:dyDescent="0.2">
      <c r="A77">
        <v>2</v>
      </c>
      <c r="B77" s="8">
        <f t="shared" ref="B77:F77" si="37">B68*B68</f>
        <v>816648.52594638465</v>
      </c>
      <c r="C77" s="8">
        <f t="shared" si="37"/>
        <v>2026.3025810981278</v>
      </c>
      <c r="D77" s="8">
        <f t="shared" si="37"/>
        <v>100547.12093792106</v>
      </c>
      <c r="E77" s="8">
        <f t="shared" si="37"/>
        <v>77496.879098485922</v>
      </c>
      <c r="F77" s="8">
        <f t="shared" si="37"/>
        <v>974977.70882964286</v>
      </c>
      <c r="G77" s="8">
        <f t="shared" ref="G77:G80" si="38">SUM(B77:F77)</f>
        <v>1971696.5373935327</v>
      </c>
      <c r="H77" s="11">
        <f t="shared" ref="H77:H80" si="39">G77*5</f>
        <v>9858482.6869676635</v>
      </c>
      <c r="I77">
        <v>4</v>
      </c>
      <c r="J77">
        <f t="shared" ref="J77:J79" si="40">H77/I77</f>
        <v>2464620.6717419159</v>
      </c>
      <c r="K77">
        <f t="shared" ref="K77:K79" si="41">J77/$C$82</f>
        <v>2352.1210729440741</v>
      </c>
      <c r="L77">
        <v>2.78</v>
      </c>
      <c r="M77" t="s">
        <v>36</v>
      </c>
    </row>
    <row r="78" spans="1:13" x14ac:dyDescent="0.2">
      <c r="A78">
        <v>3</v>
      </c>
      <c r="B78" s="8">
        <f t="shared" ref="B78:F78" si="42">B69*B69</f>
        <v>265604.85489734722</v>
      </c>
      <c r="C78" s="8">
        <f t="shared" si="42"/>
        <v>15998.783645155307</v>
      </c>
      <c r="D78" s="8">
        <f t="shared" si="42"/>
        <v>346.29065544954261</v>
      </c>
      <c r="E78" s="8">
        <f t="shared" si="42"/>
        <v>1401153.8651286841</v>
      </c>
      <c r="F78" s="8">
        <f t="shared" si="42"/>
        <v>661668.3302616718</v>
      </c>
      <c r="G78" s="8">
        <f>SUM(B78:F78)</f>
        <v>2344772.1245883079</v>
      </c>
      <c r="H78" s="11">
        <f t="shared" si="39"/>
        <v>11723860.622941539</v>
      </c>
      <c r="I78">
        <v>4</v>
      </c>
      <c r="J78">
        <f t="shared" si="40"/>
        <v>2930965.1557353847</v>
      </c>
      <c r="K78">
        <f t="shared" si="41"/>
        <v>2797.178886760516</v>
      </c>
      <c r="L78">
        <v>2.78</v>
      </c>
      <c r="M78" t="s">
        <v>36</v>
      </c>
    </row>
    <row r="79" spans="1:13" x14ac:dyDescent="0.2">
      <c r="A79">
        <v>4</v>
      </c>
      <c r="B79" s="8">
        <f t="shared" ref="B79:F79" si="43">B70*B70</f>
        <v>114477.87575588841</v>
      </c>
      <c r="C79" s="8">
        <f t="shared" si="43"/>
        <v>62584.290877961175</v>
      </c>
      <c r="D79" s="8">
        <f>D70*D70</f>
        <v>375.72885678037272</v>
      </c>
      <c r="E79" s="8">
        <f t="shared" si="43"/>
        <v>304274.72179100226</v>
      </c>
      <c r="F79" s="8">
        <f t="shared" si="43"/>
        <v>306.9352465958217</v>
      </c>
      <c r="G79" s="8">
        <f t="shared" si="38"/>
        <v>482019.55252822803</v>
      </c>
      <c r="H79" s="11">
        <f t="shared" si="39"/>
        <v>2410097.7626411403</v>
      </c>
      <c r="I79">
        <v>4</v>
      </c>
      <c r="J79">
        <f t="shared" si="40"/>
        <v>602524.44066028506</v>
      </c>
      <c r="K79">
        <f t="shared" si="41"/>
        <v>575.02172650335604</v>
      </c>
      <c r="L79">
        <v>2.78</v>
      </c>
      <c r="M79" t="s">
        <v>36</v>
      </c>
    </row>
    <row r="80" spans="1:13" x14ac:dyDescent="0.2">
      <c r="A80">
        <v>5</v>
      </c>
      <c r="B80" s="8">
        <f t="shared" ref="B80:F80" si="44">B71*B71</f>
        <v>217704.76685682082</v>
      </c>
      <c r="C80" s="8">
        <f t="shared" si="44"/>
        <v>89749.619464397256</v>
      </c>
      <c r="D80" s="8">
        <f t="shared" si="44"/>
        <v>385298.35146401386</v>
      </c>
      <c r="E80" s="8">
        <f t="shared" si="44"/>
        <v>114337.1394760457</v>
      </c>
      <c r="F80" s="8">
        <f t="shared" si="44"/>
        <v>233854.00791717845</v>
      </c>
      <c r="G80" s="8">
        <f t="shared" si="38"/>
        <v>1040943.8851784562</v>
      </c>
      <c r="H80" s="11">
        <f t="shared" si="39"/>
        <v>5204719.4258922813</v>
      </c>
      <c r="I80">
        <v>4</v>
      </c>
      <c r="J80">
        <f>H80/I80</f>
        <v>1301179.8564730703</v>
      </c>
      <c r="K80">
        <f>J80/$C$82</f>
        <v>1241.7864522484779</v>
      </c>
      <c r="L80">
        <v>2.78</v>
      </c>
      <c r="M80" t="s">
        <v>36</v>
      </c>
    </row>
    <row r="82" spans="1:19" x14ac:dyDescent="0.2">
      <c r="B82" t="s">
        <v>32</v>
      </c>
      <c r="C82">
        <v>1047.829</v>
      </c>
    </row>
    <row r="85" spans="1:19" x14ac:dyDescent="0.2">
      <c r="D85" t="s">
        <v>38</v>
      </c>
      <c r="H85" t="s">
        <v>37</v>
      </c>
    </row>
    <row r="87" spans="1:19" x14ac:dyDescent="0.2">
      <c r="B87" t="s">
        <v>40</v>
      </c>
      <c r="C87">
        <v>95.454999999999998</v>
      </c>
      <c r="F87" t="s">
        <v>39</v>
      </c>
    </row>
    <row r="88" spans="1:19" x14ac:dyDescent="0.2">
      <c r="M88" t="s">
        <v>44</v>
      </c>
      <c r="N88" t="s">
        <v>45</v>
      </c>
      <c r="O88" t="s">
        <v>46</v>
      </c>
      <c r="P88" t="s">
        <v>47</v>
      </c>
      <c r="Q88" t="s">
        <v>48</v>
      </c>
      <c r="R88" t="s">
        <v>49</v>
      </c>
      <c r="S88" t="s">
        <v>50</v>
      </c>
    </row>
    <row r="89" spans="1:19" ht="15" x14ac:dyDescent="0.25">
      <c r="A89" s="16"/>
      <c r="B89" s="17">
        <v>0.12</v>
      </c>
      <c r="C89" s="17">
        <v>0.14000000000000001</v>
      </c>
      <c r="D89" s="17">
        <v>0.16</v>
      </c>
      <c r="E89" s="17">
        <v>0.18</v>
      </c>
      <c r="F89" s="17">
        <v>0.2</v>
      </c>
      <c r="M89" s="13" t="s">
        <v>43</v>
      </c>
      <c r="N89" s="13" t="s">
        <v>51</v>
      </c>
      <c r="O89" s="13" t="s">
        <v>52</v>
      </c>
      <c r="P89" s="13" t="s">
        <v>53</v>
      </c>
      <c r="Q89" s="13" t="s">
        <v>54</v>
      </c>
      <c r="R89" s="13" t="s">
        <v>55</v>
      </c>
      <c r="S89" s="13" t="s">
        <v>8</v>
      </c>
    </row>
    <row r="90" spans="1:19" ht="15" x14ac:dyDescent="0.25">
      <c r="A90" s="17">
        <v>0.12</v>
      </c>
      <c r="C90" s="14">
        <f>$N$90-O90</f>
        <v>-24.027106032538541</v>
      </c>
      <c r="D90" s="12">
        <f t="shared" ref="D90:E90" si="45">$N$90-P90</f>
        <v>439.43796470064899</v>
      </c>
      <c r="E90" s="12">
        <f t="shared" si="45"/>
        <v>345.38437655665257</v>
      </c>
      <c r="F90" s="14">
        <f>$N$90-R90</f>
        <v>-7.3051594367170765</v>
      </c>
      <c r="M90" s="13">
        <v>1</v>
      </c>
      <c r="N90">
        <v>2420.1369017857833</v>
      </c>
      <c r="O90">
        <v>2444.1640078183218</v>
      </c>
      <c r="P90">
        <v>1980.6989370851343</v>
      </c>
      <c r="Q90">
        <v>2074.7525252291307</v>
      </c>
      <c r="R90">
        <v>2427.4420612225003</v>
      </c>
      <c r="S90">
        <v>2269.4388866281743</v>
      </c>
    </row>
    <row r="91" spans="1:19" ht="15" x14ac:dyDescent="0.25">
      <c r="A91" s="17">
        <v>0.14000000000000001</v>
      </c>
      <c r="D91" s="12">
        <f>$O$90-P90</f>
        <v>463.46507073318753</v>
      </c>
      <c r="E91" s="12">
        <f>$O$90-Q90</f>
        <v>369.41148258919111</v>
      </c>
      <c r="F91" s="14">
        <f t="shared" ref="F91" si="46">$O$90-R90</f>
        <v>16.721946595821464</v>
      </c>
      <c r="M91" s="13">
        <v>2</v>
      </c>
      <c r="N91">
        <v>3636.0200564598499</v>
      </c>
      <c r="O91">
        <v>2777.3484501553467</v>
      </c>
      <c r="P91">
        <v>3049.4256395106968</v>
      </c>
      <c r="Q91">
        <v>2453.9513665782661</v>
      </c>
      <c r="R91">
        <v>1744.9243840895663</v>
      </c>
      <c r="S91">
        <v>2732.3339793587447</v>
      </c>
    </row>
    <row r="92" spans="1:19" ht="15" x14ac:dyDescent="0.25">
      <c r="A92" s="17">
        <v>0.16</v>
      </c>
      <c r="E92" s="15">
        <f>$P$90-Q90</f>
        <v>-94.053588143996421</v>
      </c>
      <c r="F92" s="13">
        <f>$P$90-R90</f>
        <v>-446.74312413736607</v>
      </c>
      <c r="M92" s="13">
        <v>3</v>
      </c>
      <c r="N92">
        <v>2129.24895183014</v>
      </c>
      <c r="O92">
        <v>2771.1039092921928</v>
      </c>
      <c r="P92">
        <v>2663.2264975060552</v>
      </c>
      <c r="Q92">
        <v>3828.3210642462113</v>
      </c>
      <c r="R92">
        <v>1831.1876323330553</v>
      </c>
      <c r="S92">
        <v>2644.6176110415313</v>
      </c>
    </row>
    <row r="93" spans="1:19" ht="15" x14ac:dyDescent="0.25">
      <c r="A93" s="17">
        <v>0.18</v>
      </c>
      <c r="F93" s="13">
        <f>Q90-R90</f>
        <v>-352.68953599336965</v>
      </c>
      <c r="M93" s="13">
        <v>4</v>
      </c>
      <c r="N93">
        <v>2306.4822216933771</v>
      </c>
      <c r="O93">
        <v>2394.6594899088523</v>
      </c>
      <c r="P93">
        <v>2664.2117414602767</v>
      </c>
      <c r="Q93">
        <v>3196.4390388568131</v>
      </c>
      <c r="R93">
        <v>2662.3475823979516</v>
      </c>
      <c r="S93">
        <v>2644.828014863454</v>
      </c>
    </row>
    <row r="94" spans="1:19" ht="15" x14ac:dyDescent="0.25">
      <c r="A94" s="17">
        <v>0.2</v>
      </c>
      <c r="M94" s="13">
        <v>5</v>
      </c>
      <c r="N94">
        <v>3173.8720182612924</v>
      </c>
      <c r="O94">
        <v>3006.865992608381</v>
      </c>
      <c r="P94">
        <v>2086.5595299376309</v>
      </c>
      <c r="Q94">
        <v>3045.4213363583476</v>
      </c>
      <c r="R94">
        <v>2223.6990435286625</v>
      </c>
      <c r="S94">
        <v>2707.2835841388628</v>
      </c>
    </row>
    <row r="95" spans="1:19" ht="15" x14ac:dyDescent="0.25">
      <c r="M95" s="13"/>
      <c r="N95">
        <v>2733.1520300060884</v>
      </c>
      <c r="O95">
        <v>2678.8283699566191</v>
      </c>
      <c r="P95">
        <v>2488.8244690999591</v>
      </c>
      <c r="Q95">
        <v>2919.7770662537541</v>
      </c>
      <c r="R95">
        <v>2177.9201407143473</v>
      </c>
      <c r="S95">
        <v>2599.7004152061536</v>
      </c>
    </row>
    <row r="96" spans="1:19" x14ac:dyDescent="0.2">
      <c r="F96" t="s">
        <v>41</v>
      </c>
    </row>
    <row r="98" spans="1:16" ht="15" x14ac:dyDescent="0.25">
      <c r="A98" s="16"/>
      <c r="B98" s="17">
        <v>0.12</v>
      </c>
      <c r="C98" s="17">
        <v>0.14000000000000001</v>
      </c>
      <c r="D98" s="17">
        <v>0.16</v>
      </c>
      <c r="E98" s="17">
        <v>0.18</v>
      </c>
      <c r="F98" s="17">
        <v>0.2</v>
      </c>
    </row>
    <row r="99" spans="1:16" ht="15" x14ac:dyDescent="0.25">
      <c r="A99" s="17">
        <v>0.12</v>
      </c>
      <c r="C99" s="12">
        <f>$N$91-O91</f>
        <v>858.67160630450326</v>
      </c>
      <c r="D99" s="12">
        <f t="shared" ref="D99:E99" si="47">$N$91-P91</f>
        <v>586.59441694915313</v>
      </c>
      <c r="E99" s="12">
        <f t="shared" si="47"/>
        <v>1182.0686898815839</v>
      </c>
      <c r="F99" s="12">
        <f>$N$91-R91</f>
        <v>1891.0956723702836</v>
      </c>
      <c r="N99">
        <f>AVERAGE(N93,O93)</f>
        <v>2350.5708558011147</v>
      </c>
      <c r="O99">
        <f>AVERAGE(P93,R93)</f>
        <v>2663.2796619291139</v>
      </c>
      <c r="P99">
        <f>AVERAGE(O94,Q94)</f>
        <v>3026.1436644833643</v>
      </c>
    </row>
    <row r="100" spans="1:16" ht="15" x14ac:dyDescent="0.25">
      <c r="A100" s="17">
        <v>0.14000000000000001</v>
      </c>
      <c r="D100" s="12">
        <f>$O$91-P91</f>
        <v>-272.07718935535013</v>
      </c>
      <c r="E100" s="12">
        <f>$O$91-Q91</f>
        <v>323.39708357708059</v>
      </c>
      <c r="F100" s="12">
        <f>$O$91-R91</f>
        <v>1032.4240660657804</v>
      </c>
    </row>
    <row r="101" spans="1:16" ht="15" x14ac:dyDescent="0.25">
      <c r="A101" s="17">
        <v>0.16</v>
      </c>
      <c r="E101" s="13">
        <f>$P$91-Q91</f>
        <v>595.47427293243072</v>
      </c>
      <c r="F101" s="13">
        <f>$P$91-R91</f>
        <v>1304.5012554211305</v>
      </c>
      <c r="N101">
        <f>AVERAGE(P90,Q90)</f>
        <v>2027.7257311571325</v>
      </c>
    </row>
    <row r="102" spans="1:16" ht="15" x14ac:dyDescent="0.25">
      <c r="A102" s="17">
        <v>0.18</v>
      </c>
      <c r="F102" s="13">
        <f>Q91-R91</f>
        <v>709.02698248869979</v>
      </c>
      <c r="N102">
        <f>AVERAGE(N90,O90,R90)</f>
        <v>2430.580990275535</v>
      </c>
    </row>
    <row r="103" spans="1:16" x14ac:dyDescent="0.2">
      <c r="A103" s="17">
        <v>0.2</v>
      </c>
    </row>
    <row r="105" spans="1:16" x14ac:dyDescent="0.2">
      <c r="F105" t="s">
        <v>42</v>
      </c>
    </row>
    <row r="107" spans="1:16" ht="15" x14ac:dyDescent="0.25">
      <c r="A107" s="16"/>
      <c r="B107" s="17">
        <v>1</v>
      </c>
      <c r="C107" s="17">
        <v>2</v>
      </c>
      <c r="D107" s="17">
        <v>3</v>
      </c>
      <c r="E107" s="17">
        <v>4</v>
      </c>
      <c r="F107" s="17">
        <v>5</v>
      </c>
    </row>
    <row r="108" spans="1:16" ht="15" x14ac:dyDescent="0.25">
      <c r="A108" s="17">
        <v>1</v>
      </c>
      <c r="C108" s="12">
        <f>$N$92-O92</f>
        <v>-641.85495746205288</v>
      </c>
      <c r="D108" s="12">
        <f t="shared" ref="D108:F108" si="48">$N$92-P92</f>
        <v>-533.97754567591528</v>
      </c>
      <c r="E108" s="12">
        <f t="shared" si="48"/>
        <v>-1699.0721124160714</v>
      </c>
      <c r="F108" s="12">
        <f t="shared" si="48"/>
        <v>298.0613194970847</v>
      </c>
    </row>
    <row r="109" spans="1:16" ht="15" x14ac:dyDescent="0.25">
      <c r="A109" s="17">
        <v>2</v>
      </c>
      <c r="D109" s="12">
        <f>$O$92-P92</f>
        <v>107.8774117861376</v>
      </c>
      <c r="E109" s="12">
        <f t="shared" ref="E109" si="49">$O$92-Q92</f>
        <v>-1057.2171549540185</v>
      </c>
      <c r="F109" s="12">
        <f>$O$92-R92</f>
        <v>939.91627695913758</v>
      </c>
    </row>
    <row r="110" spans="1:16" ht="15" x14ac:dyDescent="0.25">
      <c r="A110" s="17">
        <v>3</v>
      </c>
      <c r="E110" s="13">
        <f>$P$92-Q92</f>
        <v>-1165.0945667401561</v>
      </c>
      <c r="F110" s="13">
        <f>$P$92-R92</f>
        <v>832.03886517299998</v>
      </c>
    </row>
    <row r="111" spans="1:16" ht="15" x14ac:dyDescent="0.25">
      <c r="A111" s="17">
        <v>4</v>
      </c>
      <c r="F111" s="13">
        <f>Q92-R92</f>
        <v>1997.1334319131561</v>
      </c>
    </row>
    <row r="112" spans="1:16" x14ac:dyDescent="0.2">
      <c r="A112" s="17">
        <v>5</v>
      </c>
    </row>
    <row r="114" spans="1:15" x14ac:dyDescent="0.2">
      <c r="F114" t="s">
        <v>5</v>
      </c>
    </row>
    <row r="115" spans="1:15" x14ac:dyDescent="0.2">
      <c r="J115">
        <v>0.12</v>
      </c>
      <c r="K115">
        <v>0.14000000000000001</v>
      </c>
      <c r="L115">
        <v>0.16</v>
      </c>
      <c r="M115">
        <v>0.18</v>
      </c>
      <c r="N115">
        <v>0.2</v>
      </c>
      <c r="O115" t="s">
        <v>8</v>
      </c>
    </row>
    <row r="116" spans="1:15" ht="15" x14ac:dyDescent="0.25">
      <c r="A116" s="16"/>
      <c r="B116" s="17">
        <v>1</v>
      </c>
      <c r="C116" s="17">
        <v>2</v>
      </c>
      <c r="D116" s="17">
        <v>3</v>
      </c>
      <c r="E116" s="17">
        <v>4</v>
      </c>
      <c r="F116" s="17">
        <v>5</v>
      </c>
      <c r="I116">
        <v>1</v>
      </c>
      <c r="J116">
        <v>2420.1369017857833</v>
      </c>
      <c r="K116">
        <v>2444.1640078183218</v>
      </c>
      <c r="L116">
        <v>1980.6989370851343</v>
      </c>
      <c r="M116">
        <v>2074.7525252291307</v>
      </c>
      <c r="N116">
        <v>2427.4420612225003</v>
      </c>
      <c r="O116">
        <v>2269.4388866281743</v>
      </c>
    </row>
    <row r="117" spans="1:15" ht="15" x14ac:dyDescent="0.25">
      <c r="A117" s="17">
        <v>1</v>
      </c>
      <c r="C117" s="14">
        <f>$J$119-K119</f>
        <v>-88.177268215475124</v>
      </c>
      <c r="D117" s="12">
        <f t="shared" ref="D117:F117" si="50">$J$119-L119</f>
        <v>-357.72951976689956</v>
      </c>
      <c r="E117" s="12">
        <f t="shared" si="50"/>
        <v>-889.95681716343597</v>
      </c>
      <c r="F117" s="12">
        <f t="shared" si="50"/>
        <v>-355.86536070457441</v>
      </c>
      <c r="I117">
        <v>2</v>
      </c>
      <c r="J117">
        <v>3636.0200564598499</v>
      </c>
      <c r="K117">
        <v>2777.3484501553467</v>
      </c>
      <c r="L117">
        <v>3049.4256395106968</v>
      </c>
      <c r="M117">
        <v>2453.9513665782661</v>
      </c>
      <c r="N117">
        <v>1744.9243840895663</v>
      </c>
      <c r="O117">
        <v>2732.3339793587447</v>
      </c>
    </row>
    <row r="118" spans="1:15" ht="15" x14ac:dyDescent="0.25">
      <c r="A118" s="17">
        <v>2</v>
      </c>
      <c r="D118" s="12">
        <f>$K$119-L119</f>
        <v>-269.55225155142443</v>
      </c>
      <c r="E118" s="12">
        <f t="shared" ref="E118" si="51">$K$119-M119</f>
        <v>-801.77954894796085</v>
      </c>
      <c r="F118" s="12">
        <f>$K$119-N119</f>
        <v>-267.68809248909929</v>
      </c>
      <c r="I118">
        <v>3</v>
      </c>
      <c r="J118">
        <v>2129.24895183014</v>
      </c>
      <c r="K118">
        <v>2771.1039092921928</v>
      </c>
      <c r="L118">
        <v>2663.2264975060552</v>
      </c>
      <c r="M118">
        <v>3828.3210642462113</v>
      </c>
      <c r="N118">
        <v>1831.1876323330553</v>
      </c>
      <c r="O118">
        <v>2644.6176110415313</v>
      </c>
    </row>
    <row r="119" spans="1:15" ht="15" x14ac:dyDescent="0.25">
      <c r="A119" s="17">
        <v>3</v>
      </c>
      <c r="E119" s="13">
        <f>$L$119-M119</f>
        <v>-532.22729739653641</v>
      </c>
      <c r="F119" s="15">
        <f>$L$119-N119</f>
        <v>1.8641590623251432</v>
      </c>
      <c r="I119">
        <v>4</v>
      </c>
      <c r="J119">
        <v>2306.4822216933771</v>
      </c>
      <c r="K119">
        <v>2394.6594899088523</v>
      </c>
      <c r="L119">
        <v>2664.2117414602767</v>
      </c>
      <c r="M119">
        <v>3196.4390388568131</v>
      </c>
      <c r="N119">
        <v>2662.3475823979516</v>
      </c>
      <c r="O119">
        <v>2644.828014863454</v>
      </c>
    </row>
    <row r="120" spans="1:15" ht="15" x14ac:dyDescent="0.25">
      <c r="A120" s="17">
        <v>4</v>
      </c>
      <c r="F120" s="13">
        <f>M119-N119</f>
        <v>534.09145645886156</v>
      </c>
      <c r="I120">
        <v>5</v>
      </c>
      <c r="J120">
        <v>3173.8720182612924</v>
      </c>
      <c r="K120">
        <v>3006.865992608381</v>
      </c>
      <c r="L120">
        <v>2086.5595299376309</v>
      </c>
      <c r="M120">
        <v>3045.4213363583476</v>
      </c>
      <c r="N120">
        <v>2223.6990435286625</v>
      </c>
      <c r="O120">
        <v>2707.2835841388628</v>
      </c>
    </row>
    <row r="121" spans="1:15" x14ac:dyDescent="0.2">
      <c r="A121" s="17">
        <v>5</v>
      </c>
      <c r="J121">
        <v>2733.1520300060884</v>
      </c>
      <c r="K121">
        <v>2678.8283699566191</v>
      </c>
      <c r="L121">
        <v>2488.8244690999591</v>
      </c>
      <c r="M121">
        <v>2919.7770662537541</v>
      </c>
      <c r="N121">
        <v>2177.9201407143473</v>
      </c>
      <c r="O121">
        <v>2599.7004152061536</v>
      </c>
    </row>
    <row r="124" spans="1:15" x14ac:dyDescent="0.2">
      <c r="F124" t="s">
        <v>6</v>
      </c>
    </row>
    <row r="126" spans="1:15" ht="15" x14ac:dyDescent="0.25">
      <c r="A126" s="16"/>
      <c r="B126" s="17">
        <v>1</v>
      </c>
      <c r="C126" s="17">
        <v>2</v>
      </c>
      <c r="D126" s="17">
        <v>3</v>
      </c>
      <c r="E126" s="17">
        <v>4</v>
      </c>
      <c r="F126" s="17">
        <v>5</v>
      </c>
    </row>
    <row r="127" spans="1:15" ht="15" x14ac:dyDescent="0.25">
      <c r="A127" s="17">
        <v>1</v>
      </c>
      <c r="C127" s="12">
        <f>$J$120-K120</f>
        <v>167.00602565291138</v>
      </c>
      <c r="D127" s="12">
        <f t="shared" ref="D127:F127" si="52">$J$120-L120</f>
        <v>1087.3124883236615</v>
      </c>
      <c r="E127" s="12">
        <f t="shared" si="52"/>
        <v>128.45068190294478</v>
      </c>
      <c r="F127" s="12">
        <f t="shared" si="52"/>
        <v>950.17297473262988</v>
      </c>
    </row>
    <row r="128" spans="1:15" ht="15" x14ac:dyDescent="0.25">
      <c r="A128" s="17">
        <v>2</v>
      </c>
      <c r="D128" s="12">
        <f>$K$120-L120</f>
        <v>920.30646267075008</v>
      </c>
      <c r="E128" s="14">
        <f t="shared" ref="E128:F128" si="53">$K$120-M120</f>
        <v>-38.555343749966596</v>
      </c>
      <c r="F128" s="12">
        <f t="shared" si="53"/>
        <v>783.16694907971851</v>
      </c>
    </row>
    <row r="129" spans="1:6" ht="15" x14ac:dyDescent="0.25">
      <c r="A129" s="17">
        <v>3</v>
      </c>
      <c r="E129" s="13">
        <f>$L$120-M120</f>
        <v>-958.86180642071668</v>
      </c>
      <c r="F129" s="13">
        <f>$L$120-N120</f>
        <v>-137.13951359103157</v>
      </c>
    </row>
    <row r="130" spans="1:6" ht="15" x14ac:dyDescent="0.25">
      <c r="A130" s="17">
        <v>4</v>
      </c>
      <c r="F130" s="13">
        <f>M120-N120</f>
        <v>821.7222928296851</v>
      </c>
    </row>
    <row r="131" spans="1:6" x14ac:dyDescent="0.2">
      <c r="A131" s="17">
        <v>5</v>
      </c>
    </row>
  </sheetData>
  <mergeCells count="6">
    <mergeCell ref="P20:P21"/>
    <mergeCell ref="C12:E12"/>
    <mergeCell ref="P12:P13"/>
    <mergeCell ref="P14:P15"/>
    <mergeCell ref="P16:P17"/>
    <mergeCell ref="P18:P19"/>
  </mergeCells>
  <phoneticPr fontId="7" type="noConversion"/>
  <conditionalFormatting sqref="B15:F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ignoredErrors>
    <ignoredError sqref="B16:F19 C15:F15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ANOVA Data</vt:lpstr>
      <vt:lpstr>חישוב סכומים ריבועיים</vt:lpstr>
      <vt:lpstr>ANOVA Playground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 P</dc:creator>
  <cp:lastModifiedBy>Niv P</cp:lastModifiedBy>
  <dcterms:created xsi:type="dcterms:W3CDTF">2024-02-29T15:45:26Z</dcterms:created>
  <dcterms:modified xsi:type="dcterms:W3CDTF">2024-08-16T14:18:22Z</dcterms:modified>
</cp:coreProperties>
</file>