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Repos\SMA\"/>
    </mc:Choice>
  </mc:AlternateContent>
  <xr:revisionPtr revIDLastSave="0" documentId="8_{9F309560-8B5E-4145-861F-12476019DC12}" xr6:coauthVersionLast="43" xr6:coauthVersionMax="43" xr10:uidLastSave="{00000000-0000-0000-0000-000000000000}"/>
  <bookViews>
    <workbookView xWindow="-120" yWindow="-120" windowWidth="29040" windowHeight="18240" xr2:uid="{CFCC6DFD-A834-4209-BBDF-DF554866000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8" i="1" l="1"/>
  <c r="F18" i="1" s="1"/>
  <c r="E19" i="1"/>
  <c r="E20" i="1"/>
  <c r="E21" i="1"/>
  <c r="E24" i="1"/>
  <c r="F24" i="1"/>
  <c r="G24" i="1"/>
  <c r="H24" i="1"/>
  <c r="E25" i="1"/>
  <c r="E26" i="1"/>
  <c r="E27" i="1"/>
  <c r="E28" i="1"/>
  <c r="E29" i="1"/>
  <c r="F19" i="1" s="1"/>
  <c r="E30" i="1"/>
  <c r="E31" i="1"/>
  <c r="E32" i="1"/>
  <c r="E33" i="1"/>
  <c r="E35" i="1"/>
  <c r="E36" i="1"/>
  <c r="D18" i="1"/>
  <c r="D31" i="1" s="1"/>
  <c r="D19" i="1"/>
  <c r="D20" i="1"/>
  <c r="D36" i="1" s="1"/>
  <c r="D21" i="1"/>
  <c r="D24" i="1"/>
  <c r="D25" i="1"/>
  <c r="D26" i="1" s="1"/>
  <c r="D29" i="1"/>
  <c r="D30" i="1"/>
  <c r="D33" i="1"/>
  <c r="C24" i="1"/>
  <c r="C25" i="1"/>
  <c r="C26" i="1" s="1"/>
  <c r="C29" i="1"/>
  <c r="C33" i="1" s="1"/>
  <c r="C30" i="1"/>
  <c r="C31" i="1"/>
  <c r="C36" i="1"/>
  <c r="C19" i="1"/>
  <c r="C20" i="1"/>
  <c r="C21" i="1"/>
  <c r="C18" i="1"/>
  <c r="B36" i="1"/>
  <c r="B35" i="1"/>
  <c r="B33" i="1"/>
  <c r="B32" i="1"/>
  <c r="B31" i="1"/>
  <c r="B30" i="1"/>
  <c r="B29" i="1"/>
  <c r="B28" i="1"/>
  <c r="B25" i="1"/>
  <c r="B26" i="1" s="1"/>
  <c r="B27" i="1" s="1"/>
  <c r="B24" i="1"/>
  <c r="F25" i="1" l="1"/>
  <c r="F26" i="1" s="1"/>
  <c r="F29" i="1"/>
  <c r="F33" i="1" s="1"/>
  <c r="F30" i="1"/>
  <c r="F31" i="1"/>
  <c r="F21" i="1"/>
  <c r="F20" i="1"/>
  <c r="D27" i="1"/>
  <c r="D28" i="1" s="1"/>
  <c r="D32" i="1" s="1"/>
  <c r="D35" i="1" s="1"/>
  <c r="C27" i="1"/>
  <c r="C28" i="1" s="1"/>
  <c r="C32" i="1" s="1"/>
  <c r="C35" i="1" s="1"/>
  <c r="F27" i="1" l="1"/>
  <c r="G18" i="1" s="1"/>
  <c r="F36" i="1"/>
  <c r="G20" i="1"/>
  <c r="G21" i="1"/>
  <c r="G19" i="1"/>
  <c r="G36" i="1" l="1"/>
  <c r="H21" i="1"/>
  <c r="F28" i="1"/>
  <c r="F32" i="1" s="1"/>
  <c r="F35" i="1" s="1"/>
  <c r="G30" i="1"/>
  <c r="G25" i="1"/>
  <c r="G26" i="1" s="1"/>
  <c r="G29" i="1"/>
  <c r="G33" i="1" s="1"/>
  <c r="G31" i="1"/>
  <c r="H19" i="1" l="1"/>
  <c r="G27" i="1"/>
  <c r="H18" i="1" s="1"/>
  <c r="G28" i="1"/>
  <c r="G32" i="1" s="1"/>
  <c r="G35" i="1" s="1"/>
  <c r="H20" i="1"/>
  <c r="H36" i="1" s="1"/>
  <c r="H31" i="1" l="1"/>
  <c r="H30" i="1"/>
  <c r="H25" i="1"/>
  <c r="H26" i="1" s="1"/>
  <c r="H29" i="1"/>
  <c r="H33" i="1" s="1"/>
  <c r="H27" i="1" l="1"/>
  <c r="H28" i="1" s="1"/>
  <c r="H32" i="1" s="1"/>
  <c r="H35" i="1" s="1"/>
</calcChain>
</file>

<file path=xl/sharedStrings.xml><?xml version="1.0" encoding="utf-8"?>
<sst xmlns="http://schemas.openxmlformats.org/spreadsheetml/2006/main" count="33" uniqueCount="33">
  <si>
    <t>Rain</t>
  </si>
  <si>
    <t>PET</t>
  </si>
  <si>
    <t>baseflow_proportion</t>
  </si>
  <si>
    <t>interflow_proportion</t>
  </si>
  <si>
    <t>throughflow_proportion</t>
  </si>
  <si>
    <t>baseflow_res_time</t>
  </si>
  <si>
    <t>interflow_res_time</t>
  </si>
  <si>
    <t>throughflow_res_time</t>
  </si>
  <si>
    <t>field_capacity</t>
  </si>
  <si>
    <t>not_RAW</t>
  </si>
  <si>
    <t>max_drainage</t>
  </si>
  <si>
    <t>max_infiltration</t>
  </si>
  <si>
    <t>rainmult</t>
  </si>
  <si>
    <t>vol_soil_init</t>
  </si>
  <si>
    <t>vol_baseflow_init</t>
  </si>
  <si>
    <t>vol_interflow_init</t>
  </si>
  <si>
    <t>vol_throughflow_init</t>
  </si>
  <si>
    <t>vol_soil_saturated</t>
  </si>
  <si>
    <t>aet</t>
  </si>
  <si>
    <t>inf_overland_flow</t>
  </si>
  <si>
    <t>infiltration_flux</t>
  </si>
  <si>
    <t>drainage</t>
  </si>
  <si>
    <t>sat_overland_flow</t>
  </si>
  <si>
    <t>vol_soil</t>
  </si>
  <si>
    <t>overland_flow</t>
  </si>
  <si>
    <t>gw_recharge</t>
  </si>
  <si>
    <t>mod_flow</t>
  </si>
  <si>
    <t>fast_flow</t>
  </si>
  <si>
    <t>gw_flow</t>
  </si>
  <si>
    <t>effective_rain</t>
  </si>
  <si>
    <t>Reach 2</t>
  </si>
  <si>
    <t>Variable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</si>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</sst>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vertical="center" wrapText="1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243A6-2BC7-4222-B491-E17360669A2A}">
  <dimension ref="A1:H36"/>
  <sheetViews>
    <sheetView tabSelected="1" workbookViewId="0">
      <selection activeCell="L11" sqref="L11"/>
    </sheetView>
  </sheetViews>
  <sheetFormatPr defaultRowHeight="15" x14ac:dyDescent="0.25"/>
  <cols>
    <col min="1" max="1" width="27.42578125" customWidth="1"/>
    <col min="2" max="2" width="11.5703125" customWidth="1"/>
  </cols>
  <sheetData>
    <row r="1" spans="1:8" ht="21" x14ac:dyDescent="0.35">
      <c r="B1" s="3" t="s">
        <v>30</v>
      </c>
    </row>
    <row r="2" spans="1:8" x14ac:dyDescent="0.25">
      <c r="B2" s="1"/>
    </row>
    <row r="3" spans="1:8" x14ac:dyDescent="0.25">
      <c r="B3" s="1" t="s">
        <v>32</v>
      </c>
    </row>
    <row r="4" spans="1:8" x14ac:dyDescent="0.25">
      <c r="A4" s="1" t="s">
        <v>31</v>
      </c>
      <c r="B4" s="1">
        <v>0</v>
      </c>
      <c r="C4" s="1">
        <v>1</v>
      </c>
      <c r="D4" s="1">
        <v>2</v>
      </c>
      <c r="E4" s="1">
        <v>3</v>
      </c>
      <c r="F4" s="1">
        <v>4</v>
      </c>
      <c r="G4" s="1">
        <v>5</v>
      </c>
      <c r="H4" s="1">
        <v>6</v>
      </c>
    </row>
    <row r="5" spans="1:8" x14ac:dyDescent="0.25">
      <c r="A5" t="s">
        <v>0</v>
      </c>
      <c r="B5">
        <v>0</v>
      </c>
      <c r="C5" s="2">
        <v>0.25088300000000002</v>
      </c>
      <c r="D5" s="2">
        <v>0.125441</v>
      </c>
      <c r="E5" s="2">
        <v>0.56504299999999996</v>
      </c>
      <c r="F5" s="2">
        <v>0.153033</v>
      </c>
      <c r="G5" s="2">
        <v>0</v>
      </c>
      <c r="H5" s="2">
        <v>0</v>
      </c>
    </row>
    <row r="6" spans="1:8" x14ac:dyDescent="0.25">
      <c r="A6" t="s">
        <v>1</v>
      </c>
      <c r="B6" s="2">
        <v>0.24382799999999999</v>
      </c>
      <c r="C6" s="2">
        <v>0.27396700000000002</v>
      </c>
      <c r="D6" s="2">
        <v>0.28972900000000001</v>
      </c>
      <c r="E6" s="2">
        <v>0.28972900000000001</v>
      </c>
      <c r="F6" s="2">
        <v>0.27334000000000003</v>
      </c>
      <c r="G6" s="2">
        <v>0.241564</v>
      </c>
      <c r="H6" s="2">
        <v>0.19680700000000001</v>
      </c>
    </row>
    <row r="7" spans="1:8" x14ac:dyDescent="0.25">
      <c r="A7" t="s">
        <v>2</v>
      </c>
      <c r="B7" s="2">
        <v>0.556446</v>
      </c>
      <c r="C7" s="2">
        <v>0.556446</v>
      </c>
      <c r="D7" s="2">
        <v>0.556446</v>
      </c>
      <c r="E7" s="2">
        <v>0.556446</v>
      </c>
      <c r="F7" s="2">
        <v>0.556446</v>
      </c>
      <c r="G7" s="2">
        <v>0.556446</v>
      </c>
      <c r="H7" s="2">
        <v>0.556446</v>
      </c>
    </row>
    <row r="8" spans="1:8" x14ac:dyDescent="0.25">
      <c r="A8" t="s">
        <v>3</v>
      </c>
      <c r="B8" s="2">
        <v>0.26667099999999999</v>
      </c>
      <c r="C8" s="2">
        <v>0.26667099999999999</v>
      </c>
      <c r="D8" s="2">
        <v>0.26667099999999999</v>
      </c>
      <c r="E8" s="2">
        <v>0.26667099999999999</v>
      </c>
      <c r="F8" s="2">
        <v>0.26667099999999999</v>
      </c>
      <c r="G8" s="2">
        <v>0.26667099999999999</v>
      </c>
      <c r="H8" s="2">
        <v>0.26667099999999999</v>
      </c>
    </row>
    <row r="9" spans="1:8" x14ac:dyDescent="0.25">
      <c r="A9" t="s">
        <v>4</v>
      </c>
      <c r="B9" s="2">
        <v>0.17688300000000001</v>
      </c>
      <c r="C9" s="2">
        <v>0.17688300000000001</v>
      </c>
      <c r="D9" s="2">
        <v>0.17688300000000001</v>
      </c>
      <c r="E9" s="2">
        <v>0.17688300000000001</v>
      </c>
      <c r="F9" s="2">
        <v>0.17688300000000001</v>
      </c>
      <c r="G9" s="2">
        <v>0.17688300000000001</v>
      </c>
      <c r="H9" s="2">
        <v>0.17688300000000001</v>
      </c>
    </row>
    <row r="10" spans="1:8" x14ac:dyDescent="0.25">
      <c r="A10" t="s">
        <v>5</v>
      </c>
      <c r="B10" s="2">
        <v>366.88867800000003</v>
      </c>
      <c r="C10" s="2">
        <v>366.88867800000003</v>
      </c>
      <c r="D10" s="2">
        <v>366.88867800000003</v>
      </c>
      <c r="E10" s="2">
        <v>366.88867800000003</v>
      </c>
      <c r="F10" s="2">
        <v>366.88867800000003</v>
      </c>
      <c r="G10" s="2">
        <v>366.88867800000003</v>
      </c>
      <c r="H10" s="2">
        <v>366.88867800000003</v>
      </c>
    </row>
    <row r="11" spans="1:8" x14ac:dyDescent="0.25">
      <c r="A11" t="s">
        <v>6</v>
      </c>
      <c r="B11" s="2">
        <v>9.8236600000000003</v>
      </c>
      <c r="C11" s="2">
        <v>9.8236600000000003</v>
      </c>
      <c r="D11" s="2">
        <v>9.8236600000000003</v>
      </c>
      <c r="E11" s="2">
        <v>9.8236600000000003</v>
      </c>
      <c r="F11" s="2">
        <v>9.8236600000000003</v>
      </c>
      <c r="G11" s="2">
        <v>9.8236600000000003</v>
      </c>
      <c r="H11" s="2">
        <v>9.8236600000000003</v>
      </c>
    </row>
    <row r="12" spans="1:8" x14ac:dyDescent="0.25">
      <c r="A12" t="s">
        <v>7</v>
      </c>
      <c r="B12" s="2">
        <v>4.8120599999999998</v>
      </c>
      <c r="C12" s="2">
        <v>4.8120599999999998</v>
      </c>
      <c r="D12" s="2">
        <v>4.8120599999999998</v>
      </c>
      <c r="E12" s="2">
        <v>4.8120599999999998</v>
      </c>
      <c r="F12" s="2">
        <v>4.8120599999999998</v>
      </c>
      <c r="G12" s="2">
        <v>4.8120599999999998</v>
      </c>
      <c r="H12" s="2">
        <v>4.8120599999999998</v>
      </c>
    </row>
    <row r="13" spans="1:8" x14ac:dyDescent="0.25">
      <c r="A13" t="s">
        <v>8</v>
      </c>
      <c r="B13" s="2">
        <v>200.13816700000001</v>
      </c>
      <c r="C13" s="2">
        <v>200.13816700000001</v>
      </c>
      <c r="D13" s="2">
        <v>200.13816700000001</v>
      </c>
      <c r="E13" s="2">
        <v>200.13816700000001</v>
      </c>
      <c r="F13" s="2">
        <v>200.13816700000001</v>
      </c>
      <c r="G13" s="2">
        <v>200.13816700000001</v>
      </c>
      <c r="H13" s="2">
        <v>200.13816700000001</v>
      </c>
    </row>
    <row r="14" spans="1:8" x14ac:dyDescent="0.25">
      <c r="A14" t="s">
        <v>9</v>
      </c>
      <c r="B14" s="2">
        <v>100.069084</v>
      </c>
      <c r="C14" s="2">
        <v>100.069084</v>
      </c>
      <c r="D14" s="2">
        <v>100.069084</v>
      </c>
      <c r="E14" s="2">
        <v>100.069084</v>
      </c>
      <c r="F14" s="2">
        <v>100.069084</v>
      </c>
      <c r="G14" s="2">
        <v>100.069084</v>
      </c>
      <c r="H14" s="2">
        <v>100.069084</v>
      </c>
    </row>
    <row r="15" spans="1:8" x14ac:dyDescent="0.25">
      <c r="A15" t="s">
        <v>10</v>
      </c>
      <c r="B15" s="2">
        <v>8.0372529999999998</v>
      </c>
      <c r="C15" s="2">
        <v>8.0372529999999998</v>
      </c>
      <c r="D15" s="2">
        <v>8.0372529999999998</v>
      </c>
      <c r="E15" s="2">
        <v>8.0372529999999998</v>
      </c>
      <c r="F15" s="2">
        <v>8.0372529999999998</v>
      </c>
      <c r="G15" s="2">
        <v>8.0372529999999998</v>
      </c>
      <c r="H15" s="2">
        <v>8.0372529999999998</v>
      </c>
    </row>
    <row r="16" spans="1:8" x14ac:dyDescent="0.25">
      <c r="A16" t="s">
        <v>11</v>
      </c>
      <c r="B16" s="2">
        <v>8.3670919999999995</v>
      </c>
      <c r="C16" s="2">
        <v>8.3670919999999995</v>
      </c>
      <c r="D16" s="2">
        <v>8.3670919999999995</v>
      </c>
      <c r="E16" s="2">
        <v>8.3670919999999995</v>
      </c>
      <c r="F16" s="2">
        <v>8.3670919999999995</v>
      </c>
      <c r="G16" s="2">
        <v>8.3670919999999995</v>
      </c>
      <c r="H16" s="2">
        <v>8.3670919999999995</v>
      </c>
    </row>
    <row r="17" spans="1:8" x14ac:dyDescent="0.25">
      <c r="A17" t="s">
        <v>12</v>
      </c>
      <c r="B17" s="2">
        <v>2.1651229999999999</v>
      </c>
      <c r="C17" s="2">
        <v>2.1651229999999999</v>
      </c>
      <c r="D17" s="2">
        <v>2.1651229999999999</v>
      </c>
      <c r="E17" s="2">
        <v>2.1651229999999999</v>
      </c>
      <c r="F17" s="2">
        <v>2.1651229999999999</v>
      </c>
      <c r="G17" s="2">
        <v>2.1651229999999999</v>
      </c>
      <c r="H17" s="2">
        <v>2.1651229999999999</v>
      </c>
    </row>
    <row r="18" spans="1:8" x14ac:dyDescent="0.25">
      <c r="A18" t="s">
        <v>13</v>
      </c>
      <c r="B18" s="2">
        <v>220</v>
      </c>
      <c r="C18">
        <f>B18+B27-B29</f>
        <v>211.718919</v>
      </c>
      <c r="D18">
        <f>C18+C27-C29</f>
        <v>203.95089155360901</v>
      </c>
      <c r="E18">
        <f t="shared" ref="E18:H18" si="0">D18+D27-D29</f>
        <v>200.12003319424301</v>
      </c>
      <c r="F18">
        <f t="shared" si="0"/>
        <v>201.053691789532</v>
      </c>
      <c r="G18">
        <f t="shared" si="0"/>
        <v>200.196162268059</v>
      </c>
      <c r="H18">
        <f t="shared" si="0"/>
        <v>199.896603</v>
      </c>
    </row>
    <row r="19" spans="1:8" x14ac:dyDescent="0.25">
      <c r="A19" t="s">
        <v>14</v>
      </c>
      <c r="B19" s="2">
        <v>2664</v>
      </c>
      <c r="C19">
        <f>MAX(0,B19+(B29*B7)-(B19/B10))</f>
        <v>2661.211239202436</v>
      </c>
      <c r="D19">
        <f>MAX(0,C19+(C29*C7)-(C19/C10))</f>
        <v>2658.4300795137769</v>
      </c>
      <c r="E19">
        <f t="shared" ref="E19:H19" si="1">MAX(0,D19+(D29*D7)-(D19/D10))</f>
        <v>2653.3057782603901</v>
      </c>
      <c r="F19">
        <f t="shared" si="1"/>
        <v>2646.0738685903393</v>
      </c>
      <c r="G19">
        <f t="shared" si="1"/>
        <v>2639.3711104823342</v>
      </c>
      <c r="H19">
        <f t="shared" si="1"/>
        <v>2632.2094526898813</v>
      </c>
    </row>
    <row r="20" spans="1:8" x14ac:dyDescent="0.25">
      <c r="A20" t="s">
        <v>15</v>
      </c>
      <c r="B20" s="2">
        <v>0</v>
      </c>
      <c r="C20">
        <f>MAX(0,B20+(B29*B8)-(B20/B11))</f>
        <v>2.143302294763</v>
      </c>
      <c r="D20">
        <f>MAX(0,C20+(C29*C8)-(C20/C11))</f>
        <v>4.0684270167310332</v>
      </c>
      <c r="E20">
        <f t="shared" ref="E20:H20" si="2">MAX(0,D20+(D29*D8)-(D20/D11))</f>
        <v>4.6710243383768741</v>
      </c>
      <c r="F20">
        <f t="shared" si="2"/>
        <v>4.1955371637009513</v>
      </c>
      <c r="G20">
        <f t="shared" si="2"/>
        <v>4.0125961427881576</v>
      </c>
      <c r="H20">
        <f t="shared" si="2"/>
        <v>3.6195993579539629</v>
      </c>
    </row>
    <row r="21" spans="1:8" x14ac:dyDescent="0.25">
      <c r="A21" t="s">
        <v>16</v>
      </c>
      <c r="B21" s="2">
        <v>0</v>
      </c>
      <c r="C21">
        <f>MAX(0,B21+(B29*B9)-(B21/B12))</f>
        <v>1.4216534223990001</v>
      </c>
      <c r="D21">
        <f>MAX(0,C21+(C29*C9)-(C21/C12))</f>
        <v>2.5478713301953144</v>
      </c>
      <c r="E21">
        <f t="shared" ref="E21:H21" si="3">MAX(0,D21+(D29*D9)-(D21/D12))</f>
        <v>2.6928012692853529</v>
      </c>
      <c r="F21">
        <f t="shared" si="3"/>
        <v>2.1332069854889428</v>
      </c>
      <c r="G21">
        <f t="shared" si="3"/>
        <v>1.8518434369625476</v>
      </c>
      <c r="H21">
        <f t="shared" si="3"/>
        <v>1.477267992904171</v>
      </c>
    </row>
    <row r="24" spans="1:8" x14ac:dyDescent="0.25">
      <c r="A24" t="s">
        <v>17</v>
      </c>
      <c r="B24">
        <f>B13*1.5</f>
        <v>300.20725049999999</v>
      </c>
      <c r="C24">
        <f>C13*1.5</f>
        <v>300.20725049999999</v>
      </c>
      <c r="D24">
        <f>D13*1.5</f>
        <v>300.20725049999999</v>
      </c>
      <c r="E24">
        <f t="shared" ref="E24:H24" si="4">E13*1.5</f>
        <v>300.20725049999999</v>
      </c>
      <c r="F24">
        <f t="shared" si="4"/>
        <v>300.20725049999999</v>
      </c>
      <c r="G24">
        <f t="shared" si="4"/>
        <v>300.20725049999999</v>
      </c>
      <c r="H24">
        <f t="shared" si="4"/>
        <v>300.20725049999999</v>
      </c>
    </row>
    <row r="25" spans="1:8" x14ac:dyDescent="0.25">
      <c r="A25" t="s">
        <v>18</v>
      </c>
      <c r="B25">
        <f>IF(B18&lt;B14,(B18/B14)*B6,B6)</f>
        <v>0.24382799999999999</v>
      </c>
      <c r="C25">
        <f>IF(C18&lt;C14,(C18/C14)*C6,C6)</f>
        <v>0.27396700000000002</v>
      </c>
      <c r="D25">
        <f>IF(D18&lt;D14,(D18/D14)*D6,D6)</f>
        <v>0.28972900000000001</v>
      </c>
      <c r="E25">
        <f t="shared" ref="E25:H25" si="5">IF(E18&lt;E14,(E18/E14)*E6,E6)</f>
        <v>0.28972900000000001</v>
      </c>
      <c r="F25">
        <f t="shared" si="5"/>
        <v>0.27334000000000003</v>
      </c>
      <c r="G25">
        <f t="shared" si="5"/>
        <v>0.241564</v>
      </c>
      <c r="H25">
        <f t="shared" si="5"/>
        <v>0.19680700000000001</v>
      </c>
    </row>
    <row r="26" spans="1:8" x14ac:dyDescent="0.25">
      <c r="A26" t="s">
        <v>29</v>
      </c>
      <c r="B26">
        <f>(B5*B17)-B25</f>
        <v>-0.24382799999999999</v>
      </c>
      <c r="C26">
        <f>(C5*C17)-C25</f>
        <v>0.26922555360899997</v>
      </c>
      <c r="D26">
        <f>(D5*D17)-D25</f>
        <v>-1.8133805757000021E-2</v>
      </c>
      <c r="E26">
        <f t="shared" ref="E26:H26" si="6">(E5*E17)-E25</f>
        <v>0.93365859528899986</v>
      </c>
      <c r="F26">
        <f t="shared" si="6"/>
        <v>5.799526805899996E-2</v>
      </c>
      <c r="G26">
        <f t="shared" si="6"/>
        <v>-0.241564</v>
      </c>
      <c r="H26">
        <f t="shared" si="6"/>
        <v>-0.19680700000000001</v>
      </c>
    </row>
    <row r="27" spans="1:8" x14ac:dyDescent="0.25">
      <c r="A27" t="s">
        <v>20</v>
      </c>
      <c r="B27">
        <f>MIN(B26,B16)</f>
        <v>-0.24382799999999999</v>
      </c>
      <c r="C27">
        <f>MIN(C26,C16)</f>
        <v>0.26922555360899997</v>
      </c>
      <c r="D27">
        <f>MIN(D26,D16)</f>
        <v>-1.8133805757000021E-2</v>
      </c>
      <c r="E27">
        <f t="shared" ref="E27:H27" si="7">MIN(E26,E16)</f>
        <v>0.93365859528899986</v>
      </c>
      <c r="F27">
        <f t="shared" si="7"/>
        <v>5.799526805899996E-2</v>
      </c>
      <c r="G27">
        <f t="shared" si="7"/>
        <v>-0.241564</v>
      </c>
      <c r="H27">
        <f t="shared" si="7"/>
        <v>-0.19680700000000001</v>
      </c>
    </row>
    <row r="28" spans="1:8" x14ac:dyDescent="0.25">
      <c r="A28" t="s">
        <v>19</v>
      </c>
      <c r="B28">
        <f>B26-B27</f>
        <v>0</v>
      </c>
      <c r="C28">
        <f>C26-C27</f>
        <v>0</v>
      </c>
      <c r="D28">
        <f>D26-D27</f>
        <v>0</v>
      </c>
      <c r="E28">
        <f t="shared" ref="E28:H28" si="8">E26-E27</f>
        <v>0</v>
      </c>
      <c r="F28">
        <f t="shared" si="8"/>
        <v>0</v>
      </c>
      <c r="G28">
        <f t="shared" si="8"/>
        <v>0</v>
      </c>
      <c r="H28">
        <f t="shared" si="8"/>
        <v>0</v>
      </c>
    </row>
    <row r="29" spans="1:8" x14ac:dyDescent="0.25">
      <c r="A29" t="s">
        <v>21</v>
      </c>
      <c r="B29">
        <f>IF(B18&lt;B13,0,MIN(B18-B13,B15))</f>
        <v>8.0372529999999998</v>
      </c>
      <c r="C29">
        <f>IF(C18&lt;C13,0,MIN(C18-C13,C15))</f>
        <v>8.0372529999999998</v>
      </c>
      <c r="D29">
        <f>IF(D18&lt;D13,0,MIN(D18-D13,D15))</f>
        <v>3.8127245536090015</v>
      </c>
      <c r="E29">
        <f t="shared" ref="E29:H29" si="9">IF(E18&lt;E13,0,MIN(E18-E13,E15))</f>
        <v>0</v>
      </c>
      <c r="F29">
        <f t="shared" si="9"/>
        <v>0.91552478953198602</v>
      </c>
      <c r="G29">
        <f t="shared" si="9"/>
        <v>5.7995268058988358E-2</v>
      </c>
      <c r="H29">
        <f t="shared" si="9"/>
        <v>0</v>
      </c>
    </row>
    <row r="30" spans="1:8" x14ac:dyDescent="0.25">
      <c r="A30" t="s">
        <v>22</v>
      </c>
      <c r="B30">
        <f>IF(B18&lt;B13,0,IF(B18&gt;B24,B18-B24,0))</f>
        <v>0</v>
      </c>
      <c r="C30">
        <f>IF(C18&lt;C13,0,IF(C18&gt;C24,C18-C24,0))</f>
        <v>0</v>
      </c>
      <c r="D30">
        <f>IF(D18&lt;D13,0,IF(D18&gt;D24,D18-D24,0))</f>
        <v>0</v>
      </c>
      <c r="E30">
        <f t="shared" ref="E30:H30" si="10">IF(E18&lt;E13,0,IF(E18&gt;E24,E18-E24,0))</f>
        <v>0</v>
      </c>
      <c r="F30">
        <f t="shared" si="10"/>
        <v>0</v>
      </c>
      <c r="G30">
        <f t="shared" si="10"/>
        <v>0</v>
      </c>
      <c r="H30">
        <f t="shared" si="10"/>
        <v>0</v>
      </c>
    </row>
    <row r="31" spans="1:8" x14ac:dyDescent="0.25">
      <c r="A31" t="s">
        <v>23</v>
      </c>
      <c r="B31">
        <f>IF(B18&lt;B13,B18,IF(B18&gt;B24,B24,B18))</f>
        <v>220</v>
      </c>
      <c r="C31">
        <f>IF(C18&lt;C13,C18,IF(C18&gt;C24,C24,C18))</f>
        <v>211.718919</v>
      </c>
      <c r="D31">
        <f>IF(D18&lt;D13,D18,IF(D18&gt;D24,D24,D18))</f>
        <v>203.95089155360901</v>
      </c>
      <c r="E31">
        <f t="shared" ref="E31:H31" si="11">IF(E18&lt;E13,E18,IF(E18&gt;E24,E24,E18))</f>
        <v>200.12003319424301</v>
      </c>
      <c r="F31">
        <f t="shared" si="11"/>
        <v>201.053691789532</v>
      </c>
      <c r="G31">
        <f t="shared" si="11"/>
        <v>200.196162268059</v>
      </c>
      <c r="H31">
        <f t="shared" si="11"/>
        <v>199.896603</v>
      </c>
    </row>
    <row r="32" spans="1:8" x14ac:dyDescent="0.25">
      <c r="A32" t="s">
        <v>24</v>
      </c>
      <c r="B32">
        <f>B28+B30</f>
        <v>0</v>
      </c>
      <c r="C32">
        <f>C28+C30</f>
        <v>0</v>
      </c>
      <c r="D32">
        <f>D28+D30</f>
        <v>0</v>
      </c>
      <c r="E32">
        <f t="shared" ref="E32:H32" si="12">E28+E30</f>
        <v>0</v>
      </c>
      <c r="F32">
        <f t="shared" si="12"/>
        <v>0</v>
      </c>
      <c r="G32">
        <f t="shared" si="12"/>
        <v>0</v>
      </c>
      <c r="H32">
        <f t="shared" si="12"/>
        <v>0</v>
      </c>
    </row>
    <row r="33" spans="1:8" s="1" customFormat="1" x14ac:dyDescent="0.25">
      <c r="A33" s="1" t="s">
        <v>25</v>
      </c>
      <c r="B33" s="1">
        <f>(B7+B8)*B29</f>
        <v>6.6155995776009995</v>
      </c>
      <c r="C33" s="1">
        <f>(C7+C8)*C29</f>
        <v>6.6155995776009995</v>
      </c>
      <c r="D33" s="1">
        <f>(D7+D8)*D29</f>
        <v>3.1383183963929806</v>
      </c>
      <c r="E33" s="1">
        <f t="shared" ref="E33:H33" si="13">(E7+E8)*E29</f>
        <v>0</v>
      </c>
      <c r="F33" s="1">
        <f t="shared" si="13"/>
        <v>0.75358401818519971</v>
      </c>
      <c r="G33" s="1">
        <f t="shared" si="13"/>
        <v>4.7736891058910318E-2</v>
      </c>
      <c r="H33" s="1">
        <f t="shared" si="13"/>
        <v>0</v>
      </c>
    </row>
    <row r="34" spans="1:8" x14ac:dyDescent="0.25">
      <c r="A34" t="s">
        <v>26</v>
      </c>
    </row>
    <row r="35" spans="1:8" s="1" customFormat="1" x14ac:dyDescent="0.25">
      <c r="A35" s="1" t="s">
        <v>27</v>
      </c>
      <c r="B35" s="1">
        <f>(B21/B12) + B32</f>
        <v>0</v>
      </c>
      <c r="C35" s="1">
        <f>(C21/C12) + C32</f>
        <v>0.2954355146026858</v>
      </c>
      <c r="D35" s="1">
        <f>(D21/D12) + D32</f>
        <v>0.52947621812598233</v>
      </c>
      <c r="E35" s="1">
        <f t="shared" ref="E35:H35" si="14">(E21/E12) + E32</f>
        <v>0.55959428379641007</v>
      </c>
      <c r="F35" s="1">
        <f t="shared" si="14"/>
        <v>0.44330431987318175</v>
      </c>
      <c r="G35" s="1">
        <f t="shared" si="14"/>
        <v>0.38483382105845476</v>
      </c>
      <c r="H35" s="1">
        <f t="shared" si="14"/>
        <v>0.3069928456636391</v>
      </c>
    </row>
    <row r="36" spans="1:8" s="1" customFormat="1" x14ac:dyDescent="0.25">
      <c r="A36" s="1" t="s">
        <v>28</v>
      </c>
      <c r="B36" s="1">
        <f>(B20/B11)+(B19/B10)</f>
        <v>7.2610580804022513</v>
      </c>
      <c r="C36" s="1">
        <f>(C20/C11)+(C19/C10)</f>
        <v>7.4716345442920149</v>
      </c>
      <c r="D36" s="1">
        <f>(D20/D11)+(D19/D10)</f>
        <v>7.6600223281341862</v>
      </c>
      <c r="E36" s="1">
        <f t="shared" ref="E36:H36" si="15">(E20/E11)+(E19/E10)</f>
        <v>7.7073968447268202</v>
      </c>
      <c r="F36" s="1">
        <f t="shared" si="15"/>
        <v>7.6392831471030425</v>
      </c>
      <c r="G36" s="1">
        <f t="shared" si="15"/>
        <v>7.6023914683456422</v>
      </c>
      <c r="H36" s="1">
        <f t="shared" si="15"/>
        <v>7.5428663645001954</v>
      </c>
    </row>
  </sheetData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C422C3616735B4DB1DAF9D467CF0704" ma:contentTypeVersion="5" ma:contentTypeDescription="Create a new document." ma:contentTypeScope="" ma:versionID="de7c7ee12466a5118493d7bb6b202ff3">
  <xsd:schema xmlns:xsd="http://www.w3.org/2001/XMLSchema" xmlns:xs="http://www.w3.org/2001/XMLSchema" xmlns:p="http://schemas.microsoft.com/office/2006/metadata/properties" xmlns:ns3="a003c0e2-e990-4608-9282-648ec7c849c5" xmlns:ns4="fdc252da-96fb-4f24-a6d7-5a875cd8dec1" targetNamespace="http://schemas.microsoft.com/office/2006/metadata/properties" ma:root="true" ma:fieldsID="35db03909eca577b4fad83a56ebaf125" ns3:_="" ns4:_="">
    <xsd:import namespace="a003c0e2-e990-4608-9282-648ec7c849c5"/>
    <xsd:import namespace="fdc252da-96fb-4f24-a6d7-5a875cd8dec1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003c0e2-e990-4608-9282-648ec7c849c5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dc252da-96fb-4f24-a6d7-5a875cd8de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D269D50-D93A-48BF-92BC-C948D51B66F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003c0e2-e990-4608-9282-648ec7c849c5"/>
    <ds:schemaRef ds:uri="fdc252da-96fb-4f24-a6d7-5a875cd8dec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3F09569-6285-420F-80B4-D3C7D3E7093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F3F6AC7-2653-4B75-9B2A-4010BEEBA1AE}">
  <ds:schemaRefs>
    <ds:schemaRef ds:uri="a003c0e2-e990-4608-9282-648ec7c849c5"/>
    <ds:schemaRef ds:uri="fdc252da-96fb-4f24-a6d7-5a875cd8dec1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Keith Miller</dc:creator>
  <cp:lastModifiedBy>Keith Miller</cp:lastModifiedBy>
  <dcterms:created xsi:type="dcterms:W3CDTF">2019-08-15T03:06:55Z</dcterms:created>
  <dcterms:modified xsi:type="dcterms:W3CDTF">2019-08-15T04:54:34Z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0x010100EC422C3616735B4DB1DAF9D467CF0704</vt:lpwstr>
  </property>
</Properties>
</file>