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28800" windowHeight="12120" firstSheet="5" activeTab="13"/>
  </bookViews>
  <sheets>
    <sheet name="p12,13" sheetId="1" r:id="rId1"/>
    <sheet name="p14" sheetId="2" r:id="rId2"/>
    <sheet name="p18,19" sheetId="3" r:id="rId3"/>
    <sheet name="p24,25" sheetId="6" r:id="rId4"/>
    <sheet name="26,27" sheetId="7" r:id="rId5"/>
    <sheet name="p32~34" sheetId="4" r:id="rId6"/>
    <sheet name="p35~37" sheetId="5" r:id="rId7"/>
    <sheet name="40,41" sheetId="8" r:id="rId8"/>
    <sheet name="42,43" sheetId="9" r:id="rId9"/>
    <sheet name="48~50" sheetId="10" r:id="rId10"/>
    <sheet name="51~53" sheetId="11" r:id="rId11"/>
    <sheet name="56~57" sheetId="12" r:id="rId12"/>
    <sheet name="58,59" sheetId="13" r:id="rId13"/>
    <sheet name="64,65" sheetId="14" r:id="rId14"/>
    <sheet name="Sheet6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4" l="1"/>
  <c r="L14" i="14" s="1"/>
  <c r="L11" i="14"/>
  <c r="L12" i="14" s="1"/>
  <c r="L10" i="14"/>
  <c r="L8" i="14"/>
  <c r="L9" i="14"/>
  <c r="L7" i="14"/>
  <c r="I24" i="13"/>
  <c r="J16" i="13"/>
  <c r="I26" i="13"/>
  <c r="I23" i="13"/>
  <c r="I22" i="13"/>
  <c r="I20" i="13"/>
  <c r="J13" i="13"/>
  <c r="I19" i="13"/>
  <c r="I18" i="13"/>
  <c r="I16" i="13"/>
  <c r="I15" i="13"/>
  <c r="I13" i="13"/>
  <c r="I12" i="13"/>
  <c r="I11" i="13"/>
  <c r="J24" i="13"/>
  <c r="J26" i="13"/>
  <c r="J20" i="12"/>
  <c r="J18" i="12"/>
  <c r="J14" i="12"/>
  <c r="J10" i="12"/>
  <c r="J7" i="12"/>
  <c r="I20" i="12"/>
  <c r="I18" i="12"/>
  <c r="I17" i="12"/>
  <c r="I16" i="12"/>
  <c r="I14" i="12"/>
  <c r="I13" i="12"/>
  <c r="I12" i="12"/>
  <c r="I10" i="12"/>
  <c r="I9" i="12"/>
  <c r="I7" i="12"/>
  <c r="I6" i="12"/>
  <c r="I5" i="12"/>
  <c r="I14" i="11"/>
  <c r="I6" i="11"/>
  <c r="I10" i="11"/>
  <c r="I16" i="11"/>
  <c r="I15" i="11"/>
  <c r="I12" i="11"/>
  <c r="I11" i="11"/>
  <c r="I8" i="11"/>
  <c r="I7" i="11"/>
  <c r="L14" i="10"/>
  <c r="L16" i="10"/>
  <c r="L15" i="10"/>
  <c r="L10" i="10"/>
  <c r="L6" i="10"/>
  <c r="L12" i="10"/>
  <c r="L11" i="10"/>
  <c r="L8" i="10"/>
  <c r="L7" i="10"/>
  <c r="J20" i="13" l="1"/>
  <c r="J17" i="15"/>
  <c r="J16" i="15"/>
  <c r="J15" i="15"/>
  <c r="J14" i="15"/>
  <c r="J13" i="15"/>
  <c r="J12" i="15"/>
  <c r="J11" i="15"/>
  <c r="J10" i="15"/>
  <c r="J16" i="9" l="1"/>
  <c r="J15" i="9"/>
  <c r="J14" i="9"/>
  <c r="J12" i="9"/>
  <c r="J11" i="9"/>
  <c r="J10" i="9"/>
  <c r="L18" i="8"/>
  <c r="L17" i="8"/>
  <c r="L16" i="8"/>
  <c r="L14" i="8"/>
  <c r="L13" i="8"/>
  <c r="L12" i="8"/>
  <c r="I10" i="7"/>
  <c r="I12" i="7"/>
  <c r="I11" i="7"/>
  <c r="I9" i="7"/>
  <c r="I8" i="7"/>
  <c r="H10" i="7"/>
  <c r="H11" i="7"/>
  <c r="H9" i="7"/>
  <c r="H12" i="7" s="1"/>
  <c r="H8" i="7"/>
  <c r="H8" i="6"/>
  <c r="H7" i="6"/>
  <c r="H6" i="6"/>
  <c r="H5" i="6"/>
  <c r="H4" i="6"/>
  <c r="G8" i="6"/>
  <c r="G7" i="6"/>
  <c r="G6" i="6"/>
  <c r="G5" i="6"/>
  <c r="G4" i="6"/>
  <c r="D33" i="6"/>
  <c r="D17" i="6"/>
  <c r="D21" i="6" s="1"/>
  <c r="C42" i="6"/>
  <c r="C33" i="6"/>
  <c r="C21" i="6"/>
  <c r="C47" i="6" s="1"/>
  <c r="C17" i="6"/>
  <c r="L9" i="5" l="1"/>
  <c r="L8" i="5"/>
  <c r="L7" i="5"/>
  <c r="L6" i="5"/>
  <c r="L5" i="5"/>
  <c r="I7" i="5"/>
  <c r="I6" i="5"/>
  <c r="I5" i="5"/>
  <c r="I4" i="5"/>
  <c r="G5" i="5"/>
  <c r="G6" i="5"/>
  <c r="G4" i="5"/>
  <c r="D83" i="5"/>
  <c r="C83" i="5"/>
  <c r="D82" i="5"/>
  <c r="C82" i="5"/>
  <c r="D80" i="5"/>
  <c r="C80" i="5"/>
  <c r="D76" i="5"/>
  <c r="C76" i="5"/>
  <c r="D65" i="5"/>
  <c r="D53" i="5"/>
  <c r="C69" i="5"/>
  <c r="D68" i="5"/>
  <c r="C68" i="5"/>
  <c r="C65" i="5"/>
  <c r="C53" i="5"/>
  <c r="C38" i="5"/>
  <c r="C37" i="5"/>
  <c r="D36" i="5"/>
  <c r="C36" i="5"/>
  <c r="D29" i="5"/>
  <c r="C29" i="5"/>
  <c r="D24" i="5"/>
  <c r="D37" i="5" s="1"/>
  <c r="D38" i="5" s="1"/>
  <c r="C24" i="5"/>
  <c r="D15" i="5"/>
  <c r="C15" i="5"/>
  <c r="B45" i="3"/>
  <c r="B44" i="3"/>
  <c r="G12" i="4"/>
  <c r="G11" i="4"/>
  <c r="G10" i="4"/>
  <c r="G9" i="4"/>
  <c r="G8" i="4"/>
  <c r="I5" i="4"/>
  <c r="I4" i="4"/>
  <c r="I3" i="4"/>
  <c r="I2" i="4"/>
  <c r="G4" i="4"/>
  <c r="G3" i="4"/>
  <c r="G2" i="4"/>
  <c r="D77" i="4"/>
  <c r="D80" i="4" s="1"/>
  <c r="D81" i="4" s="1"/>
  <c r="C77" i="4"/>
  <c r="C80" i="4" s="1"/>
  <c r="C81" i="4" s="1"/>
  <c r="D71" i="4"/>
  <c r="C71" i="4"/>
  <c r="D63" i="4"/>
  <c r="D64" i="4" s="1"/>
  <c r="C63" i="4"/>
  <c r="C64" i="4" s="1"/>
  <c r="D57" i="4"/>
  <c r="C57" i="4"/>
  <c r="D42" i="4"/>
  <c r="C42" i="4"/>
  <c r="D34" i="4"/>
  <c r="C34" i="4"/>
  <c r="D27" i="4"/>
  <c r="D29" i="4" s="1"/>
  <c r="D43" i="4" s="1"/>
  <c r="D44" i="4" s="1"/>
  <c r="C27" i="4"/>
  <c r="C29" i="4" s="1"/>
  <c r="C43" i="4" s="1"/>
  <c r="C44" i="4" s="1"/>
  <c r="D23" i="4"/>
  <c r="C23" i="4"/>
  <c r="D20" i="4"/>
  <c r="C20" i="4"/>
  <c r="D17" i="4"/>
  <c r="C17" i="4"/>
  <c r="D12" i="4"/>
  <c r="C12" i="4"/>
  <c r="D69" i="5" l="1"/>
  <c r="D18" i="3"/>
  <c r="C18" i="3"/>
  <c r="B48" i="3"/>
  <c r="B47" i="3"/>
  <c r="B46" i="3"/>
  <c r="B43" i="3"/>
  <c r="B42" i="3"/>
  <c r="D38" i="3"/>
  <c r="C38" i="3"/>
  <c r="D35" i="3"/>
  <c r="C35" i="3"/>
  <c r="D32" i="3"/>
  <c r="C32" i="3"/>
  <c r="D31" i="3"/>
  <c r="C31" i="3"/>
  <c r="D23" i="3"/>
  <c r="C23" i="3"/>
  <c r="D17" i="3"/>
  <c r="C17" i="3"/>
  <c r="D12" i="3"/>
  <c r="C12" i="3"/>
  <c r="D6" i="3"/>
  <c r="C6" i="3"/>
  <c r="D4" i="3"/>
  <c r="C4" i="3"/>
  <c r="B43" i="2"/>
  <c r="B42" i="2"/>
  <c r="B41" i="2"/>
  <c r="D37" i="2"/>
  <c r="C37" i="2"/>
  <c r="D36" i="2"/>
  <c r="D33" i="2"/>
  <c r="C33" i="2"/>
  <c r="C36" i="2" s="1"/>
  <c r="D27" i="2"/>
  <c r="C27" i="2"/>
  <c r="D19" i="2"/>
  <c r="D20" i="2" s="1"/>
  <c r="C19" i="2"/>
  <c r="C20" i="2" s="1"/>
  <c r="D13" i="2"/>
  <c r="C13" i="2"/>
  <c r="C52" i="1"/>
  <c r="C51" i="1"/>
  <c r="C50" i="1"/>
  <c r="C49" i="1"/>
  <c r="C48" i="1"/>
  <c r="C12" i="1"/>
  <c r="D12" i="1"/>
  <c r="C17" i="1"/>
  <c r="D17" i="1"/>
  <c r="C20" i="1"/>
  <c r="D20" i="1"/>
  <c r="C23" i="1"/>
  <c r="D23" i="1"/>
  <c r="C27" i="1"/>
  <c r="C29" i="1" s="1"/>
  <c r="D27" i="1"/>
  <c r="C34" i="1"/>
  <c r="D34" i="1"/>
  <c r="C42" i="1"/>
  <c r="D42" i="1"/>
  <c r="D29" i="1" l="1"/>
  <c r="D43" i="1" s="1"/>
  <c r="D44" i="1" s="1"/>
  <c r="C43" i="1"/>
  <c r="C44" i="1" s="1"/>
</calcChain>
</file>

<file path=xl/sharedStrings.xml><?xml version="1.0" encoding="utf-8"?>
<sst xmlns="http://schemas.openxmlformats.org/spreadsheetml/2006/main" count="1001" uniqueCount="443">
  <si>
    <t>流動資産</t>
    <rPh sb="0" eb="2">
      <t>リュウドウ</t>
    </rPh>
    <rPh sb="2" eb="4">
      <t>シサン</t>
    </rPh>
    <phoneticPr fontId="1"/>
  </si>
  <si>
    <t>現金及び預金</t>
    <rPh sb="0" eb="2">
      <t>ゲンキン</t>
    </rPh>
    <rPh sb="2" eb="3">
      <t>オヨ</t>
    </rPh>
    <rPh sb="4" eb="6">
      <t>ヨキン</t>
    </rPh>
    <phoneticPr fontId="1"/>
  </si>
  <si>
    <t>受取手形及び売掛金</t>
    <rPh sb="0" eb="2">
      <t>ウケトリ</t>
    </rPh>
    <rPh sb="2" eb="4">
      <t>テガタ</t>
    </rPh>
    <rPh sb="4" eb="5">
      <t>オヨ</t>
    </rPh>
    <rPh sb="6" eb="8">
      <t>ウリカケ</t>
    </rPh>
    <rPh sb="8" eb="9">
      <t>キン</t>
    </rPh>
    <phoneticPr fontId="1"/>
  </si>
  <si>
    <t>有価証券</t>
    <rPh sb="0" eb="2">
      <t>ユウカ</t>
    </rPh>
    <rPh sb="2" eb="4">
      <t>ショウケン</t>
    </rPh>
    <phoneticPr fontId="1"/>
  </si>
  <si>
    <t>商品及び製品</t>
    <rPh sb="0" eb="2">
      <t>ショウヒン</t>
    </rPh>
    <rPh sb="2" eb="3">
      <t>オヨ</t>
    </rPh>
    <rPh sb="4" eb="6">
      <t>セイヒン</t>
    </rPh>
    <phoneticPr fontId="1"/>
  </si>
  <si>
    <t>仕掛品</t>
    <rPh sb="0" eb="2">
      <t>シカケ</t>
    </rPh>
    <rPh sb="2" eb="3">
      <t>ヒン</t>
    </rPh>
    <phoneticPr fontId="1"/>
  </si>
  <si>
    <t>原材料及び貯蔵品</t>
    <rPh sb="0" eb="3">
      <t>ゲンザイリョウ</t>
    </rPh>
    <rPh sb="3" eb="4">
      <t>オヨ</t>
    </rPh>
    <rPh sb="5" eb="8">
      <t>チョゾウヒン</t>
    </rPh>
    <phoneticPr fontId="1"/>
  </si>
  <si>
    <t>前払費用</t>
    <rPh sb="0" eb="4">
      <t>マエバライヒヨウ</t>
    </rPh>
    <phoneticPr fontId="1"/>
  </si>
  <si>
    <t>繰越税金資産</t>
    <rPh sb="0" eb="2">
      <t>クリコシ</t>
    </rPh>
    <rPh sb="2" eb="4">
      <t>ゼイキン</t>
    </rPh>
    <rPh sb="4" eb="6">
      <t>シサン</t>
    </rPh>
    <phoneticPr fontId="1"/>
  </si>
  <si>
    <t>その他</t>
    <rPh sb="2" eb="3">
      <t>タ</t>
    </rPh>
    <phoneticPr fontId="1"/>
  </si>
  <si>
    <t>掛倒引当金</t>
    <rPh sb="0" eb="1">
      <t>カケ</t>
    </rPh>
    <rPh sb="1" eb="2">
      <t>ダオ</t>
    </rPh>
    <rPh sb="2" eb="4">
      <t>ヒキアテ</t>
    </rPh>
    <rPh sb="4" eb="5">
      <t>キン</t>
    </rPh>
    <phoneticPr fontId="1"/>
  </si>
  <si>
    <t>流動資産合計</t>
    <rPh sb="0" eb="2">
      <t>リュウドウ</t>
    </rPh>
    <rPh sb="2" eb="4">
      <t>シサン</t>
    </rPh>
    <rPh sb="4" eb="6">
      <t>ゴウケイ</t>
    </rPh>
    <phoneticPr fontId="1"/>
  </si>
  <si>
    <t>固定資産</t>
    <rPh sb="0" eb="2">
      <t>コテイ</t>
    </rPh>
    <rPh sb="2" eb="4">
      <t>シサン</t>
    </rPh>
    <phoneticPr fontId="1"/>
  </si>
  <si>
    <t>有形固定資産</t>
    <rPh sb="0" eb="2">
      <t>ユウケイ</t>
    </rPh>
    <rPh sb="2" eb="4">
      <t>コテイ</t>
    </rPh>
    <rPh sb="4" eb="6">
      <t>シサン</t>
    </rPh>
    <phoneticPr fontId="1"/>
  </si>
  <si>
    <t>建物及び構築物</t>
    <rPh sb="0" eb="2">
      <t>タテモノ</t>
    </rPh>
    <rPh sb="2" eb="3">
      <t>オヨ</t>
    </rPh>
    <rPh sb="4" eb="7">
      <t>コウチクブツ</t>
    </rPh>
    <phoneticPr fontId="1"/>
  </si>
  <si>
    <t>減価償却累計額</t>
    <rPh sb="0" eb="2">
      <t>ゲンカ</t>
    </rPh>
    <rPh sb="2" eb="4">
      <t>ショウキャク</t>
    </rPh>
    <rPh sb="4" eb="7">
      <t>ルイケイガク</t>
    </rPh>
    <phoneticPr fontId="1"/>
  </si>
  <si>
    <t>建物及び構築物(純額)</t>
    <rPh sb="0" eb="2">
      <t>タテモノ</t>
    </rPh>
    <rPh sb="2" eb="3">
      <t>オヨ</t>
    </rPh>
    <rPh sb="4" eb="7">
      <t>コウチクブツ</t>
    </rPh>
    <rPh sb="8" eb="9">
      <t>ジュン</t>
    </rPh>
    <rPh sb="9" eb="10">
      <t>ガク</t>
    </rPh>
    <phoneticPr fontId="1"/>
  </si>
  <si>
    <t>機械装置及び運搬具</t>
    <rPh sb="0" eb="2">
      <t>キカイ</t>
    </rPh>
    <rPh sb="2" eb="4">
      <t>ソウチ</t>
    </rPh>
    <rPh sb="4" eb="5">
      <t>オヨ</t>
    </rPh>
    <rPh sb="6" eb="8">
      <t>ウンパン</t>
    </rPh>
    <rPh sb="8" eb="9">
      <t>グ</t>
    </rPh>
    <phoneticPr fontId="1"/>
  </si>
  <si>
    <t>減価償却累計額</t>
    <rPh sb="0" eb="4">
      <t>ゲンカショウキャク</t>
    </rPh>
    <rPh sb="4" eb="7">
      <t>ルイケイガク</t>
    </rPh>
    <phoneticPr fontId="1"/>
  </si>
  <si>
    <t>機械装備及び運搬具(純額)</t>
    <rPh sb="0" eb="2">
      <t>キカイ</t>
    </rPh>
    <rPh sb="2" eb="4">
      <t>ソウビ</t>
    </rPh>
    <rPh sb="4" eb="5">
      <t>オヨ</t>
    </rPh>
    <rPh sb="6" eb="8">
      <t>ウンパン</t>
    </rPh>
    <rPh sb="8" eb="9">
      <t>グ</t>
    </rPh>
    <phoneticPr fontId="1"/>
  </si>
  <si>
    <t>工具、器具及び備品</t>
    <rPh sb="0" eb="2">
      <t>コウグ</t>
    </rPh>
    <rPh sb="3" eb="5">
      <t>キグ</t>
    </rPh>
    <rPh sb="5" eb="6">
      <t>オヨ</t>
    </rPh>
    <rPh sb="7" eb="9">
      <t>ビヒン</t>
    </rPh>
    <phoneticPr fontId="1"/>
  </si>
  <si>
    <t>工具、器具及び備品(純額)</t>
    <rPh sb="0" eb="2">
      <t>コウグ</t>
    </rPh>
    <rPh sb="3" eb="5">
      <t>キグ</t>
    </rPh>
    <rPh sb="5" eb="6">
      <t>オヨ</t>
    </rPh>
    <rPh sb="7" eb="9">
      <t>ビヒン</t>
    </rPh>
    <phoneticPr fontId="1"/>
  </si>
  <si>
    <t>土地</t>
    <rPh sb="0" eb="2">
      <t>トチ</t>
    </rPh>
    <phoneticPr fontId="1"/>
  </si>
  <si>
    <t>リース資産</t>
    <rPh sb="3" eb="5">
      <t>シサン</t>
    </rPh>
    <phoneticPr fontId="1"/>
  </si>
  <si>
    <t>減価償却累計額</t>
    <rPh sb="0" eb="7">
      <t>ゲンカショウキャクルイケイガク</t>
    </rPh>
    <phoneticPr fontId="1"/>
  </si>
  <si>
    <t>リース資産(純額)</t>
    <rPh sb="3" eb="5">
      <t>シサン</t>
    </rPh>
    <phoneticPr fontId="1"/>
  </si>
  <si>
    <t>建設仮勘定</t>
    <rPh sb="0" eb="2">
      <t>ケンセツ</t>
    </rPh>
    <rPh sb="2" eb="3">
      <t>カリ</t>
    </rPh>
    <rPh sb="3" eb="5">
      <t>カンジョウ</t>
    </rPh>
    <phoneticPr fontId="1"/>
  </si>
  <si>
    <t>有形固定資産合計</t>
    <rPh sb="0" eb="2">
      <t>ユウケイ</t>
    </rPh>
    <rPh sb="2" eb="4">
      <t>コテイ</t>
    </rPh>
    <rPh sb="4" eb="6">
      <t>シサン</t>
    </rPh>
    <rPh sb="6" eb="8">
      <t>ゴウケイ</t>
    </rPh>
    <phoneticPr fontId="1"/>
  </si>
  <si>
    <t>無形固定資産</t>
    <rPh sb="0" eb="2">
      <t>ムケイ</t>
    </rPh>
    <rPh sb="2" eb="4">
      <t>コテイ</t>
    </rPh>
    <rPh sb="4" eb="6">
      <t>シサン</t>
    </rPh>
    <phoneticPr fontId="1"/>
  </si>
  <si>
    <t>のれん</t>
    <phoneticPr fontId="1"/>
  </si>
  <si>
    <t>商標権</t>
    <rPh sb="0" eb="3">
      <t>ショウヒョウケン</t>
    </rPh>
    <phoneticPr fontId="1"/>
  </si>
  <si>
    <t>無形固定資産合計</t>
    <rPh sb="0" eb="2">
      <t>ムケイ</t>
    </rPh>
    <rPh sb="2" eb="4">
      <t>コテイ</t>
    </rPh>
    <rPh sb="4" eb="6">
      <t>シサン</t>
    </rPh>
    <rPh sb="6" eb="8">
      <t>ゴウケイ</t>
    </rPh>
    <phoneticPr fontId="1"/>
  </si>
  <si>
    <t>投資その他の資産</t>
    <rPh sb="0" eb="2">
      <t>トウシ</t>
    </rPh>
    <rPh sb="4" eb="5">
      <t>タ</t>
    </rPh>
    <rPh sb="6" eb="8">
      <t>シサン</t>
    </rPh>
    <phoneticPr fontId="1"/>
  </si>
  <si>
    <t>投資有価証券</t>
    <rPh sb="0" eb="2">
      <t>トウシ</t>
    </rPh>
    <rPh sb="2" eb="4">
      <t>ユウカ</t>
    </rPh>
    <rPh sb="4" eb="6">
      <t>ショウケン</t>
    </rPh>
    <phoneticPr fontId="1"/>
  </si>
  <si>
    <t>長期貸付金</t>
    <rPh sb="0" eb="2">
      <t>チョウキ</t>
    </rPh>
    <rPh sb="2" eb="4">
      <t>カシツケ</t>
    </rPh>
    <rPh sb="4" eb="5">
      <t>キン</t>
    </rPh>
    <phoneticPr fontId="1"/>
  </si>
  <si>
    <t>長期前払費用</t>
    <rPh sb="0" eb="2">
      <t>チョウキ</t>
    </rPh>
    <rPh sb="2" eb="6">
      <t>マエバライヒヨウ</t>
    </rPh>
    <phoneticPr fontId="1"/>
  </si>
  <si>
    <t>貸倒引当金</t>
    <rPh sb="0" eb="1">
      <t>カシ</t>
    </rPh>
    <rPh sb="1" eb="2">
      <t>タオ</t>
    </rPh>
    <rPh sb="2" eb="4">
      <t>ヒキアテ</t>
    </rPh>
    <rPh sb="4" eb="5">
      <t>キン</t>
    </rPh>
    <phoneticPr fontId="1"/>
  </si>
  <si>
    <t>投資その他の資産合計</t>
    <rPh sb="0" eb="2">
      <t>トウシ</t>
    </rPh>
    <rPh sb="4" eb="5">
      <t>タ</t>
    </rPh>
    <rPh sb="6" eb="8">
      <t>シサン</t>
    </rPh>
    <rPh sb="8" eb="10">
      <t>ゴウケイ</t>
    </rPh>
    <phoneticPr fontId="1"/>
  </si>
  <si>
    <t>固定資産合計</t>
    <rPh sb="0" eb="2">
      <t>コテイ</t>
    </rPh>
    <rPh sb="2" eb="4">
      <t>シサン</t>
    </rPh>
    <rPh sb="4" eb="6">
      <t>ゴウケイ</t>
    </rPh>
    <phoneticPr fontId="1"/>
  </si>
  <si>
    <t>資産合計</t>
    <rPh sb="0" eb="2">
      <t>シサン</t>
    </rPh>
    <rPh sb="2" eb="4">
      <t>ゴウケイ</t>
    </rPh>
    <phoneticPr fontId="1"/>
  </si>
  <si>
    <t>当連結会計年度(平成23年度)</t>
    <rPh sb="0" eb="1">
      <t>トウ</t>
    </rPh>
    <rPh sb="1" eb="3">
      <t>レンケツ</t>
    </rPh>
    <rPh sb="3" eb="5">
      <t>カイケイ</t>
    </rPh>
    <rPh sb="5" eb="7">
      <t>ネンド</t>
    </rPh>
    <rPh sb="8" eb="10">
      <t>ヘイセイ</t>
    </rPh>
    <rPh sb="12" eb="13">
      <t>ネン</t>
    </rPh>
    <rPh sb="13" eb="14">
      <t>ド</t>
    </rPh>
    <phoneticPr fontId="1"/>
  </si>
  <si>
    <t>流動資産</t>
    <rPh sb="0" eb="2">
      <t>リュウドウ</t>
    </rPh>
    <rPh sb="2" eb="4">
      <t>シサン</t>
    </rPh>
    <phoneticPr fontId="1"/>
  </si>
  <si>
    <t>当座資産</t>
    <rPh sb="0" eb="2">
      <t>トウザ</t>
    </rPh>
    <rPh sb="2" eb="4">
      <t>シサン</t>
    </rPh>
    <phoneticPr fontId="1"/>
  </si>
  <si>
    <t>棚卸資産</t>
    <rPh sb="0" eb="2">
      <t>タナオロシ</t>
    </rPh>
    <rPh sb="2" eb="4">
      <t>シサン</t>
    </rPh>
    <phoneticPr fontId="1"/>
  </si>
  <si>
    <t>償却性資産</t>
    <rPh sb="0" eb="2">
      <t>ショウキャク</t>
    </rPh>
    <rPh sb="2" eb="3">
      <t>セイ</t>
    </rPh>
    <rPh sb="3" eb="5">
      <t>シサン</t>
    </rPh>
    <phoneticPr fontId="1"/>
  </si>
  <si>
    <t>総資産</t>
    <rPh sb="0" eb="3">
      <t>ソウシサン</t>
    </rPh>
    <phoneticPr fontId="1"/>
  </si>
  <si>
    <t>負債の部</t>
    <rPh sb="0" eb="2">
      <t>フサイ</t>
    </rPh>
    <rPh sb="3" eb="4">
      <t>ブ</t>
    </rPh>
    <phoneticPr fontId="1"/>
  </si>
  <si>
    <t>支払手形及び買掛金</t>
    <rPh sb="0" eb="2">
      <t>シハライ</t>
    </rPh>
    <rPh sb="2" eb="4">
      <t>テガタ</t>
    </rPh>
    <rPh sb="4" eb="5">
      <t>オヨ</t>
    </rPh>
    <rPh sb="6" eb="9">
      <t>カイカケキン</t>
    </rPh>
    <phoneticPr fontId="1"/>
  </si>
  <si>
    <t>短期借入金</t>
    <rPh sb="0" eb="2">
      <t>タンキ</t>
    </rPh>
    <rPh sb="2" eb="5">
      <t>カリイレキン</t>
    </rPh>
    <phoneticPr fontId="1"/>
  </si>
  <si>
    <t>1年内償還予定の社債</t>
    <rPh sb="1" eb="3">
      <t>ネンナイ</t>
    </rPh>
    <rPh sb="3" eb="5">
      <t>ショウカン</t>
    </rPh>
    <rPh sb="5" eb="7">
      <t>ヨテイ</t>
    </rPh>
    <rPh sb="8" eb="10">
      <t>シャサイ</t>
    </rPh>
    <phoneticPr fontId="1"/>
  </si>
  <si>
    <t>1年内返済予定の長期借入金</t>
    <rPh sb="1" eb="3">
      <t>ネンナイ</t>
    </rPh>
    <rPh sb="3" eb="5">
      <t>ヘンサイ</t>
    </rPh>
    <rPh sb="5" eb="7">
      <t>ヨテイ</t>
    </rPh>
    <rPh sb="8" eb="13">
      <t>チョウキカリイレキン</t>
    </rPh>
    <phoneticPr fontId="1"/>
  </si>
  <si>
    <t>未払金</t>
    <rPh sb="0" eb="3">
      <t>ミバライキン</t>
    </rPh>
    <phoneticPr fontId="1"/>
  </si>
  <si>
    <t>未払費用</t>
    <rPh sb="0" eb="4">
      <t>ミバライヒヨウ</t>
    </rPh>
    <phoneticPr fontId="1"/>
  </si>
  <si>
    <t>未払法人税等</t>
    <rPh sb="0" eb="2">
      <t>ミバライ</t>
    </rPh>
    <rPh sb="2" eb="5">
      <t>ホウジンゼイ</t>
    </rPh>
    <rPh sb="5" eb="6">
      <t>ナド</t>
    </rPh>
    <phoneticPr fontId="1"/>
  </si>
  <si>
    <t>東日本大震災関連損失引当金</t>
    <rPh sb="0" eb="1">
      <t>ヒガシ</t>
    </rPh>
    <rPh sb="1" eb="3">
      <t>ニホン</t>
    </rPh>
    <rPh sb="3" eb="6">
      <t>ダイシンサイ</t>
    </rPh>
    <rPh sb="6" eb="8">
      <t>カンレン</t>
    </rPh>
    <rPh sb="8" eb="10">
      <t>ソンシツ</t>
    </rPh>
    <rPh sb="10" eb="13">
      <t>ヒキアテキン</t>
    </rPh>
    <phoneticPr fontId="1"/>
  </si>
  <si>
    <t>流動負債合計</t>
    <rPh sb="0" eb="2">
      <t>リュウドウ</t>
    </rPh>
    <rPh sb="2" eb="4">
      <t>フサイ</t>
    </rPh>
    <rPh sb="4" eb="6">
      <t>ゴウケイ</t>
    </rPh>
    <phoneticPr fontId="1"/>
  </si>
  <si>
    <t>固定負債</t>
    <rPh sb="0" eb="2">
      <t>コテイ</t>
    </rPh>
    <rPh sb="2" eb="4">
      <t>フサイ</t>
    </rPh>
    <phoneticPr fontId="1"/>
  </si>
  <si>
    <t>社債</t>
    <rPh sb="0" eb="2">
      <t>シャサイ</t>
    </rPh>
    <phoneticPr fontId="1"/>
  </si>
  <si>
    <t>長期借入金</t>
    <rPh sb="0" eb="2">
      <t>チョウキ</t>
    </rPh>
    <rPh sb="2" eb="5">
      <t>カリイレキン</t>
    </rPh>
    <phoneticPr fontId="1"/>
  </si>
  <si>
    <t>退職給付引当金</t>
    <rPh sb="0" eb="2">
      <t>タイショク</t>
    </rPh>
    <rPh sb="2" eb="4">
      <t>キュウフ</t>
    </rPh>
    <rPh sb="4" eb="7">
      <t>ヒキアテキン</t>
    </rPh>
    <phoneticPr fontId="1"/>
  </si>
  <si>
    <t>固定負債合計</t>
    <rPh sb="0" eb="2">
      <t>コテイ</t>
    </rPh>
    <rPh sb="2" eb="4">
      <t>フサイ</t>
    </rPh>
    <rPh sb="4" eb="6">
      <t>ゴウケイ</t>
    </rPh>
    <phoneticPr fontId="1"/>
  </si>
  <si>
    <t>負債合計</t>
    <rPh sb="0" eb="2">
      <t>フサイ</t>
    </rPh>
    <rPh sb="2" eb="4">
      <t>ゴウケイ</t>
    </rPh>
    <phoneticPr fontId="1"/>
  </si>
  <si>
    <t>純資産の部</t>
    <rPh sb="0" eb="3">
      <t>ジュンシサン</t>
    </rPh>
    <rPh sb="4" eb="5">
      <t>ブ</t>
    </rPh>
    <phoneticPr fontId="1"/>
  </si>
  <si>
    <t>株主資本</t>
    <rPh sb="0" eb="2">
      <t>カブヌシ</t>
    </rPh>
    <rPh sb="2" eb="4">
      <t>シホン</t>
    </rPh>
    <phoneticPr fontId="1"/>
  </si>
  <si>
    <t>資本金</t>
    <rPh sb="0" eb="3">
      <t>シホンキン</t>
    </rPh>
    <phoneticPr fontId="1"/>
  </si>
  <si>
    <t>資本剰余金</t>
    <rPh sb="0" eb="2">
      <t>シホン</t>
    </rPh>
    <rPh sb="2" eb="5">
      <t>ジョウヨキン</t>
    </rPh>
    <phoneticPr fontId="1"/>
  </si>
  <si>
    <t>利益剰余金</t>
    <rPh sb="0" eb="2">
      <t>リエキ</t>
    </rPh>
    <rPh sb="2" eb="4">
      <t>ジョウヨ</t>
    </rPh>
    <rPh sb="4" eb="5">
      <t>キン</t>
    </rPh>
    <phoneticPr fontId="1"/>
  </si>
  <si>
    <t>事故株式</t>
    <rPh sb="0" eb="2">
      <t>ジコ</t>
    </rPh>
    <rPh sb="2" eb="4">
      <t>カブシキ</t>
    </rPh>
    <phoneticPr fontId="1"/>
  </si>
  <si>
    <t>株主資本合計</t>
    <rPh sb="0" eb="2">
      <t>カブヌシ</t>
    </rPh>
    <rPh sb="2" eb="4">
      <t>シホン</t>
    </rPh>
    <rPh sb="4" eb="6">
      <t>ゴウケイ</t>
    </rPh>
    <phoneticPr fontId="1"/>
  </si>
  <si>
    <t>その他有価証券評価差額金</t>
    <rPh sb="2" eb="3">
      <t>タ</t>
    </rPh>
    <rPh sb="3" eb="5">
      <t>ユウカ</t>
    </rPh>
    <rPh sb="5" eb="7">
      <t>ショウケン</t>
    </rPh>
    <rPh sb="7" eb="9">
      <t>ヒョウカ</t>
    </rPh>
    <rPh sb="9" eb="11">
      <t>サガク</t>
    </rPh>
    <rPh sb="11" eb="12">
      <t>キン</t>
    </rPh>
    <phoneticPr fontId="1"/>
  </si>
  <si>
    <t>繰延ヘッジ損益</t>
    <rPh sb="0" eb="2">
      <t>クリノベ</t>
    </rPh>
    <rPh sb="5" eb="7">
      <t>ソンエキ</t>
    </rPh>
    <phoneticPr fontId="1"/>
  </si>
  <si>
    <t>為替換算調整勘定</t>
    <rPh sb="0" eb="2">
      <t>カワセ</t>
    </rPh>
    <rPh sb="2" eb="4">
      <t>カンサン</t>
    </rPh>
    <rPh sb="4" eb="6">
      <t>チョウセイ</t>
    </rPh>
    <rPh sb="6" eb="8">
      <t>カンジョウ</t>
    </rPh>
    <phoneticPr fontId="1"/>
  </si>
  <si>
    <t>存外子会社の退職給付債務調整額</t>
    <rPh sb="0" eb="2">
      <t>ゾンガイ</t>
    </rPh>
    <rPh sb="2" eb="5">
      <t>コガイシャ</t>
    </rPh>
    <rPh sb="6" eb="8">
      <t>タイショク</t>
    </rPh>
    <rPh sb="8" eb="10">
      <t>キュウフ</t>
    </rPh>
    <rPh sb="10" eb="12">
      <t>サイム</t>
    </rPh>
    <rPh sb="12" eb="14">
      <t>チョウセイ</t>
    </rPh>
    <rPh sb="14" eb="15">
      <t>ガク</t>
    </rPh>
    <phoneticPr fontId="1"/>
  </si>
  <si>
    <t>その他の包括利益累計額合計</t>
    <rPh sb="2" eb="3">
      <t>タ</t>
    </rPh>
    <rPh sb="4" eb="6">
      <t>ホウカツ</t>
    </rPh>
    <rPh sb="6" eb="8">
      <t>リエキ</t>
    </rPh>
    <rPh sb="8" eb="10">
      <t>ルイケイ</t>
    </rPh>
    <rPh sb="10" eb="11">
      <t>ガク</t>
    </rPh>
    <rPh sb="11" eb="13">
      <t>ゴウケイ</t>
    </rPh>
    <phoneticPr fontId="1"/>
  </si>
  <si>
    <t>その他包括利益累計額</t>
    <rPh sb="2" eb="3">
      <t>タ</t>
    </rPh>
    <rPh sb="3" eb="5">
      <t>ホウカツ</t>
    </rPh>
    <rPh sb="5" eb="7">
      <t>リエキ</t>
    </rPh>
    <rPh sb="7" eb="9">
      <t>ルイケイ</t>
    </rPh>
    <rPh sb="9" eb="10">
      <t>ガク</t>
    </rPh>
    <phoneticPr fontId="1"/>
  </si>
  <si>
    <t>新株予約券</t>
    <rPh sb="0" eb="2">
      <t>シンカブ</t>
    </rPh>
    <rPh sb="2" eb="4">
      <t>ヨヤク</t>
    </rPh>
    <rPh sb="4" eb="5">
      <t>ケン</t>
    </rPh>
    <phoneticPr fontId="1"/>
  </si>
  <si>
    <t>少数株主持分</t>
    <rPh sb="0" eb="2">
      <t>ショウスウ</t>
    </rPh>
    <rPh sb="2" eb="4">
      <t>カブヌシ</t>
    </rPh>
    <rPh sb="4" eb="6">
      <t>モチブン</t>
    </rPh>
    <phoneticPr fontId="1"/>
  </si>
  <si>
    <t>純資産合計</t>
    <rPh sb="0" eb="3">
      <t>ジュンシサン</t>
    </rPh>
    <rPh sb="3" eb="5">
      <t>ゴウケイ</t>
    </rPh>
    <phoneticPr fontId="1"/>
  </si>
  <si>
    <t>負債純資産合計</t>
    <rPh sb="0" eb="2">
      <t>フサイ</t>
    </rPh>
    <rPh sb="2" eb="5">
      <t>ジュンシサン</t>
    </rPh>
    <rPh sb="5" eb="7">
      <t>ゴウケイ</t>
    </rPh>
    <phoneticPr fontId="1"/>
  </si>
  <si>
    <t>平成22年度</t>
    <rPh sb="0" eb="2">
      <t>ヘイセイ</t>
    </rPh>
    <rPh sb="4" eb="6">
      <t>ネンド</t>
    </rPh>
    <phoneticPr fontId="1"/>
  </si>
  <si>
    <t>23年度</t>
    <rPh sb="2" eb="4">
      <t>ネンド</t>
    </rPh>
    <phoneticPr fontId="1"/>
  </si>
  <si>
    <t>当座連結会計年度(平成23年3月31日)</t>
    <rPh sb="0" eb="2">
      <t>トウザ</t>
    </rPh>
    <rPh sb="2" eb="4">
      <t>レンケツ</t>
    </rPh>
    <rPh sb="4" eb="6">
      <t>カイケイ</t>
    </rPh>
    <rPh sb="6" eb="8">
      <t>ネンド</t>
    </rPh>
    <rPh sb="9" eb="11">
      <t>ヘイセイ</t>
    </rPh>
    <rPh sb="13" eb="14">
      <t>ネン</t>
    </rPh>
    <rPh sb="15" eb="16">
      <t>ガツ</t>
    </rPh>
    <rPh sb="18" eb="19">
      <t>ニチ</t>
    </rPh>
    <phoneticPr fontId="1"/>
  </si>
  <si>
    <t>他人資本</t>
    <rPh sb="0" eb="2">
      <t>タニン</t>
    </rPh>
    <rPh sb="2" eb="4">
      <t>シホン</t>
    </rPh>
    <phoneticPr fontId="1"/>
  </si>
  <si>
    <t>自己資本</t>
    <rPh sb="0" eb="2">
      <t>ジコ</t>
    </rPh>
    <rPh sb="2" eb="4">
      <t>シホン</t>
    </rPh>
    <phoneticPr fontId="1"/>
  </si>
  <si>
    <t>総資本</t>
    <rPh sb="0" eb="3">
      <t>ソウシホン</t>
    </rPh>
    <phoneticPr fontId="1"/>
  </si>
  <si>
    <t>売上高</t>
    <rPh sb="0" eb="2">
      <t>ウリアゲ</t>
    </rPh>
    <rPh sb="2" eb="3">
      <t>ダカ</t>
    </rPh>
    <phoneticPr fontId="1"/>
  </si>
  <si>
    <t>売上原価</t>
    <rPh sb="0" eb="2">
      <t>ウリアゲ</t>
    </rPh>
    <rPh sb="2" eb="4">
      <t>ゲンカ</t>
    </rPh>
    <phoneticPr fontId="1"/>
  </si>
  <si>
    <t>売上総利益</t>
    <rPh sb="0" eb="2">
      <t>ウリアゲ</t>
    </rPh>
    <rPh sb="2" eb="5">
      <t>ソウリエキ</t>
    </rPh>
    <phoneticPr fontId="1"/>
  </si>
  <si>
    <t>販売費及び一般管理費</t>
    <rPh sb="0" eb="3">
      <t>ハンバイヒ</t>
    </rPh>
    <rPh sb="3" eb="4">
      <t>オヨ</t>
    </rPh>
    <rPh sb="5" eb="7">
      <t>イッパン</t>
    </rPh>
    <rPh sb="7" eb="10">
      <t>カンリヒ</t>
    </rPh>
    <phoneticPr fontId="1"/>
  </si>
  <si>
    <t>営業利益</t>
    <rPh sb="0" eb="2">
      <t>エイギョウ</t>
    </rPh>
    <rPh sb="2" eb="4">
      <t>リエキ</t>
    </rPh>
    <phoneticPr fontId="1"/>
  </si>
  <si>
    <t>営業外収益</t>
    <rPh sb="0" eb="2">
      <t>エイギョウ</t>
    </rPh>
    <rPh sb="2" eb="3">
      <t>ガイ</t>
    </rPh>
    <rPh sb="3" eb="5">
      <t>シュウエキ</t>
    </rPh>
    <phoneticPr fontId="1"/>
  </si>
  <si>
    <t>受取利息</t>
    <rPh sb="0" eb="2">
      <t>ウケトリ</t>
    </rPh>
    <rPh sb="2" eb="4">
      <t>リソク</t>
    </rPh>
    <phoneticPr fontId="1"/>
  </si>
  <si>
    <t>受取配当金</t>
    <rPh sb="0" eb="2">
      <t>ウケトリ</t>
    </rPh>
    <rPh sb="2" eb="5">
      <t>ハイトウキン</t>
    </rPh>
    <phoneticPr fontId="1"/>
  </si>
  <si>
    <t>持分法による投資利益</t>
    <rPh sb="0" eb="2">
      <t>モチブン</t>
    </rPh>
    <rPh sb="2" eb="3">
      <t>ホウ</t>
    </rPh>
    <rPh sb="6" eb="8">
      <t>トウシ</t>
    </rPh>
    <rPh sb="8" eb="10">
      <t>リエキ</t>
    </rPh>
    <phoneticPr fontId="1"/>
  </si>
  <si>
    <t>営業外収益合計</t>
    <rPh sb="0" eb="2">
      <t>エイギョウ</t>
    </rPh>
    <rPh sb="2" eb="3">
      <t>ガイ</t>
    </rPh>
    <rPh sb="3" eb="5">
      <t>シュウエキ</t>
    </rPh>
    <rPh sb="5" eb="7">
      <t>ゴウケイ</t>
    </rPh>
    <phoneticPr fontId="1"/>
  </si>
  <si>
    <t>営業外費用</t>
    <rPh sb="0" eb="2">
      <t>エイギョウ</t>
    </rPh>
    <rPh sb="2" eb="3">
      <t>ガイ</t>
    </rPh>
    <rPh sb="3" eb="5">
      <t>ヒヨウ</t>
    </rPh>
    <phoneticPr fontId="1"/>
  </si>
  <si>
    <t>支払利息</t>
    <rPh sb="0" eb="2">
      <t>シハライ</t>
    </rPh>
    <rPh sb="2" eb="4">
      <t>リソク</t>
    </rPh>
    <phoneticPr fontId="1"/>
  </si>
  <si>
    <t>為替差損</t>
    <rPh sb="0" eb="2">
      <t>カワセ</t>
    </rPh>
    <rPh sb="2" eb="4">
      <t>サソン</t>
    </rPh>
    <phoneticPr fontId="1"/>
  </si>
  <si>
    <t>営業外費用合計</t>
    <rPh sb="0" eb="3">
      <t>エイギョウガイ</t>
    </rPh>
    <rPh sb="3" eb="5">
      <t>ヒヨウ</t>
    </rPh>
    <rPh sb="5" eb="7">
      <t>ゴウケイ</t>
    </rPh>
    <phoneticPr fontId="1"/>
  </si>
  <si>
    <t>経常利益</t>
    <rPh sb="0" eb="2">
      <t>ケイジョウ</t>
    </rPh>
    <rPh sb="2" eb="4">
      <t>リエキ</t>
    </rPh>
    <phoneticPr fontId="1"/>
  </si>
  <si>
    <t>特別利益</t>
    <rPh sb="0" eb="2">
      <t>トクベツ</t>
    </rPh>
    <rPh sb="2" eb="4">
      <t>リエキ</t>
    </rPh>
    <phoneticPr fontId="1"/>
  </si>
  <si>
    <t>固定資産売却益</t>
    <rPh sb="0" eb="2">
      <t>コテイ</t>
    </rPh>
    <rPh sb="2" eb="4">
      <t>シサン</t>
    </rPh>
    <rPh sb="4" eb="7">
      <t>バイキャクエキ</t>
    </rPh>
    <phoneticPr fontId="1"/>
  </si>
  <si>
    <t>投資有価証券売却益</t>
    <rPh sb="0" eb="6">
      <t>トウシユウカショウケン</t>
    </rPh>
    <rPh sb="6" eb="9">
      <t>バイキャクエキ</t>
    </rPh>
    <phoneticPr fontId="1"/>
  </si>
  <si>
    <t>特別利益合計</t>
    <rPh sb="0" eb="2">
      <t>トクベツ</t>
    </rPh>
    <rPh sb="2" eb="4">
      <t>リエキ</t>
    </rPh>
    <rPh sb="4" eb="6">
      <t>ゴウケイ</t>
    </rPh>
    <phoneticPr fontId="1"/>
  </si>
  <si>
    <t>特別損失</t>
    <rPh sb="0" eb="2">
      <t>トクベツ</t>
    </rPh>
    <rPh sb="2" eb="4">
      <t>ソンシツ</t>
    </rPh>
    <phoneticPr fontId="1"/>
  </si>
  <si>
    <t>固定資産除売却損</t>
    <rPh sb="0" eb="2">
      <t>コテイ</t>
    </rPh>
    <rPh sb="2" eb="4">
      <t>シサン</t>
    </rPh>
    <rPh sb="4" eb="5">
      <t>ノゾ</t>
    </rPh>
    <rPh sb="5" eb="8">
      <t>バイキャクソン</t>
    </rPh>
    <phoneticPr fontId="1"/>
  </si>
  <si>
    <t>東日本大震災関連損失</t>
    <rPh sb="0" eb="1">
      <t>ヒガシ</t>
    </rPh>
    <rPh sb="1" eb="3">
      <t>ニホン</t>
    </rPh>
    <rPh sb="3" eb="6">
      <t>ダイシンサイ</t>
    </rPh>
    <rPh sb="6" eb="8">
      <t>カンレン</t>
    </rPh>
    <rPh sb="8" eb="10">
      <t>ソンシツ</t>
    </rPh>
    <phoneticPr fontId="1"/>
  </si>
  <si>
    <t>資産除去債務会計基準の適用に伴う影響額</t>
    <rPh sb="0" eb="2">
      <t>シサン</t>
    </rPh>
    <rPh sb="2" eb="4">
      <t>ジョキョ</t>
    </rPh>
    <rPh sb="4" eb="6">
      <t>サイム</t>
    </rPh>
    <rPh sb="6" eb="8">
      <t>カイケイ</t>
    </rPh>
    <rPh sb="8" eb="10">
      <t>キジュン</t>
    </rPh>
    <rPh sb="11" eb="13">
      <t>テキヨウ</t>
    </rPh>
    <rPh sb="14" eb="15">
      <t>トモナ</t>
    </rPh>
    <rPh sb="16" eb="18">
      <t>エイキョウ</t>
    </rPh>
    <rPh sb="18" eb="19">
      <t>ガク</t>
    </rPh>
    <phoneticPr fontId="1"/>
  </si>
  <si>
    <t>食用油関連処理損失</t>
    <rPh sb="0" eb="2">
      <t>ショクヨウ</t>
    </rPh>
    <rPh sb="2" eb="3">
      <t>アブラ</t>
    </rPh>
    <rPh sb="3" eb="5">
      <t>カンレン</t>
    </rPh>
    <rPh sb="5" eb="7">
      <t>ショリ</t>
    </rPh>
    <rPh sb="7" eb="9">
      <t>ソンシツ</t>
    </rPh>
    <phoneticPr fontId="1"/>
  </si>
  <si>
    <t>化粧品子会社構造改革費用</t>
    <rPh sb="0" eb="3">
      <t>ケショウヒン</t>
    </rPh>
    <rPh sb="3" eb="6">
      <t>コガイシャ</t>
    </rPh>
    <rPh sb="6" eb="8">
      <t>コウゾウ</t>
    </rPh>
    <rPh sb="8" eb="10">
      <t>カイカク</t>
    </rPh>
    <rPh sb="10" eb="12">
      <t>ヒヨウ</t>
    </rPh>
    <phoneticPr fontId="1"/>
  </si>
  <si>
    <t>特別損失合計</t>
    <rPh sb="0" eb="2">
      <t>トクベツ</t>
    </rPh>
    <rPh sb="2" eb="4">
      <t>ソンシツ</t>
    </rPh>
    <rPh sb="4" eb="6">
      <t>ゴウケイ</t>
    </rPh>
    <phoneticPr fontId="1"/>
  </si>
  <si>
    <t>税金等調整前当期純利益</t>
    <rPh sb="0" eb="2">
      <t>ゼイキン</t>
    </rPh>
    <rPh sb="2" eb="3">
      <t>トウ</t>
    </rPh>
    <rPh sb="3" eb="5">
      <t>チョウセイ</t>
    </rPh>
    <rPh sb="5" eb="6">
      <t>マエ</t>
    </rPh>
    <rPh sb="6" eb="8">
      <t>トウキ</t>
    </rPh>
    <rPh sb="8" eb="11">
      <t>ジュンリエキ</t>
    </rPh>
    <phoneticPr fontId="1"/>
  </si>
  <si>
    <t>法人税、住民税及び事業税</t>
    <rPh sb="0" eb="3">
      <t>ホウジンゼイ</t>
    </rPh>
    <rPh sb="4" eb="7">
      <t>ジュウミンゼイ</t>
    </rPh>
    <rPh sb="7" eb="8">
      <t>オヨ</t>
    </rPh>
    <rPh sb="9" eb="12">
      <t>ジギョウゼイ</t>
    </rPh>
    <phoneticPr fontId="1"/>
  </si>
  <si>
    <t>法人税等調整額</t>
    <rPh sb="0" eb="3">
      <t>ホウジンゼイ</t>
    </rPh>
    <rPh sb="3" eb="4">
      <t>トウ</t>
    </rPh>
    <rPh sb="4" eb="6">
      <t>チョウセイ</t>
    </rPh>
    <rPh sb="6" eb="7">
      <t>ガク</t>
    </rPh>
    <phoneticPr fontId="1"/>
  </si>
  <si>
    <t>法人税合計</t>
    <rPh sb="0" eb="3">
      <t>ホウジンゼイ</t>
    </rPh>
    <rPh sb="3" eb="5">
      <t>ゴウケイ</t>
    </rPh>
    <phoneticPr fontId="1"/>
  </si>
  <si>
    <t>少数株主損益調整前当期純利益</t>
    <rPh sb="0" eb="2">
      <t>ショウスウ</t>
    </rPh>
    <rPh sb="2" eb="4">
      <t>カブヌシ</t>
    </rPh>
    <rPh sb="4" eb="6">
      <t>ソンエキ</t>
    </rPh>
    <rPh sb="6" eb="8">
      <t>チョウセイ</t>
    </rPh>
    <rPh sb="8" eb="9">
      <t>マエ</t>
    </rPh>
    <rPh sb="9" eb="11">
      <t>トウキ</t>
    </rPh>
    <rPh sb="11" eb="14">
      <t>ジュンリエキ</t>
    </rPh>
    <phoneticPr fontId="1"/>
  </si>
  <si>
    <t>少数株主利益</t>
    <rPh sb="0" eb="2">
      <t>ショウスウ</t>
    </rPh>
    <rPh sb="2" eb="4">
      <t>カブヌシ</t>
    </rPh>
    <rPh sb="4" eb="6">
      <t>リエキ</t>
    </rPh>
    <phoneticPr fontId="1"/>
  </si>
  <si>
    <t>当期純利益</t>
    <rPh sb="0" eb="2">
      <t>トウキ</t>
    </rPh>
    <rPh sb="2" eb="5">
      <t>ジュンリエキ</t>
    </rPh>
    <phoneticPr fontId="1"/>
  </si>
  <si>
    <t>当座連結会計年度（自　平成22年4月1日　　　至　平成23年3月31日）</t>
    <rPh sb="0" eb="2">
      <t>トウザ</t>
    </rPh>
    <rPh sb="2" eb="4">
      <t>レンケツ</t>
    </rPh>
    <rPh sb="4" eb="6">
      <t>カイケイ</t>
    </rPh>
    <rPh sb="6" eb="8">
      <t>ネンド</t>
    </rPh>
    <rPh sb="9" eb="10">
      <t>ジ</t>
    </rPh>
    <rPh sb="11" eb="13">
      <t>ヘイセイ</t>
    </rPh>
    <rPh sb="15" eb="16">
      <t>ネン</t>
    </rPh>
    <rPh sb="17" eb="18">
      <t>ガツ</t>
    </rPh>
    <rPh sb="19" eb="20">
      <t>ニチ</t>
    </rPh>
    <rPh sb="23" eb="24">
      <t>イタル</t>
    </rPh>
    <rPh sb="25" eb="27">
      <t>ヘイセイ</t>
    </rPh>
    <rPh sb="29" eb="30">
      <t>ネン</t>
    </rPh>
    <rPh sb="31" eb="32">
      <t>ガツ</t>
    </rPh>
    <rPh sb="34" eb="35">
      <t>ニチ</t>
    </rPh>
    <phoneticPr fontId="1"/>
  </si>
  <si>
    <t>売上総利益(粗利)</t>
    <rPh sb="0" eb="2">
      <t>ウリアゲ</t>
    </rPh>
    <rPh sb="2" eb="5">
      <t>ソウリエキ</t>
    </rPh>
    <rPh sb="6" eb="8">
      <t>アラリ</t>
    </rPh>
    <phoneticPr fontId="1"/>
  </si>
  <si>
    <t>金融収益</t>
    <rPh sb="0" eb="2">
      <t>キンユウ</t>
    </rPh>
    <rPh sb="2" eb="4">
      <t>シュウエキ</t>
    </rPh>
    <phoneticPr fontId="1"/>
  </si>
  <si>
    <t>金融費用</t>
    <rPh sb="0" eb="2">
      <t>キンユウ</t>
    </rPh>
    <rPh sb="2" eb="4">
      <t>ヒヨウ</t>
    </rPh>
    <phoneticPr fontId="1"/>
  </si>
  <si>
    <t>税引前登記純利益</t>
    <rPh sb="0" eb="1">
      <t>ゼイ</t>
    </rPh>
    <rPh sb="1" eb="2">
      <t>ヒ</t>
    </rPh>
    <rPh sb="2" eb="3">
      <t>マエ</t>
    </rPh>
    <rPh sb="3" eb="5">
      <t>トウキ</t>
    </rPh>
    <rPh sb="5" eb="8">
      <t>ジュンリエキ</t>
    </rPh>
    <phoneticPr fontId="1"/>
  </si>
  <si>
    <t>流動負債</t>
    <rPh sb="0" eb="2">
      <t>リュウドウ</t>
    </rPh>
    <rPh sb="2" eb="4">
      <t>フサイ</t>
    </rPh>
    <phoneticPr fontId="1"/>
  </si>
  <si>
    <t>安全性比率</t>
    <rPh sb="0" eb="3">
      <t>アンゼンセイ</t>
    </rPh>
    <rPh sb="3" eb="5">
      <t>ヒリツ</t>
    </rPh>
    <phoneticPr fontId="1"/>
  </si>
  <si>
    <t>安全性の判断</t>
    <rPh sb="0" eb="3">
      <t>アンゼンセイ</t>
    </rPh>
    <rPh sb="4" eb="6">
      <t>ハンダン</t>
    </rPh>
    <phoneticPr fontId="1"/>
  </si>
  <si>
    <t>自己資本比率</t>
    <rPh sb="0" eb="2">
      <t>ジコ</t>
    </rPh>
    <rPh sb="2" eb="4">
      <t>シホン</t>
    </rPh>
    <rPh sb="4" eb="6">
      <t>ヒリツ</t>
    </rPh>
    <phoneticPr fontId="1"/>
  </si>
  <si>
    <t>流動比率</t>
    <rPh sb="0" eb="2">
      <t>リュウドウ</t>
    </rPh>
    <rPh sb="2" eb="4">
      <t>ヒリツ</t>
    </rPh>
    <phoneticPr fontId="1"/>
  </si>
  <si>
    <t>当座比率</t>
    <rPh sb="0" eb="2">
      <t>トウザ</t>
    </rPh>
    <rPh sb="2" eb="4">
      <t>ヒリツ</t>
    </rPh>
    <phoneticPr fontId="1"/>
  </si>
  <si>
    <t>固定比率</t>
    <rPh sb="0" eb="2">
      <t>コテイ</t>
    </rPh>
    <rPh sb="2" eb="4">
      <t>ヒリツ</t>
    </rPh>
    <phoneticPr fontId="1"/>
  </si>
  <si>
    <t>固定長期適合率</t>
    <rPh sb="0" eb="2">
      <t>コテイ</t>
    </rPh>
    <rPh sb="2" eb="4">
      <t>チョウキ</t>
    </rPh>
    <rPh sb="4" eb="6">
      <t>テキゴウ</t>
    </rPh>
    <rPh sb="6" eb="7">
      <t>リツ</t>
    </rPh>
    <phoneticPr fontId="1"/>
  </si>
  <si>
    <t>〇</t>
    <phoneticPr fontId="1"/>
  </si>
  <si>
    <t>×</t>
    <phoneticPr fontId="1"/>
  </si>
  <si>
    <t>資産の部</t>
    <rPh sb="0" eb="2">
      <t>シサン</t>
    </rPh>
    <rPh sb="3" eb="4">
      <t>ブ</t>
    </rPh>
    <phoneticPr fontId="1"/>
  </si>
  <si>
    <t>流動資産</t>
    <rPh sb="0" eb="4">
      <t>リュウドウシサン</t>
    </rPh>
    <phoneticPr fontId="1"/>
  </si>
  <si>
    <t>受取手形及び売掛金</t>
    <rPh sb="0" eb="4">
      <t>ウケトリテガタ</t>
    </rPh>
    <rPh sb="4" eb="5">
      <t>オヨ</t>
    </rPh>
    <rPh sb="6" eb="9">
      <t>ウリカケキン</t>
    </rPh>
    <phoneticPr fontId="1"/>
  </si>
  <si>
    <t>リース債権及びリース投資資産</t>
    <rPh sb="3" eb="5">
      <t>サイケン</t>
    </rPh>
    <rPh sb="5" eb="6">
      <t>オヨ</t>
    </rPh>
    <rPh sb="10" eb="12">
      <t>トウシ</t>
    </rPh>
    <rPh sb="12" eb="14">
      <t>シサン</t>
    </rPh>
    <phoneticPr fontId="1"/>
  </si>
  <si>
    <t>有価証券</t>
    <rPh sb="0" eb="4">
      <t>ユウカショウケン</t>
    </rPh>
    <phoneticPr fontId="1"/>
  </si>
  <si>
    <t>分譲土地建物</t>
    <rPh sb="0" eb="2">
      <t>ブンジョウ</t>
    </rPh>
    <rPh sb="2" eb="4">
      <t>トチ</t>
    </rPh>
    <rPh sb="4" eb="6">
      <t>タテモノ</t>
    </rPh>
    <phoneticPr fontId="1"/>
  </si>
  <si>
    <t>繰延税金資産</t>
    <rPh sb="0" eb="2">
      <t>クリノベ</t>
    </rPh>
    <rPh sb="2" eb="6">
      <t>ゼイキンシサン</t>
    </rPh>
    <phoneticPr fontId="1"/>
  </si>
  <si>
    <t>貸倒引当金</t>
    <rPh sb="0" eb="2">
      <t>カシタオ</t>
    </rPh>
    <rPh sb="2" eb="5">
      <t>ヒキアテキン</t>
    </rPh>
    <phoneticPr fontId="1"/>
  </si>
  <si>
    <t>機会及び運搬具(純額)</t>
    <rPh sb="0" eb="2">
      <t>キカイ</t>
    </rPh>
    <rPh sb="2" eb="3">
      <t>オヨ</t>
    </rPh>
    <rPh sb="4" eb="6">
      <t>ウンパン</t>
    </rPh>
    <rPh sb="6" eb="7">
      <t>グ</t>
    </rPh>
    <rPh sb="8" eb="9">
      <t>ジュン</t>
    </rPh>
    <rPh sb="9" eb="10">
      <t>ガク</t>
    </rPh>
    <phoneticPr fontId="1"/>
  </si>
  <si>
    <t>建物仮勘定</t>
    <rPh sb="0" eb="2">
      <t>タテモノ</t>
    </rPh>
    <rPh sb="2" eb="3">
      <t>カリ</t>
    </rPh>
    <rPh sb="3" eb="5">
      <t>カンジョウ</t>
    </rPh>
    <phoneticPr fontId="1"/>
  </si>
  <si>
    <t>その他(純額)</t>
    <rPh sb="2" eb="3">
      <t>タ</t>
    </rPh>
    <rPh sb="4" eb="6">
      <t>ジュンガク</t>
    </rPh>
    <phoneticPr fontId="1"/>
  </si>
  <si>
    <t>無形固定資産</t>
    <rPh sb="0" eb="6">
      <t>ムケイコテイシサン</t>
    </rPh>
    <phoneticPr fontId="1"/>
  </si>
  <si>
    <t>のれん</t>
    <phoneticPr fontId="1"/>
  </si>
  <si>
    <t>貸倒引当金</t>
    <rPh sb="0" eb="1">
      <t>カシ</t>
    </rPh>
    <rPh sb="1" eb="2">
      <t>タオ</t>
    </rPh>
    <rPh sb="2" eb="5">
      <t>ヒキアテキン</t>
    </rPh>
    <phoneticPr fontId="1"/>
  </si>
  <si>
    <t>固定資産合計</t>
    <rPh sb="0" eb="6">
      <t>コテイシサンゴウケイ</t>
    </rPh>
    <phoneticPr fontId="1"/>
  </si>
  <si>
    <t>支払手形及び買掛金</t>
    <rPh sb="0" eb="2">
      <t>シハラ</t>
    </rPh>
    <rPh sb="2" eb="4">
      <t>テガタ</t>
    </rPh>
    <rPh sb="4" eb="5">
      <t>オヨ</t>
    </rPh>
    <rPh sb="6" eb="9">
      <t>カイカケキン</t>
    </rPh>
    <phoneticPr fontId="1"/>
  </si>
  <si>
    <t>1年以内償還社債</t>
    <rPh sb="1" eb="2">
      <t>ネン</t>
    </rPh>
    <rPh sb="2" eb="4">
      <t>イナイ</t>
    </rPh>
    <rPh sb="4" eb="6">
      <t>ショウカン</t>
    </rPh>
    <rPh sb="6" eb="8">
      <t>シャサイ</t>
    </rPh>
    <phoneticPr fontId="1"/>
  </si>
  <si>
    <t>リース債務</t>
    <rPh sb="3" eb="5">
      <t>サイム</t>
    </rPh>
    <phoneticPr fontId="1"/>
  </si>
  <si>
    <t>未払法人税等</t>
    <rPh sb="0" eb="2">
      <t>ミバライ</t>
    </rPh>
    <rPh sb="2" eb="5">
      <t>ホウジンゼイ</t>
    </rPh>
    <rPh sb="5" eb="6">
      <t>トウ</t>
    </rPh>
    <phoneticPr fontId="1"/>
  </si>
  <si>
    <t>前受金</t>
    <rPh sb="0" eb="3">
      <t>マエウケキン</t>
    </rPh>
    <phoneticPr fontId="1"/>
  </si>
  <si>
    <t>繰越税金負債</t>
    <rPh sb="0" eb="2">
      <t>クリコシ</t>
    </rPh>
    <rPh sb="2" eb="4">
      <t>ゼイキン</t>
    </rPh>
    <rPh sb="4" eb="6">
      <t>フサイ</t>
    </rPh>
    <phoneticPr fontId="1"/>
  </si>
  <si>
    <t>賞与引当金</t>
    <rPh sb="0" eb="2">
      <t>ショウヨ</t>
    </rPh>
    <rPh sb="2" eb="5">
      <t>ヒキアテキン</t>
    </rPh>
    <phoneticPr fontId="1"/>
  </si>
  <si>
    <t>商品券等引換引当金</t>
    <rPh sb="0" eb="2">
      <t>ショウヒン</t>
    </rPh>
    <rPh sb="2" eb="3">
      <t>ケン</t>
    </rPh>
    <rPh sb="3" eb="4">
      <t>トウ</t>
    </rPh>
    <rPh sb="4" eb="6">
      <t>ヒキカエ</t>
    </rPh>
    <rPh sb="6" eb="8">
      <t>ヒキアテ</t>
    </rPh>
    <rPh sb="8" eb="9">
      <t>キン</t>
    </rPh>
    <phoneticPr fontId="1"/>
  </si>
  <si>
    <t>資産除去債務</t>
    <rPh sb="0" eb="2">
      <t>シサン</t>
    </rPh>
    <rPh sb="2" eb="4">
      <t>ジョキョ</t>
    </rPh>
    <rPh sb="4" eb="6">
      <t>サイム</t>
    </rPh>
    <phoneticPr fontId="1"/>
  </si>
  <si>
    <t>長期借入金</t>
    <rPh sb="0" eb="2">
      <t>チョウキ</t>
    </rPh>
    <rPh sb="2" eb="4">
      <t>カリイレ</t>
    </rPh>
    <rPh sb="4" eb="5">
      <t>キン</t>
    </rPh>
    <phoneticPr fontId="1"/>
  </si>
  <si>
    <t>鉄道・運輸機構長期未払金</t>
    <rPh sb="0" eb="2">
      <t>テツドウ</t>
    </rPh>
    <rPh sb="3" eb="5">
      <t>ウンユ</t>
    </rPh>
    <rPh sb="5" eb="7">
      <t>キコウ</t>
    </rPh>
    <rPh sb="7" eb="9">
      <t>チョウキ</t>
    </rPh>
    <rPh sb="9" eb="12">
      <t>ミバライキン</t>
    </rPh>
    <phoneticPr fontId="1"/>
  </si>
  <si>
    <t>再評価に係る繰越税金負債</t>
    <rPh sb="0" eb="3">
      <t>サイヒョウカ</t>
    </rPh>
    <rPh sb="4" eb="5">
      <t>カカ</t>
    </rPh>
    <rPh sb="6" eb="8">
      <t>クリコシ</t>
    </rPh>
    <rPh sb="8" eb="10">
      <t>ゼイキン</t>
    </rPh>
    <rPh sb="10" eb="12">
      <t>フサイ</t>
    </rPh>
    <phoneticPr fontId="1"/>
  </si>
  <si>
    <t>退職給付引当金</t>
    <rPh sb="0" eb="2">
      <t>タイショク</t>
    </rPh>
    <rPh sb="2" eb="4">
      <t>キュウフ</t>
    </rPh>
    <rPh sb="4" eb="6">
      <t>ヒキアテ</t>
    </rPh>
    <rPh sb="6" eb="7">
      <t>キン</t>
    </rPh>
    <phoneticPr fontId="1"/>
  </si>
  <si>
    <t>受託工事長期前受金</t>
    <rPh sb="0" eb="2">
      <t>ジュタク</t>
    </rPh>
    <rPh sb="2" eb="4">
      <t>コウジ</t>
    </rPh>
    <rPh sb="4" eb="6">
      <t>チョウキ</t>
    </rPh>
    <rPh sb="6" eb="9">
      <t>マエウケキン</t>
    </rPh>
    <phoneticPr fontId="1"/>
  </si>
  <si>
    <t>特別法上準備金</t>
    <rPh sb="0" eb="3">
      <t>トクベツホウ</t>
    </rPh>
    <rPh sb="3" eb="4">
      <t>ジョウ</t>
    </rPh>
    <rPh sb="4" eb="7">
      <t>ジュンビキン</t>
    </rPh>
    <phoneticPr fontId="1"/>
  </si>
  <si>
    <t>特定都市鉄道整備準備金</t>
    <rPh sb="0" eb="2">
      <t>トクテイ</t>
    </rPh>
    <rPh sb="2" eb="4">
      <t>トシ</t>
    </rPh>
    <rPh sb="4" eb="6">
      <t>テツドウ</t>
    </rPh>
    <rPh sb="6" eb="8">
      <t>セイビ</t>
    </rPh>
    <rPh sb="8" eb="10">
      <t>ジュンビ</t>
    </rPh>
    <rPh sb="10" eb="11">
      <t>キン</t>
    </rPh>
    <phoneticPr fontId="1"/>
  </si>
  <si>
    <t>特別法上の準備金合計</t>
    <rPh sb="0" eb="2">
      <t>トクベツ</t>
    </rPh>
    <rPh sb="2" eb="3">
      <t>ホウ</t>
    </rPh>
    <rPh sb="3" eb="4">
      <t>ジョウ</t>
    </rPh>
    <rPh sb="5" eb="8">
      <t>ジュンビキン</t>
    </rPh>
    <rPh sb="8" eb="10">
      <t>ゴウケイ</t>
    </rPh>
    <phoneticPr fontId="1"/>
  </si>
  <si>
    <t>資本剰余金</t>
    <rPh sb="0" eb="5">
      <t>シホンジョウヨキン</t>
    </rPh>
    <phoneticPr fontId="1"/>
  </si>
  <si>
    <t>自己株式</t>
    <rPh sb="0" eb="2">
      <t>ジコ</t>
    </rPh>
    <rPh sb="2" eb="4">
      <t>カブシキ</t>
    </rPh>
    <phoneticPr fontId="1"/>
  </si>
  <si>
    <t>その他包括利益累計額</t>
    <rPh sb="2" eb="3">
      <t>タ</t>
    </rPh>
    <rPh sb="3" eb="5">
      <t>ホウカツ</t>
    </rPh>
    <rPh sb="5" eb="7">
      <t>リエキ</t>
    </rPh>
    <rPh sb="7" eb="10">
      <t>ルイケイガク</t>
    </rPh>
    <phoneticPr fontId="1"/>
  </si>
  <si>
    <t>土地再評価差額金</t>
    <rPh sb="0" eb="2">
      <t>トチ</t>
    </rPh>
    <rPh sb="2" eb="5">
      <t>サイヒョウカ</t>
    </rPh>
    <rPh sb="5" eb="7">
      <t>サガク</t>
    </rPh>
    <rPh sb="7" eb="8">
      <t>キン</t>
    </rPh>
    <phoneticPr fontId="1"/>
  </si>
  <si>
    <t>その他の包括利益累計額合計</t>
    <rPh sb="2" eb="3">
      <t>タ</t>
    </rPh>
    <rPh sb="4" eb="6">
      <t>ホウカツ</t>
    </rPh>
    <rPh sb="6" eb="8">
      <t>リエキ</t>
    </rPh>
    <rPh sb="8" eb="11">
      <t>ルイケイガク</t>
    </rPh>
    <rPh sb="11" eb="13">
      <t>ゴウケイ</t>
    </rPh>
    <phoneticPr fontId="1"/>
  </si>
  <si>
    <t>×</t>
    <phoneticPr fontId="1"/>
  </si>
  <si>
    <t>連結キャッシュフロー計算書</t>
    <rPh sb="0" eb="2">
      <t>レンケツ</t>
    </rPh>
    <rPh sb="10" eb="13">
      <t>ケイサンショ</t>
    </rPh>
    <phoneticPr fontId="1"/>
  </si>
  <si>
    <t>営業活動によるキャッシュフロー</t>
    <rPh sb="0" eb="2">
      <t>エイギョウ</t>
    </rPh>
    <rPh sb="2" eb="4">
      <t>カツドウ</t>
    </rPh>
    <phoneticPr fontId="1"/>
  </si>
  <si>
    <t>減価償却費</t>
    <rPh sb="0" eb="2">
      <t>ゲンカ</t>
    </rPh>
    <rPh sb="2" eb="5">
      <t>ショウキャクヒ</t>
    </rPh>
    <phoneticPr fontId="1"/>
  </si>
  <si>
    <t>固定資産除売却損益</t>
    <rPh sb="0" eb="2">
      <t>コテイ</t>
    </rPh>
    <rPh sb="2" eb="4">
      <t>シサン</t>
    </rPh>
    <rPh sb="4" eb="5">
      <t>ノゾ</t>
    </rPh>
    <rPh sb="5" eb="7">
      <t>バイキャク</t>
    </rPh>
    <rPh sb="7" eb="9">
      <t>ソンエキ</t>
    </rPh>
    <phoneticPr fontId="1"/>
  </si>
  <si>
    <t>受取利息及び受取配当金</t>
    <rPh sb="0" eb="2">
      <t>ウケトリ</t>
    </rPh>
    <rPh sb="2" eb="4">
      <t>リソク</t>
    </rPh>
    <rPh sb="4" eb="5">
      <t>オヨ</t>
    </rPh>
    <rPh sb="6" eb="8">
      <t>ウケトリ</t>
    </rPh>
    <rPh sb="8" eb="11">
      <t>ハイトウキン</t>
    </rPh>
    <phoneticPr fontId="1"/>
  </si>
  <si>
    <t>為替差損益</t>
    <rPh sb="0" eb="2">
      <t>カワセ</t>
    </rPh>
    <rPh sb="2" eb="3">
      <t>サ</t>
    </rPh>
    <rPh sb="3" eb="5">
      <t>ソンエキ</t>
    </rPh>
    <phoneticPr fontId="1"/>
  </si>
  <si>
    <t>持分法による投資損益</t>
    <rPh sb="0" eb="2">
      <t>モチブン</t>
    </rPh>
    <rPh sb="2" eb="3">
      <t>ホウ</t>
    </rPh>
    <rPh sb="6" eb="8">
      <t>トウシ</t>
    </rPh>
    <rPh sb="8" eb="10">
      <t>ソンエキ</t>
    </rPh>
    <phoneticPr fontId="1"/>
  </si>
  <si>
    <t>売上債権の増減額</t>
    <rPh sb="0" eb="2">
      <t>ウリアゲ</t>
    </rPh>
    <rPh sb="2" eb="4">
      <t>サイケン</t>
    </rPh>
    <rPh sb="5" eb="8">
      <t>ゾウゲンガク</t>
    </rPh>
    <phoneticPr fontId="1"/>
  </si>
  <si>
    <t>小計</t>
    <rPh sb="0" eb="2">
      <t>ショウケイ</t>
    </rPh>
    <phoneticPr fontId="1"/>
  </si>
  <si>
    <t>利息及び配当金の受取額</t>
    <rPh sb="0" eb="2">
      <t>リソク</t>
    </rPh>
    <rPh sb="2" eb="3">
      <t>オヨ</t>
    </rPh>
    <rPh sb="4" eb="7">
      <t>ハイトウキン</t>
    </rPh>
    <rPh sb="8" eb="10">
      <t>ウケトリ</t>
    </rPh>
    <rPh sb="10" eb="11">
      <t>ガク</t>
    </rPh>
    <phoneticPr fontId="1"/>
  </si>
  <si>
    <t>利息の支払額</t>
    <rPh sb="0" eb="2">
      <t>リソク</t>
    </rPh>
    <rPh sb="3" eb="5">
      <t>シハライ</t>
    </rPh>
    <rPh sb="5" eb="6">
      <t>ガク</t>
    </rPh>
    <phoneticPr fontId="1"/>
  </si>
  <si>
    <t>法人税等の支払額</t>
  </si>
  <si>
    <t>法人税等の支払額</t>
    <rPh sb="0" eb="3">
      <t>ホウジンゼイ</t>
    </rPh>
    <rPh sb="3" eb="4">
      <t>トウ</t>
    </rPh>
    <rPh sb="5" eb="8">
      <t>シハライガク</t>
    </rPh>
    <phoneticPr fontId="1"/>
  </si>
  <si>
    <t>営業活動によるキャッシュフロー</t>
    <rPh sb="0" eb="2">
      <t>エイギョウ</t>
    </rPh>
    <rPh sb="2" eb="4">
      <t>カツドウ</t>
    </rPh>
    <phoneticPr fontId="1"/>
  </si>
  <si>
    <t>投資活動によるキャッシュフロー</t>
    <rPh sb="0" eb="2">
      <t>トウシ</t>
    </rPh>
    <rPh sb="2" eb="4">
      <t>カツドウ</t>
    </rPh>
    <phoneticPr fontId="1"/>
  </si>
  <si>
    <t>有形固定資産の取得による支出</t>
  </si>
  <si>
    <t>有形固定資産の取得による支出</t>
    <rPh sb="0" eb="2">
      <t>ユウケイ</t>
    </rPh>
    <rPh sb="2" eb="4">
      <t>コテイ</t>
    </rPh>
    <rPh sb="4" eb="6">
      <t>シサン</t>
    </rPh>
    <rPh sb="7" eb="9">
      <t>シュトク</t>
    </rPh>
    <rPh sb="12" eb="14">
      <t>シシュツ</t>
    </rPh>
    <phoneticPr fontId="1"/>
  </si>
  <si>
    <t>有形固定資産の売却による収入</t>
  </si>
  <si>
    <t>有形固定資産の売却による収入</t>
    <rPh sb="0" eb="2">
      <t>ユウケイ</t>
    </rPh>
    <rPh sb="2" eb="4">
      <t>コテイ</t>
    </rPh>
    <rPh sb="4" eb="6">
      <t>シサン</t>
    </rPh>
    <rPh sb="7" eb="9">
      <t>バイキャク</t>
    </rPh>
    <rPh sb="12" eb="14">
      <t>シュウニュウ</t>
    </rPh>
    <phoneticPr fontId="1"/>
  </si>
  <si>
    <t>無形固定資産の取得による支出</t>
  </si>
  <si>
    <t>無形固定資産の取得による支出</t>
    <rPh sb="0" eb="2">
      <t>ムケイ</t>
    </rPh>
    <rPh sb="2" eb="4">
      <t>コテイ</t>
    </rPh>
    <rPh sb="4" eb="6">
      <t>シサン</t>
    </rPh>
    <rPh sb="7" eb="9">
      <t>シュトク</t>
    </rPh>
    <rPh sb="12" eb="14">
      <t>シシュツ</t>
    </rPh>
    <phoneticPr fontId="1"/>
  </si>
  <si>
    <t>長期前払費用の取得による支出</t>
    <rPh sb="0" eb="2">
      <t>チョウキ</t>
    </rPh>
    <rPh sb="2" eb="6">
      <t>マエバライヒヨウ</t>
    </rPh>
    <rPh sb="7" eb="9">
      <t>シュトク</t>
    </rPh>
    <rPh sb="12" eb="14">
      <t>シシュツ</t>
    </rPh>
    <phoneticPr fontId="1"/>
  </si>
  <si>
    <t>投資有価証券び取得による支出</t>
    <rPh sb="0" eb="2">
      <t>トウシ</t>
    </rPh>
    <rPh sb="2" eb="4">
      <t>ユウカ</t>
    </rPh>
    <rPh sb="4" eb="6">
      <t>ショウケン</t>
    </rPh>
    <rPh sb="7" eb="9">
      <t>シュトク</t>
    </rPh>
    <rPh sb="12" eb="14">
      <t>シシュツ</t>
    </rPh>
    <phoneticPr fontId="1"/>
  </si>
  <si>
    <t>投資有価証券の売却及び償還による収入</t>
    <rPh sb="0" eb="2">
      <t>トウシ</t>
    </rPh>
    <rPh sb="2" eb="4">
      <t>ユウカ</t>
    </rPh>
    <rPh sb="4" eb="6">
      <t>ショウケン</t>
    </rPh>
    <rPh sb="7" eb="9">
      <t>バイキャク</t>
    </rPh>
    <rPh sb="9" eb="10">
      <t>オヨ</t>
    </rPh>
    <rPh sb="11" eb="13">
      <t>ショウカン</t>
    </rPh>
    <rPh sb="16" eb="18">
      <t>シュウニュウ</t>
    </rPh>
    <phoneticPr fontId="1"/>
  </si>
  <si>
    <t>短期貸付金の増減額</t>
    <rPh sb="0" eb="2">
      <t>タンキ</t>
    </rPh>
    <rPh sb="2" eb="4">
      <t>カシツケ</t>
    </rPh>
    <rPh sb="4" eb="5">
      <t>キン</t>
    </rPh>
    <rPh sb="6" eb="9">
      <t>ゾウゲンガク</t>
    </rPh>
    <phoneticPr fontId="1"/>
  </si>
  <si>
    <t>長期貸付けによる支出</t>
    <rPh sb="0" eb="2">
      <t>チョウキ</t>
    </rPh>
    <rPh sb="2" eb="4">
      <t>カシツケ</t>
    </rPh>
    <rPh sb="8" eb="10">
      <t>シシュツ</t>
    </rPh>
    <phoneticPr fontId="1"/>
  </si>
  <si>
    <t>デリバティブ解約による収入</t>
    <rPh sb="6" eb="8">
      <t>カイヤク</t>
    </rPh>
    <rPh sb="11" eb="13">
      <t>シュウニュウ</t>
    </rPh>
    <phoneticPr fontId="1"/>
  </si>
  <si>
    <t>その他</t>
  </si>
  <si>
    <t>その他</t>
    <rPh sb="2" eb="3">
      <t>タ</t>
    </rPh>
    <phoneticPr fontId="1"/>
  </si>
  <si>
    <t>財務活動によるキャッシュフロー</t>
    <rPh sb="0" eb="2">
      <t>ザイム</t>
    </rPh>
    <rPh sb="2" eb="4">
      <t>カツドウ</t>
    </rPh>
    <phoneticPr fontId="1"/>
  </si>
  <si>
    <t>短期借入金の純増減額</t>
    <rPh sb="0" eb="2">
      <t>タンキ</t>
    </rPh>
    <rPh sb="2" eb="4">
      <t>カリイレ</t>
    </rPh>
    <rPh sb="4" eb="5">
      <t>キン</t>
    </rPh>
    <rPh sb="6" eb="7">
      <t>ジュン</t>
    </rPh>
    <rPh sb="7" eb="9">
      <t>ゾウゲン</t>
    </rPh>
    <rPh sb="9" eb="10">
      <t>ガク</t>
    </rPh>
    <phoneticPr fontId="1"/>
  </si>
  <si>
    <t>長期借入金による収入</t>
    <rPh sb="0" eb="2">
      <t>チョウキ</t>
    </rPh>
    <rPh sb="2" eb="4">
      <t>カリイレ</t>
    </rPh>
    <rPh sb="4" eb="5">
      <t>キン</t>
    </rPh>
    <rPh sb="8" eb="10">
      <t>シュウニュウ</t>
    </rPh>
    <phoneticPr fontId="1"/>
  </si>
  <si>
    <t>長期借入金の返済による支出</t>
    <rPh sb="0" eb="2">
      <t>チョウキ</t>
    </rPh>
    <rPh sb="2" eb="4">
      <t>カリイレ</t>
    </rPh>
    <rPh sb="4" eb="5">
      <t>キン</t>
    </rPh>
    <rPh sb="6" eb="8">
      <t>ヘンサイ</t>
    </rPh>
    <rPh sb="11" eb="13">
      <t>シシュツ</t>
    </rPh>
    <phoneticPr fontId="1"/>
  </si>
  <si>
    <t>配当金の支払額</t>
  </si>
  <si>
    <t>配当金の支払額</t>
    <rPh sb="0" eb="3">
      <t>ハイトウキン</t>
    </rPh>
    <rPh sb="4" eb="6">
      <t>シハライ</t>
    </rPh>
    <rPh sb="6" eb="7">
      <t>ガク</t>
    </rPh>
    <phoneticPr fontId="1"/>
  </si>
  <si>
    <t>現金及び現金同等物に係る換算差額</t>
  </si>
  <si>
    <t>現金及び現金同等物に係る換算差額</t>
    <rPh sb="0" eb="2">
      <t>ゲンキン</t>
    </rPh>
    <rPh sb="2" eb="3">
      <t>オヨ</t>
    </rPh>
    <rPh sb="4" eb="6">
      <t>ゲンキン</t>
    </rPh>
    <rPh sb="6" eb="8">
      <t>ドウトウ</t>
    </rPh>
    <rPh sb="8" eb="9">
      <t>ブツ</t>
    </rPh>
    <rPh sb="10" eb="11">
      <t>カカ</t>
    </rPh>
    <rPh sb="12" eb="14">
      <t>カンサン</t>
    </rPh>
    <rPh sb="14" eb="16">
      <t>サガク</t>
    </rPh>
    <phoneticPr fontId="1"/>
  </si>
  <si>
    <t>現金及び現金等価物の増減額</t>
    <rPh sb="0" eb="2">
      <t>ゲンキン</t>
    </rPh>
    <rPh sb="2" eb="3">
      <t>オヨ</t>
    </rPh>
    <rPh sb="4" eb="6">
      <t>ゲンキン</t>
    </rPh>
    <rPh sb="10" eb="13">
      <t>ゾウゲンガク</t>
    </rPh>
    <phoneticPr fontId="1"/>
  </si>
  <si>
    <t>現金及び現金同等物の期首残高</t>
  </si>
  <si>
    <t>現金及び現金同等物の期首残高</t>
    <rPh sb="0" eb="2">
      <t>ゲンキン</t>
    </rPh>
    <rPh sb="2" eb="3">
      <t>オヨ</t>
    </rPh>
    <rPh sb="4" eb="6">
      <t>ゲンキン</t>
    </rPh>
    <rPh sb="6" eb="8">
      <t>ドウトウ</t>
    </rPh>
    <rPh sb="8" eb="9">
      <t>ブツ</t>
    </rPh>
    <rPh sb="10" eb="12">
      <t>キシュ</t>
    </rPh>
    <rPh sb="12" eb="14">
      <t>ザンダカ</t>
    </rPh>
    <phoneticPr fontId="1"/>
  </si>
  <si>
    <t>新規連結に伴う現金及び現金同等物の増加</t>
    <rPh sb="0" eb="2">
      <t>シンキ</t>
    </rPh>
    <rPh sb="2" eb="4">
      <t>レンケツ</t>
    </rPh>
    <rPh sb="5" eb="6">
      <t>トモナ</t>
    </rPh>
    <rPh sb="7" eb="9">
      <t>ゲンキン</t>
    </rPh>
    <rPh sb="9" eb="10">
      <t>オヨ</t>
    </rPh>
    <rPh sb="11" eb="13">
      <t>ゲンキン</t>
    </rPh>
    <rPh sb="13" eb="15">
      <t>ドウトウ</t>
    </rPh>
    <rPh sb="15" eb="16">
      <t>ブツ</t>
    </rPh>
    <rPh sb="17" eb="19">
      <t>ゾウカ</t>
    </rPh>
    <phoneticPr fontId="1"/>
  </si>
  <si>
    <t>現金及び現金同等物の期末残高</t>
  </si>
  <si>
    <t>現金及び現金同等物の期末残高</t>
    <rPh sb="0" eb="2">
      <t>ゲンキン</t>
    </rPh>
    <rPh sb="2" eb="3">
      <t>オヨ</t>
    </rPh>
    <rPh sb="4" eb="6">
      <t>ゲンキン</t>
    </rPh>
    <rPh sb="6" eb="8">
      <t>ドウトウ</t>
    </rPh>
    <rPh sb="8" eb="9">
      <t>ブツ</t>
    </rPh>
    <rPh sb="10" eb="12">
      <t>キマツ</t>
    </rPh>
    <rPh sb="12" eb="14">
      <t>ザンダカ</t>
    </rPh>
    <phoneticPr fontId="1"/>
  </si>
  <si>
    <t>退職給付引当金の増減額</t>
    <rPh sb="0" eb="7">
      <t>タイショクキュウフヒキアテキン</t>
    </rPh>
    <rPh sb="8" eb="11">
      <t>ゾウゲンガク</t>
    </rPh>
    <phoneticPr fontId="1"/>
  </si>
  <si>
    <t>たな卸資産の増減額</t>
    <rPh sb="2" eb="3">
      <t>オロシ</t>
    </rPh>
    <rPh sb="3" eb="5">
      <t>シサン</t>
    </rPh>
    <rPh sb="6" eb="9">
      <t>ゾウゲンガク</t>
    </rPh>
    <phoneticPr fontId="1"/>
  </si>
  <si>
    <t>前払年金費用の増減額</t>
    <rPh sb="0" eb="2">
      <t>マエバラ</t>
    </rPh>
    <rPh sb="2" eb="4">
      <t>ネンキン</t>
    </rPh>
    <rPh sb="4" eb="6">
      <t>ヒヨウ</t>
    </rPh>
    <rPh sb="7" eb="10">
      <t>ゾウゲンガク</t>
    </rPh>
    <phoneticPr fontId="1"/>
  </si>
  <si>
    <t>仕入債務の増減額</t>
    <rPh sb="0" eb="2">
      <t>シイレ</t>
    </rPh>
    <rPh sb="2" eb="4">
      <t>サイム</t>
    </rPh>
    <rPh sb="5" eb="8">
      <t>ゾウゲンガク</t>
    </rPh>
    <phoneticPr fontId="1"/>
  </si>
  <si>
    <t>自己株式の取得による支出</t>
  </si>
  <si>
    <t>自己株式の取得による支出</t>
    <rPh sb="0" eb="2">
      <t>ジコ</t>
    </rPh>
    <rPh sb="2" eb="4">
      <t>カブシキ</t>
    </rPh>
    <rPh sb="5" eb="7">
      <t>シュトク</t>
    </rPh>
    <rPh sb="10" eb="12">
      <t>シシュツ</t>
    </rPh>
    <phoneticPr fontId="1"/>
  </si>
  <si>
    <t>少数株主への配当金の支払額</t>
    <rPh sb="0" eb="2">
      <t>ショウスウ</t>
    </rPh>
    <rPh sb="2" eb="4">
      <t>カブヌシ</t>
    </rPh>
    <rPh sb="6" eb="9">
      <t>ハイトウキン</t>
    </rPh>
    <rPh sb="10" eb="12">
      <t>シハライ</t>
    </rPh>
    <rPh sb="12" eb="13">
      <t>ガク</t>
    </rPh>
    <phoneticPr fontId="1"/>
  </si>
  <si>
    <t>税金等調整前当期純利益</t>
    <rPh sb="0" eb="2">
      <t>ゼイキン</t>
    </rPh>
    <rPh sb="2" eb="3">
      <t>トウ</t>
    </rPh>
    <rPh sb="3" eb="5">
      <t>チョウセイ</t>
    </rPh>
    <rPh sb="5" eb="6">
      <t>マエ</t>
    </rPh>
    <rPh sb="6" eb="8">
      <t>トウキ</t>
    </rPh>
    <rPh sb="8" eb="11">
      <t>ジュンリエキ</t>
    </rPh>
    <phoneticPr fontId="1"/>
  </si>
  <si>
    <t>営業活動によるCF</t>
    <rPh sb="0" eb="2">
      <t>エイギョウ</t>
    </rPh>
    <rPh sb="2" eb="4">
      <t>カツドウ</t>
    </rPh>
    <phoneticPr fontId="1"/>
  </si>
  <si>
    <t>投資活動によるCF</t>
    <rPh sb="0" eb="2">
      <t>トウシ</t>
    </rPh>
    <rPh sb="2" eb="4">
      <t>カツドウ</t>
    </rPh>
    <phoneticPr fontId="1"/>
  </si>
  <si>
    <t>財務活動によるCF</t>
    <rPh sb="0" eb="2">
      <t>ザイム</t>
    </rPh>
    <rPh sb="2" eb="4">
      <t>カツドウ</t>
    </rPh>
    <phoneticPr fontId="1"/>
  </si>
  <si>
    <t>フリーキャッシュフロー</t>
    <phoneticPr fontId="1"/>
  </si>
  <si>
    <t>前</t>
    <rPh sb="0" eb="1">
      <t>ゼン</t>
    </rPh>
    <phoneticPr fontId="1"/>
  </si>
  <si>
    <t>当</t>
    <rPh sb="0" eb="1">
      <t>トウ</t>
    </rPh>
    <phoneticPr fontId="1"/>
  </si>
  <si>
    <t>④【キャッシュ・フロー計算書】</t>
  </si>
  <si>
    <t>(単位：千円)</t>
  </si>
  <si>
    <t>前事業年度</t>
  </si>
  <si>
    <t>(自 平成21年４月１日</t>
  </si>
  <si>
    <t>　至 平成22年３月31日)</t>
  </si>
  <si>
    <t>当事業年度</t>
  </si>
  <si>
    <t>(自 平成22年４月１日</t>
  </si>
  <si>
    <t>　至 平成23年３月31日)</t>
  </si>
  <si>
    <t>営業活動によるキャッシュ・フロー</t>
  </si>
  <si>
    <t>税引前当期純利益</t>
  </si>
  <si>
    <t>減価償却費</t>
  </si>
  <si>
    <t>−</t>
  </si>
  <si>
    <t>受取利息及び受取配当金</t>
  </si>
  <si>
    <t>支払利息</t>
  </si>
  <si>
    <t>有形固定資産除却損</t>
  </si>
  <si>
    <t>ゴルフ会員権評価損</t>
  </si>
  <si>
    <t>小計</t>
  </si>
  <si>
    <t>利息及び配当金の受取額</t>
  </si>
  <si>
    <t>利息の支払額</t>
  </si>
  <si>
    <t>投資活動によるキャッシュ・フロー</t>
  </si>
  <si>
    <t>定期預金の預入による支出</t>
  </si>
  <si>
    <t>定期預金の払戻による収入</t>
  </si>
  <si>
    <t>有価証券の償還による収入</t>
  </si>
  <si>
    <t>投資有価証券の取得による支出</t>
  </si>
  <si>
    <t>財務活動によるキャッシュ・フロー</t>
  </si>
  <si>
    <t>短期借入れによる収入</t>
  </si>
  <si>
    <t>短期借入金の返済による支出</t>
  </si>
  <si>
    <t>貸倒引当金の増減額（-は減少）</t>
  </si>
  <si>
    <t>賞与引当金の増減額（-は減少）</t>
  </si>
  <si>
    <t>役員賞与引当金の増減額（-は減少）</t>
  </si>
  <si>
    <t>退職給付引当金の増減額（-は減少）</t>
  </si>
  <si>
    <t>有形固定資産売却損益（-は益）</t>
  </si>
  <si>
    <t>投資有価証券評価損益（-は益）</t>
  </si>
  <si>
    <t>売上債権の増減額（-は増加）</t>
  </si>
  <si>
    <t>たな卸資産の増減額（-は増加）</t>
  </si>
  <si>
    <t>仕入債務の増減額（-は減少）</t>
  </si>
  <si>
    <t>未払費用の増減額（-は減少）</t>
  </si>
  <si>
    <t>未払消費税等の増減額（-は減少）</t>
  </si>
  <si>
    <t>現金及び現金同等物の増減額（-は減少）</t>
  </si>
  <si>
    <t>１【連結財務諸表等】</t>
  </si>
  <si>
    <t>（１）【連結財務諸表】</t>
  </si>
  <si>
    <t>①【連結貸借対照表】</t>
  </si>
  <si>
    <t>(単位：百万円)</t>
  </si>
  <si>
    <t>前連結会計年度</t>
  </si>
  <si>
    <t>(平成22年３月31日)</t>
  </si>
  <si>
    <t>当連結会計年度</t>
  </si>
  <si>
    <t>(平成23年３月31日)</t>
  </si>
  <si>
    <t>資産の部</t>
  </si>
  <si>
    <t>流動資産</t>
  </si>
  <si>
    <t>現金及び預金</t>
  </si>
  <si>
    <t>受取手形及び売掛金</t>
  </si>
  <si>
    <t>有価証券</t>
  </si>
  <si>
    <t>商品及び製品</t>
  </si>
  <si>
    <t>仕掛品</t>
  </si>
  <si>
    <t>原材料及び貯蔵品</t>
  </si>
  <si>
    <t>前払費用</t>
  </si>
  <si>
    <t>繰延税金資産</t>
  </si>
  <si>
    <t>貸倒引当金</t>
  </si>
  <si>
    <t>流動資産合計</t>
  </si>
  <si>
    <t>固定資産</t>
  </si>
  <si>
    <t>有形固定資産</t>
  </si>
  <si>
    <t>建物及び構築物</t>
  </si>
  <si>
    <t>減価償却累計額</t>
  </si>
  <si>
    <t>建物及び構築物（純額）</t>
  </si>
  <si>
    <t>機械装置及び運搬具</t>
  </si>
  <si>
    <t>機械装置及び運搬具（純額）</t>
  </si>
  <si>
    <t>工具、器具及び備品</t>
  </si>
  <si>
    <t>工具、器具及び備品（純額）</t>
  </si>
  <si>
    <t>土地</t>
  </si>
  <si>
    <t>リース資産</t>
  </si>
  <si>
    <t>リース資産（純額）</t>
  </si>
  <si>
    <t>建設仮勘定</t>
  </si>
  <si>
    <t>有形固定資産合計</t>
  </si>
  <si>
    <t>無形固定資産</t>
  </si>
  <si>
    <t>のれん</t>
  </si>
  <si>
    <t>商標権</t>
  </si>
  <si>
    <t>無形固定資産合計</t>
  </si>
  <si>
    <t>投資その他の資産</t>
  </si>
  <si>
    <t>投資有価証券</t>
  </si>
  <si>
    <t>長期貸付金</t>
  </si>
  <si>
    <t>長期前払費用</t>
  </si>
  <si>
    <t>投資その他の資産合計</t>
  </si>
  <si>
    <t>固定資産合計</t>
  </si>
  <si>
    <t>資産合計</t>
  </si>
  <si>
    <t>負債の部</t>
  </si>
  <si>
    <t>流動負債</t>
  </si>
  <si>
    <t>支払手形及び買掛金</t>
  </si>
  <si>
    <t>売上債権</t>
    <rPh sb="0" eb="2">
      <t>ウリアゲ</t>
    </rPh>
    <rPh sb="2" eb="4">
      <t>サイケン</t>
    </rPh>
    <phoneticPr fontId="1"/>
  </si>
  <si>
    <t>買入債務</t>
    <rPh sb="0" eb="2">
      <t>カイイレ</t>
    </rPh>
    <rPh sb="2" eb="4">
      <t>サイム</t>
    </rPh>
    <phoneticPr fontId="1"/>
  </si>
  <si>
    <t>売上債権回転期間</t>
    <rPh sb="0" eb="2">
      <t>ウリアゲ</t>
    </rPh>
    <rPh sb="2" eb="4">
      <t>サイケン</t>
    </rPh>
    <rPh sb="4" eb="6">
      <t>カイテン</t>
    </rPh>
    <rPh sb="6" eb="8">
      <t>キカン</t>
    </rPh>
    <phoneticPr fontId="1"/>
  </si>
  <si>
    <t>棚卸資産回転期間</t>
    <rPh sb="0" eb="4">
      <t>タナオロシシサン</t>
    </rPh>
    <rPh sb="4" eb="6">
      <t>カイテン</t>
    </rPh>
    <rPh sb="6" eb="8">
      <t>キカン</t>
    </rPh>
    <phoneticPr fontId="1"/>
  </si>
  <si>
    <t>買入債務回転期間</t>
    <rPh sb="0" eb="2">
      <t>カイイレ</t>
    </rPh>
    <rPh sb="2" eb="4">
      <t>サイム</t>
    </rPh>
    <rPh sb="4" eb="6">
      <t>カイテン</t>
    </rPh>
    <rPh sb="6" eb="8">
      <t>キカン</t>
    </rPh>
    <phoneticPr fontId="1"/>
  </si>
  <si>
    <t>(1)【連結財務諸表】</t>
  </si>
  <si>
    <t>たな卸資産</t>
  </si>
  <si>
    <t>その他（純額）</t>
  </si>
  <si>
    <t>ソフトウエア</t>
  </si>
  <si>
    <t>投資損失引当金</t>
  </si>
  <si>
    <t>純資産の部</t>
  </si>
  <si>
    <t>株主資本</t>
  </si>
  <si>
    <t>資本金</t>
  </si>
  <si>
    <t>資本剰余金</t>
  </si>
  <si>
    <t>利益剰余金</t>
  </si>
  <si>
    <t>自己株式</t>
  </si>
  <si>
    <t>株主資本合計</t>
  </si>
  <si>
    <t>その他の包括利益累計額</t>
  </si>
  <si>
    <t>その他有価証券評価差額金</t>
  </si>
  <si>
    <t>繰延ヘッジ損益</t>
  </si>
  <si>
    <t>為替換算調整勘定</t>
  </si>
  <si>
    <t>在外子会社の退職給付債務調整額</t>
  </si>
  <si>
    <t>その他の包括利益累計額合計</t>
  </si>
  <si>
    <t>新株予約権</t>
  </si>
  <si>
    <t>少数株主持分</t>
  </si>
  <si>
    <t>純資産合計</t>
  </si>
  <si>
    <t>負債純資産合計</t>
  </si>
  <si>
    <t>特許権</t>
  </si>
  <si>
    <t>賃貸用不動産</t>
  </si>
  <si>
    <t>②【連結損益計算書及び連結包括利益計算書】</t>
  </si>
  <si>
    <t>【連結損益計算書】</t>
  </si>
  <si>
    <t>売上高</t>
  </si>
  <si>
    <t>売上原価</t>
  </si>
  <si>
    <t>売上総利益</t>
  </si>
  <si>
    <t>販売費及び一般管理費</t>
  </si>
  <si>
    <t>販売費</t>
  </si>
  <si>
    <t>一般管理費</t>
  </si>
  <si>
    <t>販売費及び一般管理費合計</t>
  </si>
  <si>
    <t>営業利益</t>
  </si>
  <si>
    <t>営業外収益</t>
  </si>
  <si>
    <t>受取利息</t>
  </si>
  <si>
    <t>受取配当金</t>
  </si>
  <si>
    <t>為替差益</t>
  </si>
  <si>
    <t>持分法による投資利益</t>
  </si>
  <si>
    <t>受取賃貸料</t>
  </si>
  <si>
    <t>営業譲渡益</t>
  </si>
  <si>
    <t>営業外収益合計</t>
  </si>
  <si>
    <t>営業外費用</t>
  </si>
  <si>
    <t>固定資産撤去費</t>
  </si>
  <si>
    <t>減損損失</t>
  </si>
  <si>
    <t>寄付金</t>
  </si>
  <si>
    <t>為替差損</t>
  </si>
  <si>
    <t>営業外費用合計</t>
  </si>
  <si>
    <t>経常利益</t>
  </si>
  <si>
    <t>税金等調整前当期純利益</t>
  </si>
  <si>
    <t>法人税、住民税及び事業税</t>
  </si>
  <si>
    <t>法人税等調整額</t>
  </si>
  <si>
    <t>法人税等合計</t>
  </si>
  <si>
    <t>少数株主損益調整前当期純利益</t>
  </si>
  <si>
    <t>少数株主利益</t>
  </si>
  <si>
    <t>当期純利益</t>
  </si>
  <si>
    <t>(自　平成21年４月１日</t>
  </si>
  <si>
    <t>　至　平成22年３月31日)</t>
  </si>
  <si>
    <t>(自　平成22年４月１日</t>
  </si>
  <si>
    <t>　至　平成23年３月31日)</t>
  </si>
  <si>
    <t>営業収益</t>
  </si>
  <si>
    <t>営業費</t>
  </si>
  <si>
    <t>運輸業等営業費及び売上原価</t>
  </si>
  <si>
    <t>営業費合計</t>
  </si>
  <si>
    <t>環境対策費用戻入益</t>
  </si>
  <si>
    <t>雑収入</t>
  </si>
  <si>
    <t>雑支出</t>
  </si>
  <si>
    <t>特別利益</t>
  </si>
  <si>
    <t>固定資産売却益</t>
  </si>
  <si>
    <t>工事負担金等受入額</t>
  </si>
  <si>
    <t>特定都市鉄道整備準備金取崩額</t>
  </si>
  <si>
    <t>特別利益合計</t>
  </si>
  <si>
    <t>特別損失</t>
  </si>
  <si>
    <t>固定資産売却損</t>
  </si>
  <si>
    <t>固定資産圧縮損</t>
  </si>
  <si>
    <t>固定資産除却損</t>
  </si>
  <si>
    <t>特別損失合計</t>
  </si>
  <si>
    <t>総資本回転率</t>
    <rPh sb="0" eb="3">
      <t>ソウシホン</t>
    </rPh>
    <rPh sb="3" eb="5">
      <t>カイテン</t>
    </rPh>
    <rPh sb="5" eb="6">
      <t>リツ</t>
    </rPh>
    <phoneticPr fontId="1"/>
  </si>
  <si>
    <t>有形固定資産回転率</t>
    <rPh sb="0" eb="2">
      <t>ユウケイ</t>
    </rPh>
    <rPh sb="2" eb="4">
      <t>コテイ</t>
    </rPh>
    <rPh sb="4" eb="6">
      <t>シサン</t>
    </rPh>
    <rPh sb="6" eb="8">
      <t>カイテン</t>
    </rPh>
    <rPh sb="8" eb="9">
      <t>リツ</t>
    </rPh>
    <phoneticPr fontId="1"/>
  </si>
  <si>
    <t>固定資産回転率</t>
    <rPh sb="0" eb="2">
      <t>コテイ</t>
    </rPh>
    <rPh sb="2" eb="4">
      <t>シサン</t>
    </rPh>
    <rPh sb="4" eb="6">
      <t>カイテン</t>
    </rPh>
    <rPh sb="6" eb="7">
      <t>リツ</t>
    </rPh>
    <phoneticPr fontId="1"/>
  </si>
  <si>
    <t>棚卸資産回転率</t>
    <rPh sb="4" eb="6">
      <t>カイテン</t>
    </rPh>
    <rPh sb="6" eb="7">
      <t>リツ</t>
    </rPh>
    <phoneticPr fontId="1"/>
  </si>
  <si>
    <t>1.資本利益率</t>
    <rPh sb="2" eb="4">
      <t>シホン</t>
    </rPh>
    <rPh sb="4" eb="6">
      <t>リエキ</t>
    </rPh>
    <rPh sb="6" eb="7">
      <t>リツ</t>
    </rPh>
    <phoneticPr fontId="1"/>
  </si>
  <si>
    <t>総資本経常利益率</t>
    <rPh sb="0" eb="3">
      <t>ソウシホン</t>
    </rPh>
    <rPh sb="3" eb="5">
      <t>ケイジョウ</t>
    </rPh>
    <rPh sb="5" eb="7">
      <t>リエキ</t>
    </rPh>
    <rPh sb="7" eb="8">
      <t>リツ</t>
    </rPh>
    <phoneticPr fontId="1"/>
  </si>
  <si>
    <t>売上高</t>
    <rPh sb="0" eb="2">
      <t>ウリアゲ</t>
    </rPh>
    <rPh sb="2" eb="3">
      <t>ダカ</t>
    </rPh>
    <phoneticPr fontId="1"/>
  </si>
  <si>
    <t>営業利益</t>
    <rPh sb="0" eb="2">
      <t>エイギョウ</t>
    </rPh>
    <rPh sb="2" eb="4">
      <t>リエキ</t>
    </rPh>
    <phoneticPr fontId="1"/>
  </si>
  <si>
    <t>経常利益</t>
    <rPh sb="0" eb="2">
      <t>ケイジョウ</t>
    </rPh>
    <rPh sb="2" eb="4">
      <t>リエキ</t>
    </rPh>
    <phoneticPr fontId="1"/>
  </si>
  <si>
    <t>当期純利益</t>
    <rPh sb="0" eb="2">
      <t>トウキ</t>
    </rPh>
    <rPh sb="2" eb="5">
      <t>ジュンリエキ</t>
    </rPh>
    <phoneticPr fontId="1"/>
  </si>
  <si>
    <t>総資本</t>
    <rPh sb="0" eb="3">
      <t>ソウシホン</t>
    </rPh>
    <phoneticPr fontId="1"/>
  </si>
  <si>
    <t>総資本　前連結</t>
    <rPh sb="0" eb="3">
      <t>ソウシホン</t>
    </rPh>
    <rPh sb="4" eb="5">
      <t>マエ</t>
    </rPh>
    <rPh sb="5" eb="7">
      <t>レンケツ</t>
    </rPh>
    <phoneticPr fontId="1"/>
  </si>
  <si>
    <t>総資本　当連結</t>
    <rPh sb="0" eb="3">
      <t>ソウシホン</t>
    </rPh>
    <rPh sb="4" eb="5">
      <t>トウ</t>
    </rPh>
    <rPh sb="5" eb="7">
      <t>レンケツ</t>
    </rPh>
    <phoneticPr fontId="1"/>
  </si>
  <si>
    <t>経営資本営業利益率</t>
    <rPh sb="0" eb="2">
      <t>ケイエイ</t>
    </rPh>
    <rPh sb="2" eb="4">
      <t>シホン</t>
    </rPh>
    <rPh sb="4" eb="6">
      <t>エイギョウ</t>
    </rPh>
    <rPh sb="6" eb="8">
      <t>リエキ</t>
    </rPh>
    <rPh sb="8" eb="9">
      <t>リツ</t>
    </rPh>
    <phoneticPr fontId="1"/>
  </si>
  <si>
    <t>経営資本　前連結</t>
    <rPh sb="0" eb="2">
      <t>ケイエイ</t>
    </rPh>
    <rPh sb="2" eb="4">
      <t>シホン</t>
    </rPh>
    <rPh sb="5" eb="6">
      <t>ゼン</t>
    </rPh>
    <rPh sb="6" eb="8">
      <t>レンケツ</t>
    </rPh>
    <phoneticPr fontId="1"/>
  </si>
  <si>
    <t>経営資本　当連結</t>
    <rPh sb="0" eb="2">
      <t>ケイエイ</t>
    </rPh>
    <rPh sb="2" eb="4">
      <t>シホン</t>
    </rPh>
    <rPh sb="5" eb="8">
      <t>トウレンケツ</t>
    </rPh>
    <phoneticPr fontId="1"/>
  </si>
  <si>
    <t>自己資本当期純利益率</t>
    <rPh sb="0" eb="2">
      <t>ジコ</t>
    </rPh>
    <rPh sb="2" eb="4">
      <t>シホン</t>
    </rPh>
    <rPh sb="4" eb="6">
      <t>トウキ</t>
    </rPh>
    <rPh sb="6" eb="9">
      <t>ジュンリエキ</t>
    </rPh>
    <rPh sb="9" eb="10">
      <t>リツ</t>
    </rPh>
    <phoneticPr fontId="1"/>
  </si>
  <si>
    <t>自己資本　前連結</t>
    <rPh sb="0" eb="2">
      <t>ジコ</t>
    </rPh>
    <rPh sb="2" eb="4">
      <t>シホン</t>
    </rPh>
    <rPh sb="5" eb="6">
      <t>ゼン</t>
    </rPh>
    <rPh sb="6" eb="8">
      <t>レンケツ</t>
    </rPh>
    <phoneticPr fontId="1"/>
  </si>
  <si>
    <t>自己資本　当連結</t>
    <rPh sb="0" eb="2">
      <t>ジコ</t>
    </rPh>
    <rPh sb="2" eb="4">
      <t>シホン</t>
    </rPh>
    <rPh sb="5" eb="8">
      <t>トウレンケツ</t>
    </rPh>
    <phoneticPr fontId="1"/>
  </si>
  <si>
    <t>総資本経常利益率</t>
    <rPh sb="0" eb="3">
      <t>ソウシホン</t>
    </rPh>
    <rPh sb="3" eb="8">
      <t>ケイジョウリエキリツ</t>
    </rPh>
    <phoneticPr fontId="1"/>
  </si>
  <si>
    <t>総資本　前連結</t>
    <rPh sb="0" eb="3">
      <t>ソウシホン</t>
    </rPh>
    <rPh sb="4" eb="7">
      <t>ゼンレンケツ</t>
    </rPh>
    <phoneticPr fontId="1"/>
  </si>
  <si>
    <t>総資本　当連結</t>
    <rPh sb="0" eb="3">
      <t>ソウシホン</t>
    </rPh>
    <rPh sb="4" eb="7">
      <t>トウレンケツ</t>
    </rPh>
    <phoneticPr fontId="1"/>
  </si>
  <si>
    <t>自己資本当期純利益率</t>
    <rPh sb="0" eb="2">
      <t>ジコ</t>
    </rPh>
    <rPh sb="2" eb="4">
      <t>シホン</t>
    </rPh>
    <rPh sb="4" eb="9">
      <t>トウキジュンリエキ</t>
    </rPh>
    <rPh sb="9" eb="10">
      <t>リツ</t>
    </rPh>
    <phoneticPr fontId="1"/>
  </si>
  <si>
    <t>売上原価</t>
    <rPh sb="0" eb="2">
      <t>ウリアゲ</t>
    </rPh>
    <rPh sb="2" eb="4">
      <t>ゲンカ</t>
    </rPh>
    <phoneticPr fontId="1"/>
  </si>
  <si>
    <t>売上総利益</t>
    <rPh sb="0" eb="2">
      <t>ウリアゲ</t>
    </rPh>
    <rPh sb="2" eb="5">
      <t>ソウリエキ</t>
    </rPh>
    <phoneticPr fontId="1"/>
  </si>
  <si>
    <t>販売費</t>
    <rPh sb="0" eb="3">
      <t>ハンバイヒ</t>
    </rPh>
    <phoneticPr fontId="1"/>
  </si>
  <si>
    <t>営業外収益</t>
    <rPh sb="0" eb="3">
      <t>エイギョウガイ</t>
    </rPh>
    <rPh sb="3" eb="5">
      <t>シュウエキ</t>
    </rPh>
    <phoneticPr fontId="1"/>
  </si>
  <si>
    <t>営業外費用</t>
    <rPh sb="0" eb="2">
      <t>エイギョウ</t>
    </rPh>
    <rPh sb="2" eb="3">
      <t>ガイ</t>
    </rPh>
    <rPh sb="3" eb="5">
      <t>ヒヨウ</t>
    </rPh>
    <phoneticPr fontId="1"/>
  </si>
  <si>
    <t>特別利益</t>
    <rPh sb="0" eb="2">
      <t>トクベツ</t>
    </rPh>
    <rPh sb="2" eb="4">
      <t>リエキ</t>
    </rPh>
    <phoneticPr fontId="1"/>
  </si>
  <si>
    <t>特別損失</t>
    <rPh sb="0" eb="2">
      <t>トクベツ</t>
    </rPh>
    <rPh sb="2" eb="4">
      <t>ソンシツ</t>
    </rPh>
    <phoneticPr fontId="1"/>
  </si>
  <si>
    <t>税引前当期純利益</t>
    <rPh sb="0" eb="2">
      <t>ゼイビキ</t>
    </rPh>
    <rPh sb="2" eb="3">
      <t>マエ</t>
    </rPh>
    <rPh sb="3" eb="8">
      <t>トウキジュンリエキ</t>
    </rPh>
    <phoneticPr fontId="1"/>
  </si>
  <si>
    <t>当連結会計年度の実績値</t>
    <rPh sb="0" eb="1">
      <t>トウ</t>
    </rPh>
    <rPh sb="1" eb="3">
      <t>レンケツ</t>
    </rPh>
    <rPh sb="3" eb="5">
      <t>カイケイ</t>
    </rPh>
    <rPh sb="5" eb="7">
      <t>ネンド</t>
    </rPh>
    <rPh sb="8" eb="11">
      <t>ジッセキチ</t>
    </rPh>
    <phoneticPr fontId="1"/>
  </si>
  <si>
    <t>売上高高利益率</t>
    <rPh sb="0" eb="2">
      <t>ウリアゲ</t>
    </rPh>
    <rPh sb="2" eb="3">
      <t>ダカ</t>
    </rPh>
    <rPh sb="3" eb="6">
      <t>コウリエキ</t>
    </rPh>
    <rPh sb="6" eb="7">
      <t>リツ</t>
    </rPh>
    <phoneticPr fontId="1"/>
  </si>
  <si>
    <t>売上高売上総利益率</t>
    <rPh sb="0" eb="2">
      <t>ウリアゲ</t>
    </rPh>
    <rPh sb="2" eb="3">
      <t>ダカ</t>
    </rPh>
    <rPh sb="3" eb="5">
      <t>ウリアゲ</t>
    </rPh>
    <rPh sb="5" eb="9">
      <t>ソウリエキリツ</t>
    </rPh>
    <phoneticPr fontId="1"/>
  </si>
  <si>
    <t>売上高営業利益率</t>
    <rPh sb="0" eb="2">
      <t>ウリアゲ</t>
    </rPh>
    <rPh sb="2" eb="3">
      <t>ダカ</t>
    </rPh>
    <rPh sb="3" eb="5">
      <t>エイギョウ</t>
    </rPh>
    <rPh sb="5" eb="7">
      <t>リエキ</t>
    </rPh>
    <rPh sb="7" eb="8">
      <t>リツ</t>
    </rPh>
    <phoneticPr fontId="1"/>
  </si>
  <si>
    <t>売上高税引前当期純利益率</t>
    <rPh sb="0" eb="2">
      <t>ウリアゲ</t>
    </rPh>
    <rPh sb="2" eb="3">
      <t>ダカ</t>
    </rPh>
    <rPh sb="3" eb="5">
      <t>ゼイビキ</t>
    </rPh>
    <rPh sb="5" eb="6">
      <t>マエ</t>
    </rPh>
    <rPh sb="6" eb="8">
      <t>トウキ</t>
    </rPh>
    <rPh sb="8" eb="11">
      <t>ジュンリエキ</t>
    </rPh>
    <rPh sb="11" eb="12">
      <t>リツ</t>
    </rPh>
    <phoneticPr fontId="1"/>
  </si>
  <si>
    <t>売上高当期純利益率</t>
    <rPh sb="0" eb="2">
      <t>ウリアゲ</t>
    </rPh>
    <rPh sb="2" eb="3">
      <t>ダカ</t>
    </rPh>
    <rPh sb="3" eb="5">
      <t>トウキ</t>
    </rPh>
    <rPh sb="5" eb="8">
      <t>ジュンリエキ</t>
    </rPh>
    <rPh sb="8" eb="9">
      <t>リツ</t>
    </rPh>
    <phoneticPr fontId="1"/>
  </si>
  <si>
    <t>売上高経常利益率</t>
    <rPh sb="0" eb="2">
      <t>ウリアゲ</t>
    </rPh>
    <rPh sb="2" eb="3">
      <t>ダカ</t>
    </rPh>
    <rPh sb="3" eb="5">
      <t>ケイジョウ</t>
    </rPh>
    <rPh sb="5" eb="7">
      <t>リエキ</t>
    </rPh>
    <rPh sb="7" eb="8">
      <t>リツ</t>
    </rPh>
    <phoneticPr fontId="1"/>
  </si>
  <si>
    <t>運輸業等営業費及び売上原価</t>
    <rPh sb="0" eb="3">
      <t>ウンユギョウ</t>
    </rPh>
    <rPh sb="3" eb="4">
      <t>トウ</t>
    </rPh>
    <rPh sb="4" eb="6">
      <t>エイギョウ</t>
    </rPh>
    <rPh sb="6" eb="7">
      <t>ヒ</t>
    </rPh>
    <rPh sb="7" eb="8">
      <t>オヨ</t>
    </rPh>
    <rPh sb="9" eb="11">
      <t>ウリアゲ</t>
    </rPh>
    <rPh sb="11" eb="13">
      <t>ゲンカ</t>
    </rPh>
    <phoneticPr fontId="1"/>
  </si>
  <si>
    <t>総資本回転率</t>
    <rPh sb="0" eb="3">
      <t>ソウシホン</t>
    </rPh>
    <rPh sb="3" eb="5">
      <t>カイテン</t>
    </rPh>
    <rPh sb="5" eb="6">
      <t>リツ</t>
    </rPh>
    <phoneticPr fontId="1"/>
  </si>
  <si>
    <t>有形固定資産</t>
    <rPh sb="0" eb="2">
      <t>ユウケイ</t>
    </rPh>
    <rPh sb="2" eb="4">
      <t>コテイ</t>
    </rPh>
    <rPh sb="4" eb="6">
      <t>シサン</t>
    </rPh>
    <phoneticPr fontId="1"/>
  </si>
  <si>
    <t>有形固定資産回転率</t>
    <rPh sb="0" eb="2">
      <t>ユウケイ</t>
    </rPh>
    <rPh sb="2" eb="4">
      <t>コテイ</t>
    </rPh>
    <rPh sb="4" eb="6">
      <t>シサン</t>
    </rPh>
    <rPh sb="6" eb="8">
      <t>カイテン</t>
    </rPh>
    <rPh sb="8" eb="9">
      <t>リツ</t>
    </rPh>
    <phoneticPr fontId="1"/>
  </si>
  <si>
    <t>固定資産</t>
    <rPh sb="0" eb="2">
      <t>コテイ</t>
    </rPh>
    <rPh sb="2" eb="4">
      <t>シサン</t>
    </rPh>
    <phoneticPr fontId="1"/>
  </si>
  <si>
    <t>固定資産回転率</t>
    <rPh sb="0" eb="2">
      <t>コテイ</t>
    </rPh>
    <rPh sb="2" eb="4">
      <t>シサン</t>
    </rPh>
    <rPh sb="4" eb="6">
      <t>カイテン</t>
    </rPh>
    <rPh sb="6" eb="7">
      <t>リツ</t>
    </rPh>
    <phoneticPr fontId="1"/>
  </si>
  <si>
    <t>棚卸資産</t>
    <rPh sb="0" eb="2">
      <t>タナオロシ</t>
    </rPh>
    <rPh sb="2" eb="4">
      <t>シサン</t>
    </rPh>
    <phoneticPr fontId="1"/>
  </si>
  <si>
    <t>棚卸資産回転率</t>
    <rPh sb="0" eb="2">
      <t>タナオロシ</t>
    </rPh>
    <rPh sb="2" eb="4">
      <t>シサン</t>
    </rPh>
    <rPh sb="4" eb="6">
      <t>カイテン</t>
    </rPh>
    <rPh sb="6" eb="7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</si>
</sst>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#,##0;&quot;▲ &quot;#,##0"/>
    <numFmt numFmtId="177" formatCode="#,##0;&quot;△ &quot;#,##0"/>
    <numFmt numFmtId="178" formatCode="0_);[Red]\(0\)"/>
    <numFmt numFmtId="179" formatCode="#,##0_ "/>
    <numFmt numFmtId="180" formatCode="#,##0.0_ "/>
    <numFmt numFmtId="181" formatCode="#,##0.00_ "/>
    <numFmt numFmtId="182" formatCode="#,##0.00;&quot;△ &quot;#,##0.00"/>
    <numFmt numFmtId="183" formatCode="#,##0.000;&quot;△ &quot;#,##0.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333333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Arial"/>
      <family val="2"/>
    </font>
    <font>
      <b/>
      <sz val="9"/>
      <color theme="1"/>
      <name val="Times New Roman"/>
      <family val="1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3" xfId="0" applyNumberFormat="1" applyBorder="1">
      <alignment vertical="center"/>
    </xf>
    <xf numFmtId="0" fontId="2" fillId="0" borderId="0" xfId="0" applyFont="1" applyAlignment="1">
      <alignment horizontal="left" vertical="center" wrapText="1" indent="3"/>
    </xf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178" fontId="6" fillId="3" borderId="0" xfId="0" applyNumberFormat="1" applyFont="1" applyFill="1" applyAlignment="1">
      <alignment vertical="center" wrapText="1"/>
    </xf>
    <xf numFmtId="178" fontId="3" fillId="3" borderId="0" xfId="0" applyNumberFormat="1" applyFont="1" applyFill="1" applyAlignment="1">
      <alignment vertical="center" wrapText="1"/>
    </xf>
    <xf numFmtId="178" fontId="6" fillId="2" borderId="0" xfId="0" applyNumberFormat="1" applyFont="1" applyFill="1" applyAlignment="1">
      <alignment vertical="center" wrapText="1"/>
    </xf>
    <xf numFmtId="178" fontId="3" fillId="2" borderId="0" xfId="0" applyNumberFormat="1" applyFont="1" applyFill="1" applyAlignment="1">
      <alignment vertical="center" wrapText="1"/>
    </xf>
    <xf numFmtId="177" fontId="3" fillId="0" borderId="6" xfId="0" applyNumberFormat="1" applyFont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177" fontId="3" fillId="3" borderId="0" xfId="0" applyNumberFormat="1" applyFont="1" applyFill="1" applyAlignment="1">
      <alignment horizontal="right" vertical="center" wrapText="1"/>
    </xf>
    <xf numFmtId="177" fontId="3" fillId="2" borderId="0" xfId="0" applyNumberFormat="1" applyFont="1" applyFill="1" applyAlignment="1">
      <alignment horizontal="right" vertical="center" wrapText="1"/>
    </xf>
    <xf numFmtId="177" fontId="3" fillId="3" borderId="5" xfId="0" applyNumberFormat="1" applyFont="1" applyFill="1" applyBorder="1" applyAlignment="1">
      <alignment horizontal="right" vertical="center" wrapText="1"/>
    </xf>
    <xf numFmtId="177" fontId="3" fillId="3" borderId="0" xfId="0" applyNumberFormat="1" applyFont="1" applyFill="1" applyAlignment="1">
      <alignment horizontal="center" vertical="center" wrapText="1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78" fontId="3" fillId="2" borderId="0" xfId="0" applyNumberFormat="1" applyFont="1" applyFill="1" applyAlignment="1">
      <alignment vertical="center" wrapText="1"/>
    </xf>
    <xf numFmtId="178" fontId="3" fillId="3" borderId="0" xfId="0" applyNumberFormat="1" applyFont="1" applyFill="1" applyAlignment="1">
      <alignment vertical="center" wrapText="1"/>
    </xf>
    <xf numFmtId="177" fontId="3" fillId="2" borderId="8" xfId="0" applyNumberFormat="1" applyFont="1" applyFill="1" applyBorder="1" applyAlignment="1">
      <alignment horizontal="center" vertical="center" wrapText="1"/>
    </xf>
    <xf numFmtId="177" fontId="3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8" fontId="3" fillId="0" borderId="7" xfId="0" applyNumberFormat="1" applyFont="1" applyBorder="1" applyAlignment="1">
      <alignment horizontal="right" vertical="center"/>
    </xf>
    <xf numFmtId="178" fontId="0" fillId="0" borderId="7" xfId="0" applyNumberFormat="1" applyBorder="1">
      <alignment vertical="center"/>
    </xf>
    <xf numFmtId="178" fontId="4" fillId="0" borderId="6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178" fontId="5" fillId="0" borderId="6" xfId="0" applyNumberFormat="1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  <xf numFmtId="178" fontId="5" fillId="0" borderId="4" xfId="0" applyNumberFormat="1" applyFont="1" applyBorder="1" applyAlignment="1">
      <alignment horizontal="center" vertical="center" wrapText="1"/>
    </xf>
    <xf numFmtId="178" fontId="3" fillId="2" borderId="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0" fillId="0" borderId="15" xfId="0" applyNumberFormat="1" applyBorder="1">
      <alignment vertical="center"/>
    </xf>
    <xf numFmtId="3" fontId="0" fillId="0" borderId="14" xfId="0" applyNumberFormat="1" applyBorder="1">
      <alignment vertical="center"/>
    </xf>
    <xf numFmtId="183" fontId="0" fillId="0" borderId="0" xfId="0" applyNumberFormat="1">
      <alignment vertical="center"/>
    </xf>
    <xf numFmtId="183" fontId="0" fillId="0" borderId="12" xfId="0" applyNumberFormat="1" applyBorder="1">
      <alignment vertical="center"/>
    </xf>
    <xf numFmtId="183" fontId="0" fillId="0" borderId="9" xfId="0" applyNumberFormat="1" applyBorder="1">
      <alignment vertical="center"/>
    </xf>
    <xf numFmtId="183" fontId="0" fillId="0" borderId="10" xfId="0" applyNumberFormat="1" applyBorder="1">
      <alignment vertical="center"/>
    </xf>
    <xf numFmtId="183" fontId="0" fillId="0" borderId="1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24" workbookViewId="0">
      <selection sqref="A1:D44"/>
    </sheetView>
  </sheetViews>
  <sheetFormatPr defaultRowHeight="18.75" x14ac:dyDescent="0.4"/>
  <cols>
    <col min="1" max="1" width="27.375" style="12" bestFit="1" customWidth="1"/>
    <col min="2" max="2" width="25.125" bestFit="1" customWidth="1"/>
    <col min="3" max="4" width="10.375" style="1" bestFit="1" customWidth="1"/>
  </cols>
  <sheetData>
    <row r="1" spans="1:4" s="6" customFormat="1" x14ac:dyDescent="0.4">
      <c r="A1" s="14" t="s">
        <v>0</v>
      </c>
      <c r="C1" s="7"/>
      <c r="D1" s="7"/>
    </row>
    <row r="2" spans="1:4" x14ac:dyDescent="0.4">
      <c r="B2" t="s">
        <v>1</v>
      </c>
      <c r="C2" s="1">
        <v>70185</v>
      </c>
      <c r="D2" s="1">
        <v>110761</v>
      </c>
    </row>
    <row r="3" spans="1:4" x14ac:dyDescent="0.4">
      <c r="B3" t="s">
        <v>2</v>
      </c>
      <c r="C3" s="1">
        <v>127592</v>
      </c>
      <c r="D3" s="1">
        <v>121093</v>
      </c>
    </row>
    <row r="4" spans="1:4" x14ac:dyDescent="0.4">
      <c r="B4" t="s">
        <v>3</v>
      </c>
      <c r="C4" s="1">
        <v>46071</v>
      </c>
      <c r="D4" s="1">
        <v>35028</v>
      </c>
    </row>
    <row r="5" spans="1:4" x14ac:dyDescent="0.4">
      <c r="B5" t="s">
        <v>4</v>
      </c>
      <c r="C5" s="1">
        <v>73167</v>
      </c>
      <c r="D5" s="1">
        <v>73189</v>
      </c>
    </row>
    <row r="6" spans="1:4" x14ac:dyDescent="0.4">
      <c r="B6" t="s">
        <v>5</v>
      </c>
      <c r="C6" s="1">
        <v>11246</v>
      </c>
      <c r="D6" s="1">
        <v>9994</v>
      </c>
    </row>
    <row r="7" spans="1:4" x14ac:dyDescent="0.4">
      <c r="B7" t="s">
        <v>6</v>
      </c>
      <c r="C7" s="1">
        <v>22177</v>
      </c>
      <c r="D7" s="1">
        <v>26153</v>
      </c>
    </row>
    <row r="8" spans="1:4" x14ac:dyDescent="0.4">
      <c r="B8" t="s">
        <v>7</v>
      </c>
      <c r="C8" s="1">
        <v>5488</v>
      </c>
      <c r="D8" s="1">
        <v>5289</v>
      </c>
    </row>
    <row r="9" spans="1:4" x14ac:dyDescent="0.4">
      <c r="B9" t="s">
        <v>8</v>
      </c>
      <c r="C9" s="1">
        <v>20235</v>
      </c>
      <c r="D9" s="1">
        <v>21854</v>
      </c>
    </row>
    <row r="10" spans="1:4" x14ac:dyDescent="0.4">
      <c r="B10" t="s">
        <v>9</v>
      </c>
      <c r="C10" s="1">
        <v>19013</v>
      </c>
      <c r="D10" s="1">
        <v>14549</v>
      </c>
    </row>
    <row r="11" spans="1:4" x14ac:dyDescent="0.4">
      <c r="B11" t="s">
        <v>10</v>
      </c>
      <c r="C11" s="1">
        <v>-1208</v>
      </c>
      <c r="D11" s="1">
        <v>-1080</v>
      </c>
    </row>
    <row r="12" spans="1:4" s="2" customFormat="1" x14ac:dyDescent="0.4">
      <c r="A12" s="13"/>
      <c r="B12" s="2" t="s">
        <v>11</v>
      </c>
      <c r="C12" s="3">
        <f>SUM(C2:C11)</f>
        <v>393966</v>
      </c>
      <c r="D12" s="3">
        <f>SUM(D2:D11)</f>
        <v>416830</v>
      </c>
    </row>
    <row r="13" spans="1:4" s="6" customFormat="1" x14ac:dyDescent="0.4">
      <c r="A13" s="14" t="s">
        <v>12</v>
      </c>
      <c r="C13" s="7"/>
      <c r="D13" s="7"/>
    </row>
    <row r="14" spans="1:4" s="8" customFormat="1" x14ac:dyDescent="0.4">
      <c r="A14" s="15" t="s">
        <v>13</v>
      </c>
      <c r="C14" s="9"/>
      <c r="D14" s="9"/>
    </row>
    <row r="15" spans="1:4" x14ac:dyDescent="0.4">
      <c r="B15" t="s">
        <v>14</v>
      </c>
      <c r="C15" s="1">
        <v>314808</v>
      </c>
      <c r="D15" s="1">
        <v>321040</v>
      </c>
    </row>
    <row r="16" spans="1:4" s="2" customFormat="1" x14ac:dyDescent="0.4">
      <c r="A16" s="13"/>
      <c r="B16" s="2" t="s">
        <v>15</v>
      </c>
      <c r="C16" s="3">
        <v>-236404</v>
      </c>
      <c r="D16" s="3">
        <v>-239490</v>
      </c>
    </row>
    <row r="17" spans="1:4" s="4" customFormat="1" x14ac:dyDescent="0.4">
      <c r="A17" s="16"/>
      <c r="B17" s="4" t="s">
        <v>16</v>
      </c>
      <c r="C17" s="5">
        <f>SUM(C15:C16)</f>
        <v>78404</v>
      </c>
      <c r="D17" s="5">
        <f>SUM(D15:D16)</f>
        <v>81550</v>
      </c>
    </row>
    <row r="18" spans="1:4" x14ac:dyDescent="0.4">
      <c r="B18" t="s">
        <v>17</v>
      </c>
      <c r="C18" s="1">
        <v>623326</v>
      </c>
      <c r="D18" s="1">
        <v>617071</v>
      </c>
    </row>
    <row r="19" spans="1:4" s="2" customFormat="1" x14ac:dyDescent="0.4">
      <c r="A19" s="13"/>
      <c r="B19" s="2" t="s">
        <v>18</v>
      </c>
      <c r="C19" s="3">
        <v>-544908</v>
      </c>
      <c r="D19" s="3">
        <v>-545585</v>
      </c>
    </row>
    <row r="20" spans="1:4" s="4" customFormat="1" x14ac:dyDescent="0.4">
      <c r="A20" s="16"/>
      <c r="B20" s="4" t="s">
        <v>19</v>
      </c>
      <c r="C20" s="5">
        <f>SUM(C18:C19)</f>
        <v>78418</v>
      </c>
      <c r="D20" s="5">
        <f>SUM(D18:D19)</f>
        <v>71486</v>
      </c>
    </row>
    <row r="21" spans="1:4" x14ac:dyDescent="0.4">
      <c r="B21" t="s">
        <v>20</v>
      </c>
      <c r="C21" s="1">
        <v>77568</v>
      </c>
      <c r="D21" s="1">
        <v>77189</v>
      </c>
    </row>
    <row r="22" spans="1:4" s="2" customFormat="1" x14ac:dyDescent="0.4">
      <c r="A22" s="13"/>
      <c r="B22" s="2" t="s">
        <v>15</v>
      </c>
      <c r="C22" s="3">
        <v>-65152</v>
      </c>
      <c r="D22" s="3">
        <v>-65660</v>
      </c>
    </row>
    <row r="23" spans="1:4" s="4" customFormat="1" x14ac:dyDescent="0.4">
      <c r="A23" s="16"/>
      <c r="B23" s="4" t="s">
        <v>21</v>
      </c>
      <c r="C23" s="5">
        <f>SUM(C21:C22)</f>
        <v>12416</v>
      </c>
      <c r="D23" s="5">
        <f>SUM(D21:D22)</f>
        <v>11529</v>
      </c>
    </row>
    <row r="24" spans="1:4" x14ac:dyDescent="0.4">
      <c r="B24" t="s">
        <v>22</v>
      </c>
      <c r="C24" s="1">
        <v>63862</v>
      </c>
      <c r="D24" s="1">
        <v>62872</v>
      </c>
    </row>
    <row r="25" spans="1:4" x14ac:dyDescent="0.4">
      <c r="B25" t="s">
        <v>23</v>
      </c>
      <c r="C25" s="1">
        <v>11610</v>
      </c>
      <c r="D25" s="1">
        <v>12146</v>
      </c>
    </row>
    <row r="26" spans="1:4" s="2" customFormat="1" x14ac:dyDescent="0.4">
      <c r="A26" s="13"/>
      <c r="B26" s="2" t="s">
        <v>24</v>
      </c>
      <c r="C26" s="3">
        <v>-1942</v>
      </c>
      <c r="D26" s="3">
        <v>-3181</v>
      </c>
    </row>
    <row r="27" spans="1:4" s="2" customFormat="1" x14ac:dyDescent="0.4">
      <c r="A27" s="13"/>
      <c r="B27" s="2" t="s">
        <v>25</v>
      </c>
      <c r="C27" s="3">
        <f>SUM(C25:C26)</f>
        <v>9668</v>
      </c>
      <c r="D27" s="3">
        <f>SUM(D25:D26)</f>
        <v>8965</v>
      </c>
    </row>
    <row r="28" spans="1:4" x14ac:dyDescent="0.4">
      <c r="B28" t="s">
        <v>26</v>
      </c>
      <c r="C28" s="1">
        <v>9075</v>
      </c>
      <c r="D28" s="1">
        <v>8321</v>
      </c>
    </row>
    <row r="29" spans="1:4" s="2" customFormat="1" x14ac:dyDescent="0.4">
      <c r="A29" s="13"/>
      <c r="B29" s="2" t="s">
        <v>27</v>
      </c>
      <c r="C29" s="3">
        <f>SUM(C28,C27,C23,C20,C17,C24)</f>
        <v>251843</v>
      </c>
      <c r="D29" s="3">
        <f>SUM(D28,D24,D23,D20,D17,D27)</f>
        <v>244723</v>
      </c>
    </row>
    <row r="30" spans="1:4" s="11" customFormat="1" x14ac:dyDescent="0.4">
      <c r="A30" s="17" t="s">
        <v>28</v>
      </c>
      <c r="C30" s="10"/>
      <c r="D30" s="10"/>
    </row>
    <row r="31" spans="1:4" x14ac:dyDescent="0.4">
      <c r="B31" t="s">
        <v>29</v>
      </c>
      <c r="C31" s="1">
        <v>195754</v>
      </c>
      <c r="D31" s="1">
        <v>179225</v>
      </c>
    </row>
    <row r="32" spans="1:4" x14ac:dyDescent="0.4">
      <c r="B32" t="s">
        <v>30</v>
      </c>
      <c r="C32" s="1">
        <v>89357</v>
      </c>
      <c r="D32" s="1">
        <v>71176</v>
      </c>
    </row>
    <row r="33" spans="1:4" x14ac:dyDescent="0.4">
      <c r="B33" t="s">
        <v>9</v>
      </c>
      <c r="C33" s="1">
        <v>28822</v>
      </c>
      <c r="D33" s="1">
        <v>22556</v>
      </c>
    </row>
    <row r="34" spans="1:4" s="2" customFormat="1" x14ac:dyDescent="0.4">
      <c r="A34" s="13"/>
      <c r="B34" s="2" t="s">
        <v>31</v>
      </c>
      <c r="C34" s="3">
        <f>SUM(C31:C33)</f>
        <v>313933</v>
      </c>
      <c r="D34" s="3">
        <f>SUM(D31:D33)</f>
        <v>272957</v>
      </c>
    </row>
    <row r="35" spans="1:4" s="11" customFormat="1" x14ac:dyDescent="0.4">
      <c r="A35" s="17" t="s">
        <v>32</v>
      </c>
      <c r="C35" s="10"/>
      <c r="D35" s="10"/>
    </row>
    <row r="36" spans="1:4" x14ac:dyDescent="0.4">
      <c r="B36" t="s">
        <v>33</v>
      </c>
      <c r="C36" s="1">
        <v>13238</v>
      </c>
      <c r="D36" s="1">
        <v>12128</v>
      </c>
    </row>
    <row r="37" spans="1:4" x14ac:dyDescent="0.4">
      <c r="B37" t="s">
        <v>34</v>
      </c>
      <c r="C37" s="1">
        <v>1907</v>
      </c>
      <c r="D37" s="1">
        <v>1757</v>
      </c>
    </row>
    <row r="38" spans="1:4" x14ac:dyDescent="0.4">
      <c r="B38" t="s">
        <v>35</v>
      </c>
      <c r="C38" s="1">
        <v>13402</v>
      </c>
      <c r="D38" s="1">
        <v>12224</v>
      </c>
    </row>
    <row r="39" spans="1:4" x14ac:dyDescent="0.4">
      <c r="B39" t="s">
        <v>8</v>
      </c>
      <c r="C39" s="1">
        <v>61360</v>
      </c>
      <c r="D39" s="1">
        <v>49965</v>
      </c>
    </row>
    <row r="40" spans="1:4" x14ac:dyDescent="0.4">
      <c r="B40" t="s">
        <v>9</v>
      </c>
      <c r="C40" s="1">
        <v>16521</v>
      </c>
      <c r="D40" s="1">
        <v>12427</v>
      </c>
    </row>
    <row r="41" spans="1:4" s="2" customFormat="1" x14ac:dyDescent="0.4">
      <c r="A41" s="13"/>
      <c r="B41" s="2" t="s">
        <v>36</v>
      </c>
      <c r="C41" s="3">
        <v>-430</v>
      </c>
      <c r="D41" s="3">
        <v>-220</v>
      </c>
    </row>
    <row r="42" spans="1:4" s="2" customFormat="1" x14ac:dyDescent="0.4">
      <c r="A42" s="13"/>
      <c r="B42" s="2" t="s">
        <v>37</v>
      </c>
      <c r="C42" s="3">
        <f>SUM(C36:C41)</f>
        <v>105998</v>
      </c>
      <c r="D42" s="3">
        <f>SUM(D36:D41)</f>
        <v>88281</v>
      </c>
    </row>
    <row r="43" spans="1:4" x14ac:dyDescent="0.4">
      <c r="A43" s="12" t="s">
        <v>38</v>
      </c>
      <c r="C43" s="1">
        <f>SUM(C42,C34,C29)</f>
        <v>671774</v>
      </c>
      <c r="D43" s="1">
        <f>SUM(D42,D34,D29)</f>
        <v>605961</v>
      </c>
    </row>
    <row r="44" spans="1:4" x14ac:dyDescent="0.4">
      <c r="A44" s="12" t="s">
        <v>39</v>
      </c>
      <c r="C44" s="1">
        <f>SUM(C43,C12)</f>
        <v>1065740</v>
      </c>
      <c r="D44" s="1">
        <f>SUM(D43,D12)</f>
        <v>1022791</v>
      </c>
    </row>
    <row r="47" spans="1:4" x14ac:dyDescent="0.4">
      <c r="A47" s="18" t="s">
        <v>40</v>
      </c>
      <c r="B47" s="19"/>
      <c r="C47" s="20"/>
    </row>
    <row r="48" spans="1:4" x14ac:dyDescent="0.4">
      <c r="A48" s="18" t="s">
        <v>41</v>
      </c>
      <c r="B48" s="19"/>
      <c r="C48" s="20">
        <f>D12</f>
        <v>416830</v>
      </c>
    </row>
    <row r="49" spans="1:3" x14ac:dyDescent="0.4">
      <c r="A49" s="18" t="s">
        <v>42</v>
      </c>
      <c r="B49" s="19"/>
      <c r="C49" s="20">
        <f>SUM(D2,D3,D4)</f>
        <v>266882</v>
      </c>
    </row>
    <row r="50" spans="1:3" x14ac:dyDescent="0.4">
      <c r="A50" s="18" t="s">
        <v>43</v>
      </c>
      <c r="B50" s="19"/>
      <c r="C50" s="20">
        <f>SUM(D5,D6,D7)</f>
        <v>109336</v>
      </c>
    </row>
    <row r="51" spans="1:3" x14ac:dyDescent="0.4">
      <c r="A51" s="18" t="s">
        <v>44</v>
      </c>
      <c r="B51" s="19"/>
      <c r="C51" s="20">
        <f>SUM(D17,D20,D23)</f>
        <v>164565</v>
      </c>
    </row>
    <row r="52" spans="1:3" x14ac:dyDescent="0.4">
      <c r="A52" s="18" t="s">
        <v>45</v>
      </c>
      <c r="B52" s="19"/>
      <c r="C52" s="20">
        <f>D44</f>
        <v>1022791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B1" workbookViewId="0">
      <selection activeCell="N19" sqref="N19"/>
    </sheetView>
  </sheetViews>
  <sheetFormatPr defaultRowHeight="18.75" x14ac:dyDescent="0.4"/>
  <cols>
    <col min="1" max="1" width="23.5" bestFit="1" customWidth="1"/>
    <col min="3" max="3" width="19.25" bestFit="1" customWidth="1"/>
    <col min="4" max="4" width="21.375" bestFit="1" customWidth="1"/>
    <col min="5" max="5" width="27.625" bestFit="1" customWidth="1"/>
    <col min="6" max="7" width="19.125" style="21" bestFit="1" customWidth="1"/>
    <col min="11" max="11" width="21.375" bestFit="1" customWidth="1"/>
    <col min="12" max="12" width="9.5" style="21" bestFit="1" customWidth="1"/>
    <col min="14" max="14" width="8" style="21" bestFit="1" customWidth="1"/>
    <col min="16" max="16" width="8" style="21" bestFit="1" customWidth="1"/>
    <col min="17" max="17" width="11" bestFit="1" customWidth="1"/>
    <col min="18" max="18" width="7" style="21" bestFit="1" customWidth="1"/>
  </cols>
  <sheetData>
    <row r="1" spans="1:18" x14ac:dyDescent="0.4">
      <c r="A1" t="s">
        <v>267</v>
      </c>
    </row>
    <row r="2" spans="1:18" x14ac:dyDescent="0.4">
      <c r="A2" t="s">
        <v>268</v>
      </c>
    </row>
    <row r="3" spans="1:18" x14ac:dyDescent="0.4">
      <c r="A3" t="s">
        <v>269</v>
      </c>
      <c r="K3" t="s">
        <v>401</v>
      </c>
    </row>
    <row r="4" spans="1:18" x14ac:dyDescent="0.4">
      <c r="K4" t="s">
        <v>403</v>
      </c>
      <c r="L4" s="21">
        <v>1186831</v>
      </c>
      <c r="M4" t="s">
        <v>404</v>
      </c>
      <c r="N4" s="21">
        <v>104591</v>
      </c>
      <c r="O4" t="s">
        <v>405</v>
      </c>
      <c r="P4" s="21">
        <v>103336</v>
      </c>
      <c r="Q4" t="s">
        <v>406</v>
      </c>
      <c r="R4" s="21">
        <v>46737</v>
      </c>
    </row>
    <row r="5" spans="1:18" x14ac:dyDescent="0.4">
      <c r="A5" t="s">
        <v>270</v>
      </c>
    </row>
    <row r="6" spans="1:18" x14ac:dyDescent="0.4">
      <c r="F6" s="21" t="s">
        <v>271</v>
      </c>
      <c r="G6" s="21" t="s">
        <v>273</v>
      </c>
      <c r="K6" t="s">
        <v>402</v>
      </c>
      <c r="L6" s="60">
        <f>(P4)/((F83+G83)/2)*100</f>
        <v>9.8954777237796563</v>
      </c>
    </row>
    <row r="7" spans="1:18" x14ac:dyDescent="0.4">
      <c r="F7" s="21" t="s">
        <v>272</v>
      </c>
      <c r="G7" s="21" t="s">
        <v>274</v>
      </c>
      <c r="K7" t="s">
        <v>408</v>
      </c>
      <c r="L7" s="21">
        <f>F83</f>
        <v>1065751</v>
      </c>
    </row>
    <row r="8" spans="1:18" x14ac:dyDescent="0.4">
      <c r="A8" t="s">
        <v>275</v>
      </c>
      <c r="K8" t="s">
        <v>409</v>
      </c>
      <c r="L8" s="21">
        <f>G83</f>
        <v>1022799</v>
      </c>
    </row>
    <row r="10" spans="1:18" x14ac:dyDescent="0.4">
      <c r="B10" t="s">
        <v>276</v>
      </c>
      <c r="K10" t="s">
        <v>410</v>
      </c>
      <c r="L10" s="61">
        <f>N4/((L11+L12)/2)*100</f>
        <v>11.145245919806998</v>
      </c>
    </row>
    <row r="11" spans="1:18" x14ac:dyDescent="0.4">
      <c r="K11" t="s">
        <v>411</v>
      </c>
      <c r="L11" s="21">
        <f>F58-F40-F56</f>
        <v>950677</v>
      </c>
    </row>
    <row r="12" spans="1:18" x14ac:dyDescent="0.4">
      <c r="C12" t="s">
        <v>277</v>
      </c>
      <c r="F12" s="21">
        <v>70185</v>
      </c>
      <c r="G12" s="21">
        <v>110761</v>
      </c>
      <c r="K12" t="s">
        <v>412</v>
      </c>
      <c r="L12" s="21">
        <f>G58-G40-G56</f>
        <v>926195</v>
      </c>
    </row>
    <row r="13" spans="1:18" x14ac:dyDescent="0.4">
      <c r="C13" t="s">
        <v>278</v>
      </c>
      <c r="F13" s="21">
        <v>127592</v>
      </c>
      <c r="G13" s="21">
        <v>121093</v>
      </c>
    </row>
    <row r="14" spans="1:18" x14ac:dyDescent="0.4">
      <c r="C14" t="s">
        <v>279</v>
      </c>
      <c r="F14" s="21">
        <v>46071</v>
      </c>
      <c r="G14" s="21">
        <v>35028</v>
      </c>
      <c r="K14" t="s">
        <v>413</v>
      </c>
      <c r="L14" s="61">
        <f>R4/((L15+L16)/2)*100</f>
        <v>8.5440226392743153</v>
      </c>
    </row>
    <row r="15" spans="1:18" x14ac:dyDescent="0.4">
      <c r="C15" t="s">
        <v>280</v>
      </c>
      <c r="F15" s="21">
        <v>73167</v>
      </c>
      <c r="G15" s="21">
        <v>73189</v>
      </c>
      <c r="K15" t="s">
        <v>414</v>
      </c>
      <c r="L15" s="21">
        <f>F72+F79</f>
        <v>565134</v>
      </c>
    </row>
    <row r="16" spans="1:18" x14ac:dyDescent="0.4">
      <c r="C16" t="s">
        <v>281</v>
      </c>
      <c r="F16" s="21">
        <v>11246</v>
      </c>
      <c r="G16" s="21">
        <v>9994</v>
      </c>
      <c r="K16" t="s">
        <v>415</v>
      </c>
      <c r="L16" s="21">
        <f>G72+G79</f>
        <v>528894</v>
      </c>
    </row>
    <row r="17" spans="2:7" x14ac:dyDescent="0.4">
      <c r="C17" t="s">
        <v>282</v>
      </c>
      <c r="F17" s="21">
        <v>22177</v>
      </c>
      <c r="G17" s="21">
        <v>26153</v>
      </c>
    </row>
    <row r="18" spans="2:7" x14ac:dyDescent="0.4">
      <c r="C18" t="s">
        <v>283</v>
      </c>
      <c r="F18" s="21">
        <v>5488</v>
      </c>
      <c r="G18" s="21">
        <v>5289</v>
      </c>
    </row>
    <row r="19" spans="2:7" x14ac:dyDescent="0.4">
      <c r="C19" t="s">
        <v>284</v>
      </c>
      <c r="F19" s="21">
        <v>20235</v>
      </c>
      <c r="G19" s="21">
        <v>21854</v>
      </c>
    </row>
    <row r="20" spans="2:7" x14ac:dyDescent="0.4">
      <c r="C20" t="s">
        <v>198</v>
      </c>
      <c r="F20" s="21">
        <v>19013</v>
      </c>
      <c r="G20" s="21">
        <v>14549</v>
      </c>
    </row>
    <row r="21" spans="2:7" x14ac:dyDescent="0.4">
      <c r="C21" t="s">
        <v>285</v>
      </c>
      <c r="F21" s="21">
        <v>-1208</v>
      </c>
      <c r="G21" s="21">
        <v>-1080</v>
      </c>
    </row>
    <row r="22" spans="2:7" x14ac:dyDescent="0.4">
      <c r="C22" t="s">
        <v>286</v>
      </c>
      <c r="F22" s="21">
        <v>393971</v>
      </c>
      <c r="G22" s="21">
        <v>416833</v>
      </c>
    </row>
    <row r="23" spans="2:7" x14ac:dyDescent="0.4">
      <c r="B23" t="s">
        <v>287</v>
      </c>
    </row>
    <row r="25" spans="2:7" x14ac:dyDescent="0.4">
      <c r="C25" t="s">
        <v>288</v>
      </c>
    </row>
    <row r="27" spans="2:7" x14ac:dyDescent="0.4">
      <c r="D27" t="s">
        <v>289</v>
      </c>
      <c r="F27" s="21">
        <v>314808</v>
      </c>
      <c r="G27" s="21">
        <v>321040</v>
      </c>
    </row>
    <row r="28" spans="2:7" x14ac:dyDescent="0.4">
      <c r="E28" t="s">
        <v>290</v>
      </c>
      <c r="F28" s="21">
        <v>-236404</v>
      </c>
      <c r="G28" s="21">
        <v>-239490</v>
      </c>
    </row>
    <row r="29" spans="2:7" x14ac:dyDescent="0.4">
      <c r="E29" t="s">
        <v>291</v>
      </c>
      <c r="F29" s="21">
        <v>78403</v>
      </c>
      <c r="G29" s="21">
        <v>81550</v>
      </c>
    </row>
    <row r="30" spans="2:7" x14ac:dyDescent="0.4">
      <c r="D30" t="s">
        <v>292</v>
      </c>
      <c r="F30" s="21">
        <v>623326</v>
      </c>
      <c r="G30" s="21">
        <v>617071</v>
      </c>
    </row>
    <row r="31" spans="2:7" x14ac:dyDescent="0.4">
      <c r="E31" t="s">
        <v>290</v>
      </c>
      <c r="F31" s="21">
        <v>-544908</v>
      </c>
      <c r="G31" s="21">
        <v>-545585</v>
      </c>
    </row>
    <row r="32" spans="2:7" x14ac:dyDescent="0.4">
      <c r="E32" t="s">
        <v>293</v>
      </c>
      <c r="F32" s="21">
        <v>78418</v>
      </c>
      <c r="G32" s="21">
        <v>71486</v>
      </c>
    </row>
    <row r="33" spans="3:7" x14ac:dyDescent="0.4">
      <c r="D33" t="s">
        <v>294</v>
      </c>
      <c r="F33" s="21">
        <v>77568</v>
      </c>
      <c r="G33" s="21">
        <v>77189</v>
      </c>
    </row>
    <row r="34" spans="3:7" x14ac:dyDescent="0.4">
      <c r="E34" t="s">
        <v>290</v>
      </c>
      <c r="F34" s="21">
        <v>-65152</v>
      </c>
      <c r="G34" s="21">
        <v>-65660</v>
      </c>
    </row>
    <row r="35" spans="3:7" x14ac:dyDescent="0.4">
      <c r="E35" t="s">
        <v>295</v>
      </c>
      <c r="F35" s="21">
        <v>12416</v>
      </c>
      <c r="G35" s="21">
        <v>11528</v>
      </c>
    </row>
    <row r="36" spans="3:7" x14ac:dyDescent="0.4">
      <c r="D36" t="s">
        <v>296</v>
      </c>
      <c r="F36" s="21">
        <v>63862</v>
      </c>
      <c r="G36" s="21">
        <v>62872</v>
      </c>
    </row>
    <row r="37" spans="3:7" x14ac:dyDescent="0.4">
      <c r="D37" t="s">
        <v>297</v>
      </c>
      <c r="F37" s="21">
        <v>11610</v>
      </c>
      <c r="G37" s="21">
        <v>12146</v>
      </c>
    </row>
    <row r="38" spans="3:7" x14ac:dyDescent="0.4">
      <c r="E38" t="s">
        <v>290</v>
      </c>
      <c r="F38" s="21">
        <v>-1942</v>
      </c>
      <c r="G38" s="21">
        <v>-3181</v>
      </c>
    </row>
    <row r="39" spans="3:7" x14ac:dyDescent="0.4">
      <c r="E39" t="s">
        <v>298</v>
      </c>
      <c r="F39" s="21">
        <v>9667</v>
      </c>
      <c r="G39" s="21">
        <v>8965</v>
      </c>
    </row>
    <row r="40" spans="3:7" x14ac:dyDescent="0.4">
      <c r="D40" t="s">
        <v>299</v>
      </c>
      <c r="F40" s="21">
        <v>9075</v>
      </c>
      <c r="G40" s="21">
        <v>8321</v>
      </c>
    </row>
    <row r="41" spans="3:7" x14ac:dyDescent="0.4">
      <c r="D41" t="s">
        <v>300</v>
      </c>
      <c r="F41" s="21">
        <v>251844</v>
      </c>
      <c r="G41" s="21">
        <v>244724</v>
      </c>
    </row>
    <row r="42" spans="3:7" x14ac:dyDescent="0.4">
      <c r="C42" t="s">
        <v>301</v>
      </c>
    </row>
    <row r="44" spans="3:7" x14ac:dyDescent="0.4">
      <c r="D44" t="s">
        <v>302</v>
      </c>
      <c r="F44" s="21">
        <v>195754</v>
      </c>
      <c r="G44" s="21">
        <v>179225</v>
      </c>
    </row>
    <row r="45" spans="3:7" x14ac:dyDescent="0.4">
      <c r="D45" t="s">
        <v>303</v>
      </c>
      <c r="F45" s="21">
        <v>89357</v>
      </c>
      <c r="G45" s="21">
        <v>71176</v>
      </c>
    </row>
    <row r="46" spans="3:7" x14ac:dyDescent="0.4">
      <c r="D46" t="s">
        <v>198</v>
      </c>
      <c r="F46" s="21">
        <v>28822</v>
      </c>
      <c r="G46" s="21">
        <v>22556</v>
      </c>
    </row>
    <row r="47" spans="3:7" x14ac:dyDescent="0.4">
      <c r="D47" t="s">
        <v>304</v>
      </c>
      <c r="F47" s="21">
        <v>313934</v>
      </c>
      <c r="G47" s="21">
        <v>272958</v>
      </c>
    </row>
    <row r="48" spans="3:7" x14ac:dyDescent="0.4">
      <c r="C48" t="s">
        <v>305</v>
      </c>
    </row>
    <row r="50" spans="1:7" x14ac:dyDescent="0.4">
      <c r="D50" t="s">
        <v>306</v>
      </c>
      <c r="F50" s="21">
        <v>13238</v>
      </c>
      <c r="G50" s="21">
        <v>12128</v>
      </c>
    </row>
    <row r="51" spans="1:7" x14ac:dyDescent="0.4">
      <c r="D51" t="s">
        <v>307</v>
      </c>
      <c r="F51" s="21">
        <v>1907</v>
      </c>
      <c r="G51" s="21">
        <v>1757</v>
      </c>
    </row>
    <row r="52" spans="1:7" x14ac:dyDescent="0.4">
      <c r="D52" t="s">
        <v>308</v>
      </c>
      <c r="F52" s="21">
        <v>13402</v>
      </c>
      <c r="G52" s="21">
        <v>12224</v>
      </c>
    </row>
    <row r="53" spans="1:7" x14ac:dyDescent="0.4">
      <c r="D53" t="s">
        <v>284</v>
      </c>
      <c r="F53" s="21">
        <v>61360</v>
      </c>
      <c r="G53" s="21">
        <v>49965</v>
      </c>
    </row>
    <row r="54" spans="1:7" x14ac:dyDescent="0.4">
      <c r="D54" t="s">
        <v>198</v>
      </c>
      <c r="F54" s="21">
        <v>16521</v>
      </c>
      <c r="G54" s="21">
        <v>12427</v>
      </c>
    </row>
    <row r="55" spans="1:7" x14ac:dyDescent="0.4">
      <c r="D55" t="s">
        <v>285</v>
      </c>
      <c r="F55" s="21">
        <v>-430</v>
      </c>
      <c r="G55" s="21">
        <v>-220</v>
      </c>
    </row>
    <row r="56" spans="1:7" x14ac:dyDescent="0.4">
      <c r="D56" t="s">
        <v>309</v>
      </c>
      <c r="F56" s="21">
        <v>105999</v>
      </c>
      <c r="G56" s="21">
        <v>88283</v>
      </c>
    </row>
    <row r="57" spans="1:7" x14ac:dyDescent="0.4">
      <c r="C57" t="s">
        <v>310</v>
      </c>
      <c r="F57" s="21">
        <v>671779</v>
      </c>
      <c r="G57" s="21">
        <v>605966</v>
      </c>
    </row>
    <row r="58" spans="1:7" x14ac:dyDescent="0.4">
      <c r="B58" t="s">
        <v>311</v>
      </c>
      <c r="F58" s="21">
        <v>1065751</v>
      </c>
      <c r="G58" s="21">
        <v>1022799</v>
      </c>
    </row>
    <row r="61" spans="1:7" x14ac:dyDescent="0.4">
      <c r="A61" t="s">
        <v>270</v>
      </c>
    </row>
    <row r="64" spans="1:7" x14ac:dyDescent="0.4">
      <c r="A64" t="s">
        <v>325</v>
      </c>
    </row>
    <row r="66" spans="2:7" x14ac:dyDescent="0.4">
      <c r="B66" t="s">
        <v>326</v>
      </c>
    </row>
    <row r="68" spans="2:7" x14ac:dyDescent="0.4">
      <c r="C68" t="s">
        <v>327</v>
      </c>
      <c r="F68" s="21">
        <v>85424</v>
      </c>
      <c r="G68" s="21">
        <v>85424</v>
      </c>
    </row>
    <row r="69" spans="2:7" x14ac:dyDescent="0.4">
      <c r="C69" t="s">
        <v>328</v>
      </c>
      <c r="F69" s="21">
        <v>109561</v>
      </c>
      <c r="G69" s="21">
        <v>109561</v>
      </c>
    </row>
    <row r="70" spans="2:7" x14ac:dyDescent="0.4">
      <c r="C70" t="s">
        <v>329</v>
      </c>
      <c r="F70" s="21">
        <v>442272</v>
      </c>
      <c r="G70" s="21">
        <v>457917</v>
      </c>
    </row>
    <row r="71" spans="2:7" x14ac:dyDescent="0.4">
      <c r="C71" t="s">
        <v>330</v>
      </c>
      <c r="F71" s="21">
        <v>-10977</v>
      </c>
      <c r="G71" s="21">
        <v>-40976</v>
      </c>
    </row>
    <row r="72" spans="2:7" x14ac:dyDescent="0.4">
      <c r="C72" t="s">
        <v>331</v>
      </c>
      <c r="F72" s="21">
        <v>626280</v>
      </c>
      <c r="G72" s="21">
        <v>611926</v>
      </c>
    </row>
    <row r="73" spans="2:7" x14ac:dyDescent="0.4">
      <c r="B73" t="s">
        <v>332</v>
      </c>
    </row>
    <row r="75" spans="2:7" x14ac:dyDescent="0.4">
      <c r="C75" t="s">
        <v>333</v>
      </c>
      <c r="F75" s="21">
        <v>2291</v>
      </c>
      <c r="G75" s="21">
        <v>1860</v>
      </c>
    </row>
    <row r="76" spans="2:7" x14ac:dyDescent="0.4">
      <c r="C76" t="s">
        <v>334</v>
      </c>
      <c r="F76" s="21">
        <v>0</v>
      </c>
      <c r="G76" s="21">
        <v>-2</v>
      </c>
    </row>
    <row r="77" spans="2:7" x14ac:dyDescent="0.4">
      <c r="C77" t="s">
        <v>335</v>
      </c>
      <c r="F77" s="21">
        <v>-62992</v>
      </c>
      <c r="G77" s="21">
        <v>-84429</v>
      </c>
    </row>
    <row r="78" spans="2:7" x14ac:dyDescent="0.4">
      <c r="C78" t="s">
        <v>336</v>
      </c>
      <c r="F78" s="21">
        <v>-445</v>
      </c>
      <c r="G78" s="21">
        <v>-460</v>
      </c>
    </row>
    <row r="79" spans="2:7" x14ac:dyDescent="0.4">
      <c r="C79" t="s">
        <v>337</v>
      </c>
      <c r="F79" s="21">
        <v>-61146</v>
      </c>
      <c r="G79" s="21">
        <v>-83032</v>
      </c>
    </row>
    <row r="80" spans="2:7" x14ac:dyDescent="0.4">
      <c r="B80" t="s">
        <v>338</v>
      </c>
      <c r="F80" s="21">
        <v>1022</v>
      </c>
      <c r="G80" s="21">
        <v>1143</v>
      </c>
    </row>
    <row r="81" spans="1:7" x14ac:dyDescent="0.4">
      <c r="B81" t="s">
        <v>339</v>
      </c>
      <c r="F81" s="21">
        <v>9139</v>
      </c>
      <c r="G81" s="21">
        <v>9526</v>
      </c>
    </row>
    <row r="82" spans="1:7" x14ac:dyDescent="0.4">
      <c r="B82" t="s">
        <v>340</v>
      </c>
      <c r="F82" s="21">
        <v>575294</v>
      </c>
      <c r="G82" s="21">
        <v>539564</v>
      </c>
    </row>
    <row r="83" spans="1:7" x14ac:dyDescent="0.4">
      <c r="A83" t="s">
        <v>341</v>
      </c>
      <c r="F83" s="21">
        <v>1065751</v>
      </c>
      <c r="G83" s="21">
        <v>1022799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I15" sqref="I15"/>
    </sheetView>
  </sheetViews>
  <sheetFormatPr defaultRowHeight="18.75" x14ac:dyDescent="0.4"/>
  <cols>
    <col min="1" max="1" width="21.375" bestFit="1" customWidth="1"/>
    <col min="2" max="2" width="23.5" bestFit="1" customWidth="1"/>
    <col min="3" max="4" width="27.625" bestFit="1" customWidth="1"/>
    <col min="5" max="6" width="19.125" style="21" bestFit="1" customWidth="1"/>
    <col min="8" max="8" width="21.375" bestFit="1" customWidth="1"/>
    <col min="9" max="9" width="9.5" bestFit="1" customWidth="1"/>
    <col min="11" max="11" width="8" bestFit="1" customWidth="1"/>
    <col min="13" max="13" width="8" bestFit="1" customWidth="1"/>
    <col min="14" max="14" width="11" bestFit="1" customWidth="1"/>
    <col min="15" max="15" width="8" bestFit="1" customWidth="1"/>
  </cols>
  <sheetData>
    <row r="1" spans="1:15" x14ac:dyDescent="0.4">
      <c r="A1" t="s">
        <v>267</v>
      </c>
    </row>
    <row r="2" spans="1:15" x14ac:dyDescent="0.4">
      <c r="A2" t="s">
        <v>320</v>
      </c>
    </row>
    <row r="3" spans="1:15" x14ac:dyDescent="0.4">
      <c r="A3" t="s">
        <v>269</v>
      </c>
    </row>
    <row r="5" spans="1:15" x14ac:dyDescent="0.4">
      <c r="A5" t="s">
        <v>270</v>
      </c>
      <c r="H5" t="s">
        <v>403</v>
      </c>
      <c r="I5" s="21">
        <v>1419385</v>
      </c>
      <c r="J5" t="s">
        <v>404</v>
      </c>
      <c r="K5" s="21">
        <v>367084</v>
      </c>
      <c r="L5" t="s">
        <v>405</v>
      </c>
      <c r="M5" s="21">
        <v>371572</v>
      </c>
      <c r="N5" t="s">
        <v>406</v>
      </c>
      <c r="O5" s="21">
        <v>247868</v>
      </c>
    </row>
    <row r="6" spans="1:15" x14ac:dyDescent="0.4">
      <c r="E6" s="21" t="s">
        <v>271</v>
      </c>
      <c r="F6" s="21" t="s">
        <v>273</v>
      </c>
      <c r="H6" t="s">
        <v>416</v>
      </c>
      <c r="I6">
        <f>M5/((I7+I8)/2)*100</f>
        <v>13.247538717031073</v>
      </c>
    </row>
    <row r="7" spans="1:15" x14ac:dyDescent="0.4">
      <c r="E7" s="21" t="s">
        <v>272</v>
      </c>
      <c r="F7" s="21" t="s">
        <v>274</v>
      </c>
      <c r="H7" t="s">
        <v>417</v>
      </c>
      <c r="I7" s="21">
        <f>E72</f>
        <v>2823274</v>
      </c>
    </row>
    <row r="8" spans="1:15" x14ac:dyDescent="0.4">
      <c r="A8" t="s">
        <v>275</v>
      </c>
      <c r="H8" t="s">
        <v>418</v>
      </c>
      <c r="I8" s="21">
        <f>F72</f>
        <v>2786402</v>
      </c>
    </row>
    <row r="10" spans="1:15" x14ac:dyDescent="0.4">
      <c r="B10" t="s">
        <v>276</v>
      </c>
      <c r="H10" t="s">
        <v>410</v>
      </c>
      <c r="I10" s="41">
        <f>K5/((I11+I12)/2)*100</f>
        <v>14.82692616062813</v>
      </c>
    </row>
    <row r="11" spans="1:15" x14ac:dyDescent="0.4">
      <c r="H11" t="s">
        <v>417</v>
      </c>
      <c r="I11" s="21">
        <f>E49-E31-E47</f>
        <v>2457214</v>
      </c>
    </row>
    <row r="12" spans="1:15" x14ac:dyDescent="0.4">
      <c r="C12" t="s">
        <v>277</v>
      </c>
      <c r="E12" s="21">
        <v>266538</v>
      </c>
      <c r="F12" s="21">
        <v>217897</v>
      </c>
      <c r="H12" t="s">
        <v>418</v>
      </c>
      <c r="I12" s="21">
        <f>F49-F31-F47</f>
        <v>2494372</v>
      </c>
    </row>
    <row r="13" spans="1:15" x14ac:dyDescent="0.4">
      <c r="C13" t="s">
        <v>278</v>
      </c>
      <c r="E13" s="21">
        <v>280649</v>
      </c>
      <c r="F13" s="21">
        <v>293995</v>
      </c>
    </row>
    <row r="14" spans="1:15" x14ac:dyDescent="0.4">
      <c r="C14" t="s">
        <v>279</v>
      </c>
      <c r="E14" s="21">
        <v>616678</v>
      </c>
      <c r="F14" s="21">
        <v>656321</v>
      </c>
      <c r="H14" t="s">
        <v>419</v>
      </c>
      <c r="I14" s="41">
        <f>O5/((I15+I16)/2)*100</f>
        <v>11.767481761371755</v>
      </c>
    </row>
    <row r="15" spans="1:15" x14ac:dyDescent="0.4">
      <c r="C15" t="s">
        <v>280</v>
      </c>
      <c r="E15" s="21">
        <v>61120</v>
      </c>
      <c r="F15" s="21">
        <v>59668</v>
      </c>
      <c r="H15" t="s">
        <v>414</v>
      </c>
      <c r="I15" s="21">
        <f>E62+E68</f>
        <v>2121173</v>
      </c>
    </row>
    <row r="16" spans="1:15" x14ac:dyDescent="0.4">
      <c r="C16" t="s">
        <v>281</v>
      </c>
      <c r="E16" s="21">
        <v>40333</v>
      </c>
      <c r="F16" s="21">
        <v>39899</v>
      </c>
      <c r="H16" t="s">
        <v>415</v>
      </c>
      <c r="I16" s="21">
        <f>F62+F68</f>
        <v>2091589</v>
      </c>
    </row>
    <row r="17" spans="2:6" x14ac:dyDescent="0.4">
      <c r="C17" t="s">
        <v>282</v>
      </c>
      <c r="E17" s="21">
        <v>36243</v>
      </c>
      <c r="F17" s="21">
        <v>37560</v>
      </c>
    </row>
    <row r="18" spans="2:6" x14ac:dyDescent="0.4">
      <c r="C18" t="s">
        <v>284</v>
      </c>
      <c r="E18" s="21">
        <v>236236</v>
      </c>
      <c r="F18" s="21">
        <v>229909</v>
      </c>
    </row>
    <row r="19" spans="2:6" x14ac:dyDescent="0.4">
      <c r="C19" t="s">
        <v>198</v>
      </c>
      <c r="E19" s="21">
        <v>36026</v>
      </c>
      <c r="F19" s="21">
        <v>51894</v>
      </c>
    </row>
    <row r="20" spans="2:6" x14ac:dyDescent="0.4">
      <c r="C20" t="s">
        <v>285</v>
      </c>
      <c r="E20" s="21">
        <v>-950</v>
      </c>
      <c r="F20" s="21">
        <v>-891</v>
      </c>
    </row>
    <row r="21" spans="2:6" x14ac:dyDescent="0.4">
      <c r="C21" t="s">
        <v>286</v>
      </c>
      <c r="E21" s="21">
        <v>1572874</v>
      </c>
      <c r="F21" s="21">
        <v>1586252</v>
      </c>
    </row>
    <row r="22" spans="2:6" x14ac:dyDescent="0.4">
      <c r="B22" t="s">
        <v>287</v>
      </c>
    </row>
    <row r="24" spans="2:6" x14ac:dyDescent="0.4">
      <c r="C24" t="s">
        <v>288</v>
      </c>
    </row>
    <row r="26" spans="2:6" x14ac:dyDescent="0.4">
      <c r="D26" t="s">
        <v>291</v>
      </c>
      <c r="E26" s="21">
        <v>108007</v>
      </c>
      <c r="F26" s="21">
        <v>237238</v>
      </c>
    </row>
    <row r="27" spans="2:6" x14ac:dyDescent="0.4">
      <c r="D27" t="s">
        <v>293</v>
      </c>
      <c r="E27" s="21">
        <v>48514</v>
      </c>
      <c r="F27" s="21">
        <v>52833</v>
      </c>
    </row>
    <row r="28" spans="2:6" x14ac:dyDescent="0.4">
      <c r="D28" t="s">
        <v>295</v>
      </c>
      <c r="E28" s="21">
        <v>9920</v>
      </c>
      <c r="F28" s="21">
        <v>15323</v>
      </c>
    </row>
    <row r="29" spans="2:6" x14ac:dyDescent="0.4">
      <c r="D29" t="s">
        <v>296</v>
      </c>
      <c r="E29" s="21">
        <v>62896</v>
      </c>
      <c r="F29" s="21">
        <v>71594</v>
      </c>
    </row>
    <row r="30" spans="2:6" x14ac:dyDescent="0.4">
      <c r="D30" t="s">
        <v>298</v>
      </c>
      <c r="E30" s="21">
        <v>15107</v>
      </c>
      <c r="F30" s="21">
        <v>13705</v>
      </c>
    </row>
    <row r="31" spans="2:6" x14ac:dyDescent="0.4">
      <c r="D31" t="s">
        <v>299</v>
      </c>
      <c r="E31" s="21">
        <v>74505</v>
      </c>
      <c r="F31" s="21">
        <v>16788</v>
      </c>
    </row>
    <row r="32" spans="2:6" x14ac:dyDescent="0.4">
      <c r="D32" t="s">
        <v>300</v>
      </c>
      <c r="E32" s="21">
        <v>318949</v>
      </c>
      <c r="F32" s="21">
        <v>407480</v>
      </c>
    </row>
    <row r="33" spans="3:6" x14ac:dyDescent="0.4">
      <c r="C33" t="s">
        <v>301</v>
      </c>
    </row>
    <row r="35" spans="3:6" x14ac:dyDescent="0.4">
      <c r="D35" t="s">
        <v>302</v>
      </c>
      <c r="E35" s="21">
        <v>256117</v>
      </c>
      <c r="F35" s="21">
        <v>217123</v>
      </c>
    </row>
    <row r="36" spans="3:6" x14ac:dyDescent="0.4">
      <c r="D36" t="s">
        <v>342</v>
      </c>
      <c r="E36" s="21">
        <v>375966</v>
      </c>
      <c r="F36" s="21">
        <v>293131</v>
      </c>
    </row>
    <row r="37" spans="3:6" x14ac:dyDescent="0.4">
      <c r="D37" t="s">
        <v>198</v>
      </c>
      <c r="E37" s="21">
        <v>7812</v>
      </c>
      <c r="F37" s="21">
        <v>7173</v>
      </c>
    </row>
    <row r="38" spans="3:6" x14ac:dyDescent="0.4">
      <c r="D38" t="s">
        <v>304</v>
      </c>
      <c r="E38" s="21">
        <v>639895</v>
      </c>
      <c r="F38" s="21">
        <v>517427</v>
      </c>
    </row>
    <row r="39" spans="3:6" x14ac:dyDescent="0.4">
      <c r="C39" t="s">
        <v>305</v>
      </c>
    </row>
    <row r="41" spans="3:6" x14ac:dyDescent="0.4">
      <c r="D41" t="s">
        <v>306</v>
      </c>
      <c r="E41" s="21">
        <v>197845</v>
      </c>
      <c r="F41" s="21">
        <v>165019</v>
      </c>
    </row>
    <row r="42" spans="3:6" x14ac:dyDescent="0.4">
      <c r="D42" t="s">
        <v>307</v>
      </c>
      <c r="E42" s="21">
        <v>368</v>
      </c>
      <c r="F42" s="21">
        <v>356</v>
      </c>
    </row>
    <row r="43" spans="3:6" x14ac:dyDescent="0.4">
      <c r="D43" t="s">
        <v>343</v>
      </c>
      <c r="E43" s="21">
        <v>20208</v>
      </c>
      <c r="F43" s="21">
        <v>19593</v>
      </c>
    </row>
    <row r="44" spans="3:6" x14ac:dyDescent="0.4">
      <c r="D44" t="s">
        <v>284</v>
      </c>
      <c r="E44" s="21">
        <v>6599</v>
      </c>
      <c r="F44" s="21">
        <v>26560</v>
      </c>
    </row>
    <row r="45" spans="3:6" x14ac:dyDescent="0.4">
      <c r="D45" t="s">
        <v>198</v>
      </c>
      <c r="E45" s="21">
        <v>66709</v>
      </c>
      <c r="F45" s="21">
        <v>63909</v>
      </c>
    </row>
    <row r="46" spans="3:6" x14ac:dyDescent="0.4">
      <c r="D46" t="s">
        <v>285</v>
      </c>
      <c r="E46" s="21">
        <v>-174</v>
      </c>
      <c r="F46" s="21">
        <v>-196</v>
      </c>
    </row>
    <row r="47" spans="3:6" x14ac:dyDescent="0.4">
      <c r="D47" t="s">
        <v>309</v>
      </c>
      <c r="E47" s="21">
        <v>291555</v>
      </c>
      <c r="F47" s="21">
        <v>275242</v>
      </c>
    </row>
    <row r="48" spans="3:6" x14ac:dyDescent="0.4">
      <c r="C48" t="s">
        <v>310</v>
      </c>
      <c r="E48" s="21">
        <v>1250400</v>
      </c>
      <c r="F48" s="21">
        <v>1200150</v>
      </c>
    </row>
    <row r="49" spans="1:6" x14ac:dyDescent="0.4">
      <c r="B49" t="s">
        <v>311</v>
      </c>
      <c r="E49" s="21">
        <v>2823274</v>
      </c>
      <c r="F49" s="21">
        <v>2786402</v>
      </c>
    </row>
    <row r="52" spans="1:6" x14ac:dyDescent="0.4">
      <c r="A52" t="s">
        <v>270</v>
      </c>
    </row>
    <row r="54" spans="1:6" x14ac:dyDescent="0.4">
      <c r="A54" t="s">
        <v>325</v>
      </c>
    </row>
    <row r="56" spans="1:6" x14ac:dyDescent="0.4">
      <c r="B56" t="s">
        <v>326</v>
      </c>
    </row>
    <row r="58" spans="1:6" x14ac:dyDescent="0.4">
      <c r="C58" t="s">
        <v>327</v>
      </c>
      <c r="E58" s="21">
        <v>63541</v>
      </c>
      <c r="F58" s="21">
        <v>63541</v>
      </c>
    </row>
    <row r="59" spans="1:6" x14ac:dyDescent="0.4">
      <c r="C59" t="s">
        <v>328</v>
      </c>
      <c r="E59" s="21">
        <v>49638</v>
      </c>
      <c r="F59" s="21">
        <v>49638</v>
      </c>
    </row>
    <row r="60" spans="1:6" x14ac:dyDescent="0.4">
      <c r="C60" t="s">
        <v>329</v>
      </c>
      <c r="E60" s="21">
        <v>2166303</v>
      </c>
      <c r="F60" s="21">
        <v>2272067</v>
      </c>
    </row>
    <row r="61" spans="1:6" x14ac:dyDescent="0.4">
      <c r="C61" t="s">
        <v>330</v>
      </c>
      <c r="E61" s="21">
        <v>-980</v>
      </c>
      <c r="F61" s="21">
        <v>-1014</v>
      </c>
    </row>
    <row r="62" spans="1:6" x14ac:dyDescent="0.4">
      <c r="C62" t="s">
        <v>331</v>
      </c>
      <c r="E62" s="21">
        <v>2278502</v>
      </c>
      <c r="F62" s="21">
        <v>2384232</v>
      </c>
    </row>
    <row r="63" spans="1:6" x14ac:dyDescent="0.4">
      <c r="B63" t="s">
        <v>332</v>
      </c>
    </row>
    <row r="65" spans="1:6" x14ac:dyDescent="0.4">
      <c r="C65" t="s">
        <v>333</v>
      </c>
      <c r="E65" s="21">
        <v>91037</v>
      </c>
      <c r="F65" s="21">
        <v>73944</v>
      </c>
    </row>
    <row r="66" spans="1:6" x14ac:dyDescent="0.4">
      <c r="C66" t="s">
        <v>334</v>
      </c>
      <c r="E66" s="21">
        <v>157</v>
      </c>
      <c r="F66" s="21">
        <v>17</v>
      </c>
    </row>
    <row r="67" spans="1:6" x14ac:dyDescent="0.4">
      <c r="C67" t="s">
        <v>335</v>
      </c>
      <c r="E67" s="21">
        <v>-248524</v>
      </c>
      <c r="F67" s="21">
        <v>-366604</v>
      </c>
    </row>
    <row r="68" spans="1:6" x14ac:dyDescent="0.4">
      <c r="C68" t="s">
        <v>337</v>
      </c>
      <c r="E68" s="21">
        <v>-157329</v>
      </c>
      <c r="F68" s="21">
        <v>-292643</v>
      </c>
    </row>
    <row r="69" spans="1:6" x14ac:dyDescent="0.4">
      <c r="B69" t="s">
        <v>338</v>
      </c>
      <c r="E69" s="21">
        <v>166</v>
      </c>
      <c r="F69" s="21">
        <v>334</v>
      </c>
    </row>
    <row r="70" spans="1:6" x14ac:dyDescent="0.4">
      <c r="B70" t="s">
        <v>339</v>
      </c>
      <c r="E70" s="21">
        <v>43407</v>
      </c>
      <c r="F70" s="21">
        <v>44732</v>
      </c>
    </row>
    <row r="71" spans="1:6" x14ac:dyDescent="0.4">
      <c r="B71" t="s">
        <v>340</v>
      </c>
      <c r="E71" s="21">
        <v>2164745</v>
      </c>
      <c r="F71" s="21">
        <v>2136656</v>
      </c>
    </row>
    <row r="72" spans="1:6" x14ac:dyDescent="0.4">
      <c r="A72" t="s">
        <v>341</v>
      </c>
      <c r="E72" s="21">
        <v>2823274</v>
      </c>
      <c r="F72" s="21">
        <v>2786402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3" workbookViewId="0">
      <selection activeCell="H4" sqref="H4:J20"/>
    </sheetView>
  </sheetViews>
  <sheetFormatPr defaultRowHeight="18.75" x14ac:dyDescent="0.4"/>
  <cols>
    <col min="1" max="1" width="44.25" bestFit="1" customWidth="1"/>
    <col min="2" max="2" width="25.5" bestFit="1" customWidth="1"/>
    <col min="3" max="4" width="23" style="21" bestFit="1" customWidth="1"/>
    <col min="8" max="8" width="17.25" bestFit="1" customWidth="1"/>
    <col min="9" max="9" width="23.5" bestFit="1" customWidth="1"/>
    <col min="10" max="10" width="25.5" bestFit="1" customWidth="1"/>
  </cols>
  <sheetData>
    <row r="1" spans="1:10" x14ac:dyDescent="0.4">
      <c r="A1" s="27" t="s">
        <v>344</v>
      </c>
      <c r="B1" s="27"/>
    </row>
    <row r="2" spans="1:10" x14ac:dyDescent="0.4">
      <c r="A2" s="27" t="s">
        <v>345</v>
      </c>
      <c r="B2" s="27"/>
    </row>
    <row r="3" spans="1:10" x14ac:dyDescent="0.4">
      <c r="A3" s="27"/>
      <c r="B3" s="27"/>
    </row>
    <row r="4" spans="1:10" x14ac:dyDescent="0.4">
      <c r="A4" s="27" t="s">
        <v>270</v>
      </c>
      <c r="B4" s="27"/>
      <c r="H4" s="19"/>
      <c r="I4" s="19" t="s">
        <v>428</v>
      </c>
      <c r="J4" s="65" t="s">
        <v>429</v>
      </c>
    </row>
    <row r="5" spans="1:10" x14ac:dyDescent="0.4">
      <c r="A5" s="27"/>
      <c r="B5" s="27"/>
      <c r="C5" s="21" t="s">
        <v>271</v>
      </c>
      <c r="D5" s="21" t="s">
        <v>273</v>
      </c>
      <c r="H5" s="66" t="s">
        <v>403</v>
      </c>
      <c r="I5" s="69">
        <f>D8</f>
        <v>1419385</v>
      </c>
      <c r="J5" s="62" t="s">
        <v>430</v>
      </c>
    </row>
    <row r="6" spans="1:10" x14ac:dyDescent="0.4">
      <c r="A6" s="27"/>
      <c r="B6" s="27"/>
      <c r="C6" s="21" t="s">
        <v>231</v>
      </c>
      <c r="D6" s="21" t="s">
        <v>234</v>
      </c>
      <c r="H6" s="67" t="s">
        <v>420</v>
      </c>
      <c r="I6" s="70">
        <f>D9</f>
        <v>317582</v>
      </c>
      <c r="J6" s="63"/>
    </row>
    <row r="7" spans="1:10" x14ac:dyDescent="0.4">
      <c r="A7" s="27"/>
      <c r="B7" s="27"/>
      <c r="C7" s="21" t="s">
        <v>232</v>
      </c>
      <c r="D7" s="21" t="s">
        <v>235</v>
      </c>
      <c r="H7" s="68" t="s">
        <v>421</v>
      </c>
      <c r="I7" s="71">
        <f>D10</f>
        <v>1101803</v>
      </c>
      <c r="J7" s="64">
        <f>I7/I5*100</f>
        <v>77.625380006129419</v>
      </c>
    </row>
    <row r="8" spans="1:10" x14ac:dyDescent="0.4">
      <c r="A8" s="27" t="s">
        <v>346</v>
      </c>
      <c r="B8" s="27"/>
      <c r="C8" s="21">
        <v>1465965</v>
      </c>
      <c r="D8" s="21">
        <v>1419385</v>
      </c>
      <c r="H8" s="66"/>
      <c r="I8" s="66"/>
      <c r="J8" s="62" t="s">
        <v>431</v>
      </c>
    </row>
    <row r="9" spans="1:10" x14ac:dyDescent="0.4">
      <c r="A9" s="27" t="s">
        <v>347</v>
      </c>
      <c r="B9" s="27"/>
      <c r="C9" s="21">
        <v>285064</v>
      </c>
      <c r="D9" s="21">
        <v>317582</v>
      </c>
      <c r="H9" s="67" t="s">
        <v>422</v>
      </c>
      <c r="I9" s="70">
        <f>D15</f>
        <v>734719</v>
      </c>
      <c r="J9" s="63"/>
    </row>
    <row r="10" spans="1:10" x14ac:dyDescent="0.4">
      <c r="A10" s="27" t="s">
        <v>348</v>
      </c>
      <c r="B10" s="27"/>
      <c r="C10" s="21">
        <v>1180901</v>
      </c>
      <c r="D10" s="21">
        <v>1101803</v>
      </c>
      <c r="H10" s="68" t="s">
        <v>404</v>
      </c>
      <c r="I10" s="71">
        <f>D16</f>
        <v>367084</v>
      </c>
      <c r="J10" s="64">
        <f>I9/I5*100</f>
        <v>51.763193213962388</v>
      </c>
    </row>
    <row r="11" spans="1:10" x14ac:dyDescent="0.4">
      <c r="A11" s="27" t="s">
        <v>349</v>
      </c>
      <c r="B11" s="27"/>
      <c r="H11" s="66"/>
      <c r="I11" s="66"/>
      <c r="J11" s="62" t="s">
        <v>434</v>
      </c>
    </row>
    <row r="12" spans="1:10" x14ac:dyDescent="0.4">
      <c r="A12" s="27"/>
      <c r="B12" s="27"/>
      <c r="H12" s="67" t="s">
        <v>423</v>
      </c>
      <c r="I12" s="70">
        <f>D26</f>
        <v>30405</v>
      </c>
      <c r="J12" s="63"/>
    </row>
    <row r="13" spans="1:10" x14ac:dyDescent="0.4">
      <c r="A13" s="27"/>
      <c r="B13" s="27" t="s">
        <v>350</v>
      </c>
      <c r="C13" s="21">
        <v>94006</v>
      </c>
      <c r="D13" s="21">
        <v>94522</v>
      </c>
      <c r="H13" s="67" t="s">
        <v>424</v>
      </c>
      <c r="I13" s="70">
        <f>D35</f>
        <v>25917</v>
      </c>
      <c r="J13" s="63"/>
    </row>
    <row r="14" spans="1:10" x14ac:dyDescent="0.4">
      <c r="A14" s="27"/>
      <c r="B14" s="27" t="s">
        <v>351</v>
      </c>
      <c r="C14" s="21">
        <v>666683</v>
      </c>
      <c r="D14" s="21">
        <v>640197</v>
      </c>
      <c r="H14" s="68" t="s">
        <v>405</v>
      </c>
      <c r="I14" s="71">
        <f>D36</f>
        <v>371572</v>
      </c>
      <c r="J14" s="64">
        <f>I14/$I5*100</f>
        <v>26.17838007305981</v>
      </c>
    </row>
    <row r="15" spans="1:10" x14ac:dyDescent="0.4">
      <c r="A15" s="27"/>
      <c r="B15" s="27" t="s">
        <v>352</v>
      </c>
      <c r="C15" s="21">
        <v>760690</v>
      </c>
      <c r="D15" s="21">
        <v>734719</v>
      </c>
      <c r="H15" s="66"/>
      <c r="I15" s="66"/>
      <c r="J15" s="62" t="s">
        <v>432</v>
      </c>
    </row>
    <row r="16" spans="1:10" x14ac:dyDescent="0.4">
      <c r="A16" s="27" t="s">
        <v>353</v>
      </c>
      <c r="B16" s="27"/>
      <c r="C16" s="21">
        <v>420212</v>
      </c>
      <c r="D16" s="21">
        <v>367084</v>
      </c>
      <c r="H16" s="67" t="s">
        <v>425</v>
      </c>
      <c r="I16" s="70" t="e">
        <f>NULL</f>
        <v>#NAME?</v>
      </c>
      <c r="J16" s="63"/>
    </row>
    <row r="17" spans="1:10" x14ac:dyDescent="0.4">
      <c r="A17" s="27" t="s">
        <v>354</v>
      </c>
      <c r="B17" s="27"/>
      <c r="H17" s="67" t="s">
        <v>426</v>
      </c>
      <c r="I17" s="67" t="e">
        <f>NULL</f>
        <v>#NAME?</v>
      </c>
      <c r="J17" s="63"/>
    </row>
    <row r="18" spans="1:10" x14ac:dyDescent="0.4">
      <c r="A18" s="27"/>
      <c r="B18" s="27"/>
      <c r="H18" s="68" t="s">
        <v>427</v>
      </c>
      <c r="I18" s="71">
        <f>D37</f>
        <v>371572</v>
      </c>
      <c r="J18" s="64">
        <f>I18/$I5*100</f>
        <v>26.17838007305981</v>
      </c>
    </row>
    <row r="19" spans="1:10" x14ac:dyDescent="0.4">
      <c r="A19" s="27"/>
      <c r="B19" s="27" t="s">
        <v>355</v>
      </c>
      <c r="C19" s="21">
        <v>1976</v>
      </c>
      <c r="D19" s="21">
        <v>1731</v>
      </c>
      <c r="H19" s="66"/>
      <c r="I19" s="66"/>
      <c r="J19" s="62" t="s">
        <v>433</v>
      </c>
    </row>
    <row r="20" spans="1:10" x14ac:dyDescent="0.4">
      <c r="A20" s="27"/>
      <c r="B20" s="27" t="s">
        <v>356</v>
      </c>
      <c r="C20" s="21">
        <v>4181</v>
      </c>
      <c r="D20" s="21">
        <v>4460</v>
      </c>
      <c r="H20" s="68" t="s">
        <v>406</v>
      </c>
      <c r="I20" s="71">
        <f>D43</f>
        <v>247868</v>
      </c>
      <c r="J20" s="64">
        <f>I20/$I5*100</f>
        <v>17.463056182783387</v>
      </c>
    </row>
    <row r="21" spans="1:10" x14ac:dyDescent="0.4">
      <c r="A21" s="27"/>
      <c r="B21" s="27" t="s">
        <v>357</v>
      </c>
      <c r="C21" s="21" t="s">
        <v>239</v>
      </c>
      <c r="D21" s="21">
        <v>4589</v>
      </c>
    </row>
    <row r="22" spans="1:10" x14ac:dyDescent="0.4">
      <c r="A22" s="27"/>
      <c r="B22" s="27" t="s">
        <v>358</v>
      </c>
      <c r="C22" s="21">
        <v>837</v>
      </c>
      <c r="D22" s="21">
        <v>451</v>
      </c>
    </row>
    <row r="23" spans="1:10" x14ac:dyDescent="0.4">
      <c r="A23" s="27"/>
      <c r="B23" s="27" t="s">
        <v>359</v>
      </c>
      <c r="C23" s="21">
        <v>5179</v>
      </c>
      <c r="D23" s="21">
        <v>5017</v>
      </c>
    </row>
    <row r="24" spans="1:10" x14ac:dyDescent="0.4">
      <c r="A24" s="27"/>
      <c r="B24" s="27" t="s">
        <v>360</v>
      </c>
      <c r="C24" s="21">
        <v>5693</v>
      </c>
      <c r="D24" s="21">
        <v>2270</v>
      </c>
    </row>
    <row r="25" spans="1:10" x14ac:dyDescent="0.4">
      <c r="A25" s="27"/>
      <c r="B25" s="27" t="s">
        <v>198</v>
      </c>
      <c r="C25" s="21">
        <v>7367</v>
      </c>
      <c r="D25" s="21">
        <v>11886</v>
      </c>
    </row>
    <row r="26" spans="1:10" x14ac:dyDescent="0.4">
      <c r="A26" s="27"/>
      <c r="B26" s="27" t="s">
        <v>361</v>
      </c>
      <c r="C26" s="21">
        <v>25232</v>
      </c>
      <c r="D26" s="21">
        <v>30405</v>
      </c>
    </row>
    <row r="27" spans="1:10" x14ac:dyDescent="0.4">
      <c r="A27" s="27" t="s">
        <v>362</v>
      </c>
      <c r="B27" s="27"/>
    </row>
    <row r="28" spans="1:10" x14ac:dyDescent="0.4">
      <c r="A28" s="27"/>
      <c r="B28" s="27"/>
    </row>
    <row r="29" spans="1:10" x14ac:dyDescent="0.4">
      <c r="A29" s="27"/>
      <c r="B29" s="27" t="s">
        <v>241</v>
      </c>
      <c r="C29" s="21">
        <v>1429</v>
      </c>
      <c r="D29" s="21">
        <v>1335</v>
      </c>
    </row>
    <row r="30" spans="1:10" x14ac:dyDescent="0.4">
      <c r="A30" s="27"/>
      <c r="B30" s="27" t="s">
        <v>363</v>
      </c>
      <c r="C30" s="21">
        <v>11245</v>
      </c>
      <c r="D30" s="21">
        <v>2518</v>
      </c>
    </row>
    <row r="31" spans="1:10" x14ac:dyDescent="0.4">
      <c r="A31" s="27"/>
      <c r="B31" s="27" t="s">
        <v>364</v>
      </c>
      <c r="C31" s="21" t="s">
        <v>239</v>
      </c>
      <c r="D31" s="21">
        <v>4479</v>
      </c>
    </row>
    <row r="32" spans="1:10" x14ac:dyDescent="0.4">
      <c r="A32" s="27"/>
      <c r="B32" s="27" t="s">
        <v>365</v>
      </c>
      <c r="C32" s="21">
        <v>5517</v>
      </c>
      <c r="D32" s="21">
        <v>4416</v>
      </c>
    </row>
    <row r="33" spans="1:4" x14ac:dyDescent="0.4">
      <c r="A33" s="27"/>
      <c r="B33" s="27" t="s">
        <v>366</v>
      </c>
      <c r="C33" s="21">
        <v>949</v>
      </c>
      <c r="D33" s="21" t="s">
        <v>239</v>
      </c>
    </row>
    <row r="34" spans="1:4" x14ac:dyDescent="0.4">
      <c r="A34" s="27"/>
      <c r="B34" s="27" t="s">
        <v>198</v>
      </c>
      <c r="C34" s="21">
        <v>10475</v>
      </c>
      <c r="D34" s="21">
        <v>13169</v>
      </c>
    </row>
    <row r="35" spans="1:4" x14ac:dyDescent="0.4">
      <c r="A35" s="27"/>
      <c r="B35" s="27" t="s">
        <v>367</v>
      </c>
      <c r="C35" s="21">
        <v>29615</v>
      </c>
      <c r="D35" s="21">
        <v>25917</v>
      </c>
    </row>
    <row r="36" spans="1:4" x14ac:dyDescent="0.4">
      <c r="A36" s="27" t="s">
        <v>368</v>
      </c>
      <c r="B36" s="27"/>
      <c r="C36" s="21">
        <v>415829</v>
      </c>
      <c r="D36" s="21">
        <v>371572</v>
      </c>
    </row>
    <row r="37" spans="1:4" x14ac:dyDescent="0.4">
      <c r="A37" s="27" t="s">
        <v>369</v>
      </c>
      <c r="B37" s="27"/>
      <c r="C37" s="21">
        <v>415829</v>
      </c>
      <c r="D37" s="21">
        <v>371572</v>
      </c>
    </row>
    <row r="38" spans="1:4" x14ac:dyDescent="0.4">
      <c r="A38" s="27" t="s">
        <v>370</v>
      </c>
      <c r="B38" s="27"/>
      <c r="C38" s="21">
        <v>129090</v>
      </c>
      <c r="D38" s="21">
        <v>154214</v>
      </c>
    </row>
    <row r="39" spans="1:4" x14ac:dyDescent="0.4">
      <c r="A39" s="27" t="s">
        <v>371</v>
      </c>
      <c r="B39" s="27"/>
      <c r="C39" s="21">
        <v>-13422</v>
      </c>
      <c r="D39" s="21">
        <v>-32888</v>
      </c>
    </row>
    <row r="40" spans="1:4" x14ac:dyDescent="0.4">
      <c r="A40" s="27" t="s">
        <v>372</v>
      </c>
      <c r="B40" s="27"/>
      <c r="C40" s="21">
        <v>115668</v>
      </c>
      <c r="D40" s="21">
        <v>121326</v>
      </c>
    </row>
    <row r="41" spans="1:4" x14ac:dyDescent="0.4">
      <c r="A41" s="27" t="s">
        <v>373</v>
      </c>
      <c r="B41" s="27"/>
      <c r="C41" s="21" t="s">
        <v>239</v>
      </c>
      <c r="D41" s="21">
        <v>250247</v>
      </c>
    </row>
    <row r="42" spans="1:4" x14ac:dyDescent="0.4">
      <c r="A42" s="27" t="s">
        <v>374</v>
      </c>
      <c r="B42" s="27"/>
      <c r="C42" s="21">
        <v>2417</v>
      </c>
      <c r="D42" s="21">
        <v>2379</v>
      </c>
    </row>
    <row r="43" spans="1:4" x14ac:dyDescent="0.4">
      <c r="A43" s="27" t="s">
        <v>375</v>
      </c>
      <c r="B43" s="27"/>
      <c r="C43" s="21">
        <v>297744</v>
      </c>
      <c r="D43" s="21">
        <v>247868</v>
      </c>
    </row>
    <row r="44" spans="1:4" x14ac:dyDescent="0.4">
      <c r="A44" s="27"/>
      <c r="B44" s="27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I24" sqref="I24"/>
    </sheetView>
  </sheetViews>
  <sheetFormatPr defaultRowHeight="18.75" x14ac:dyDescent="0.4"/>
  <cols>
    <col min="1" max="1" width="44.25" bestFit="1" customWidth="1"/>
    <col min="2" max="2" width="29.625" bestFit="1" customWidth="1"/>
    <col min="3" max="4" width="24.5" bestFit="1" customWidth="1"/>
    <col min="8" max="8" width="27.625" bestFit="1" customWidth="1"/>
    <col min="9" max="9" width="23.5" bestFit="1" customWidth="1"/>
    <col min="10" max="10" width="25.5" style="73" bestFit="1" customWidth="1"/>
  </cols>
  <sheetData>
    <row r="1" spans="1:10" x14ac:dyDescent="0.4">
      <c r="A1" t="s">
        <v>344</v>
      </c>
    </row>
    <row r="2" spans="1:10" x14ac:dyDescent="0.4">
      <c r="A2" t="s">
        <v>345</v>
      </c>
    </row>
    <row r="4" spans="1:10" x14ac:dyDescent="0.4">
      <c r="A4" t="s">
        <v>270</v>
      </c>
    </row>
    <row r="5" spans="1:10" x14ac:dyDescent="0.4">
      <c r="C5" t="s">
        <v>271</v>
      </c>
      <c r="D5" t="s">
        <v>273</v>
      </c>
    </row>
    <row r="6" spans="1:10" x14ac:dyDescent="0.4">
      <c r="C6" t="s">
        <v>376</v>
      </c>
      <c r="D6" t="s">
        <v>378</v>
      </c>
    </row>
    <row r="7" spans="1:10" x14ac:dyDescent="0.4">
      <c r="C7" t="s">
        <v>377</v>
      </c>
      <c r="D7" t="s">
        <v>379</v>
      </c>
    </row>
    <row r="8" spans="1:10" x14ac:dyDescent="0.4">
      <c r="A8" t="s">
        <v>380</v>
      </c>
      <c r="C8" s="26">
        <v>530405</v>
      </c>
      <c r="D8" s="26">
        <v>514662</v>
      </c>
    </row>
    <row r="9" spans="1:10" x14ac:dyDescent="0.4">
      <c r="A9" t="s">
        <v>381</v>
      </c>
    </row>
    <row r="10" spans="1:10" x14ac:dyDescent="0.4">
      <c r="H10" s="19"/>
      <c r="I10" s="19" t="s">
        <v>428</v>
      </c>
      <c r="J10" s="74" t="s">
        <v>429</v>
      </c>
    </row>
    <row r="11" spans="1:10" x14ac:dyDescent="0.4">
      <c r="B11" t="s">
        <v>382</v>
      </c>
      <c r="C11" s="26">
        <v>405075</v>
      </c>
      <c r="D11" s="26">
        <v>393858</v>
      </c>
      <c r="H11" s="66" t="s">
        <v>403</v>
      </c>
      <c r="I11" s="69">
        <f>D8</f>
        <v>514662</v>
      </c>
      <c r="J11" s="75" t="s">
        <v>430</v>
      </c>
    </row>
    <row r="12" spans="1:10" x14ac:dyDescent="0.4">
      <c r="B12" t="s">
        <v>349</v>
      </c>
      <c r="C12" s="26">
        <v>93141</v>
      </c>
      <c r="D12" s="26">
        <v>88074</v>
      </c>
      <c r="H12" s="67" t="s">
        <v>435</v>
      </c>
      <c r="I12" s="70">
        <f>D11</f>
        <v>393858</v>
      </c>
      <c r="J12" s="76"/>
    </row>
    <row r="13" spans="1:10" x14ac:dyDescent="0.4">
      <c r="B13" t="s">
        <v>383</v>
      </c>
      <c r="C13" s="26">
        <v>498216</v>
      </c>
      <c r="D13" s="26">
        <v>481933</v>
      </c>
      <c r="H13" s="68" t="s">
        <v>421</v>
      </c>
      <c r="I13" s="71">
        <f>I11-I12</f>
        <v>120804</v>
      </c>
      <c r="J13" s="77">
        <f>I13/I11*100</f>
        <v>23.472492626228476</v>
      </c>
    </row>
    <row r="14" spans="1:10" x14ac:dyDescent="0.4">
      <c r="A14" t="s">
        <v>353</v>
      </c>
      <c r="C14" s="26">
        <v>32188</v>
      </c>
      <c r="D14" s="26">
        <v>32728</v>
      </c>
      <c r="H14" s="66"/>
      <c r="I14" s="66"/>
      <c r="J14" s="75" t="s">
        <v>431</v>
      </c>
    </row>
    <row r="15" spans="1:10" x14ac:dyDescent="0.4">
      <c r="A15" t="s">
        <v>354</v>
      </c>
      <c r="H15" s="67" t="s">
        <v>422</v>
      </c>
      <c r="I15" s="70">
        <f>D12</f>
        <v>88074</v>
      </c>
      <c r="J15" s="76"/>
    </row>
    <row r="16" spans="1:10" x14ac:dyDescent="0.4">
      <c r="H16" s="68" t="s">
        <v>404</v>
      </c>
      <c r="I16" s="71">
        <f>D14</f>
        <v>32728</v>
      </c>
      <c r="J16" s="77">
        <f>I16/I11*100</f>
        <v>6.3591250179729606</v>
      </c>
    </row>
    <row r="17" spans="1:10" x14ac:dyDescent="0.4">
      <c r="B17" t="s">
        <v>355</v>
      </c>
      <c r="C17">
        <v>36</v>
      </c>
      <c r="D17">
        <v>27</v>
      </c>
      <c r="H17" s="66"/>
      <c r="I17" s="66"/>
      <c r="J17" s="75" t="s">
        <v>434</v>
      </c>
    </row>
    <row r="18" spans="1:10" x14ac:dyDescent="0.4">
      <c r="B18" t="s">
        <v>356</v>
      </c>
      <c r="C18" s="26">
        <v>1043</v>
      </c>
      <c r="D18" s="26">
        <v>1052</v>
      </c>
      <c r="H18" s="67" t="s">
        <v>423</v>
      </c>
      <c r="I18" s="70">
        <f>D22</f>
        <v>3709</v>
      </c>
      <c r="J18" s="76"/>
    </row>
    <row r="19" spans="1:10" x14ac:dyDescent="0.4">
      <c r="B19" t="s">
        <v>358</v>
      </c>
      <c r="C19">
        <v>270</v>
      </c>
      <c r="D19">
        <v>142</v>
      </c>
      <c r="H19" s="67" t="s">
        <v>424</v>
      </c>
      <c r="I19" s="70">
        <f>D27</f>
        <v>14767</v>
      </c>
      <c r="J19" s="76"/>
    </row>
    <row r="20" spans="1:10" x14ac:dyDescent="0.4">
      <c r="B20" t="s">
        <v>384</v>
      </c>
      <c r="C20">
        <v>715</v>
      </c>
      <c r="D20" t="s">
        <v>239</v>
      </c>
      <c r="H20" s="68" t="s">
        <v>405</v>
      </c>
      <c r="I20" s="71">
        <f>D28</f>
        <v>21671</v>
      </c>
      <c r="J20" s="77">
        <f>I20/$I11*100</f>
        <v>4.2107247086437312</v>
      </c>
    </row>
    <row r="21" spans="1:10" x14ac:dyDescent="0.4">
      <c r="B21" t="s">
        <v>385</v>
      </c>
      <c r="C21" s="26">
        <v>2427</v>
      </c>
      <c r="D21" s="26">
        <v>2488</v>
      </c>
      <c r="H21" s="66"/>
      <c r="I21" s="66"/>
      <c r="J21" s="75" t="s">
        <v>432</v>
      </c>
    </row>
    <row r="22" spans="1:10" x14ac:dyDescent="0.4">
      <c r="B22" t="s">
        <v>361</v>
      </c>
      <c r="C22" s="26">
        <v>4493</v>
      </c>
      <c r="D22" s="26">
        <v>3709</v>
      </c>
      <c r="H22" s="67" t="s">
        <v>425</v>
      </c>
      <c r="I22" s="70">
        <f>D35</f>
        <v>9628</v>
      </c>
      <c r="J22" s="76"/>
    </row>
    <row r="23" spans="1:10" x14ac:dyDescent="0.4">
      <c r="A23" t="s">
        <v>362</v>
      </c>
      <c r="H23" s="67" t="s">
        <v>426</v>
      </c>
      <c r="I23" s="72">
        <f>D43</f>
        <v>12526</v>
      </c>
      <c r="J23" s="76"/>
    </row>
    <row r="24" spans="1:10" x14ac:dyDescent="0.4">
      <c r="H24" s="68" t="s">
        <v>427</v>
      </c>
      <c r="I24" s="71">
        <f>D44</f>
        <v>18774</v>
      </c>
      <c r="J24" s="77">
        <f>I24/$I11*100</f>
        <v>3.6478310036489972</v>
      </c>
    </row>
    <row r="25" spans="1:10" x14ac:dyDescent="0.4">
      <c r="B25" t="s">
        <v>241</v>
      </c>
      <c r="C25" s="26">
        <v>13574</v>
      </c>
      <c r="D25" s="26">
        <v>12192</v>
      </c>
      <c r="H25" s="66"/>
      <c r="I25" s="66"/>
      <c r="J25" s="75" t="s">
        <v>433</v>
      </c>
    </row>
    <row r="26" spans="1:10" x14ac:dyDescent="0.4">
      <c r="B26" t="s">
        <v>386</v>
      </c>
      <c r="C26" s="26">
        <v>2198</v>
      </c>
      <c r="D26" s="26">
        <v>2574</v>
      </c>
      <c r="H26" s="68" t="s">
        <v>406</v>
      </c>
      <c r="I26" s="71">
        <f>D50</f>
        <v>10422</v>
      </c>
      <c r="J26" s="77">
        <f>I26/$I11*100</f>
        <v>2.0250183615654547</v>
      </c>
    </row>
    <row r="27" spans="1:10" x14ac:dyDescent="0.4">
      <c r="B27" t="s">
        <v>367</v>
      </c>
      <c r="C27" s="26">
        <v>15773</v>
      </c>
      <c r="D27" s="26">
        <v>14767</v>
      </c>
    </row>
    <row r="28" spans="1:10" x14ac:dyDescent="0.4">
      <c r="A28" t="s">
        <v>368</v>
      </c>
      <c r="C28" s="26">
        <v>20908</v>
      </c>
      <c r="D28" s="26">
        <v>21671</v>
      </c>
    </row>
    <row r="29" spans="1:10" x14ac:dyDescent="0.4">
      <c r="A29" t="s">
        <v>387</v>
      </c>
    </row>
    <row r="31" spans="1:10" x14ac:dyDescent="0.4">
      <c r="B31" t="s">
        <v>388</v>
      </c>
      <c r="C31" s="26">
        <v>7795</v>
      </c>
      <c r="D31">
        <v>653</v>
      </c>
    </row>
    <row r="32" spans="1:10" x14ac:dyDescent="0.4">
      <c r="B32" t="s">
        <v>389</v>
      </c>
      <c r="C32" s="26">
        <v>11300</v>
      </c>
      <c r="D32" s="26">
        <v>3797</v>
      </c>
    </row>
    <row r="33" spans="1:4" x14ac:dyDescent="0.4">
      <c r="B33" t="s">
        <v>390</v>
      </c>
      <c r="C33" s="26">
        <v>4700</v>
      </c>
      <c r="D33" s="26">
        <v>4700</v>
      </c>
    </row>
    <row r="34" spans="1:4" x14ac:dyDescent="0.4">
      <c r="B34" t="s">
        <v>198</v>
      </c>
      <c r="C34">
        <v>777</v>
      </c>
      <c r="D34">
        <v>477</v>
      </c>
    </row>
    <row r="35" spans="1:4" x14ac:dyDescent="0.4">
      <c r="B35" t="s">
        <v>391</v>
      </c>
      <c r="C35" s="26">
        <v>24574</v>
      </c>
      <c r="D35" s="26">
        <v>9628</v>
      </c>
    </row>
    <row r="36" spans="1:4" x14ac:dyDescent="0.4">
      <c r="A36" t="s">
        <v>392</v>
      </c>
    </row>
    <row r="38" spans="1:4" x14ac:dyDescent="0.4">
      <c r="B38" t="s">
        <v>393</v>
      </c>
      <c r="C38">
        <v>76</v>
      </c>
      <c r="D38" s="26">
        <v>1313</v>
      </c>
    </row>
    <row r="39" spans="1:4" x14ac:dyDescent="0.4">
      <c r="B39" t="s">
        <v>394</v>
      </c>
      <c r="C39" s="26">
        <v>11149</v>
      </c>
      <c r="D39" s="26">
        <v>4035</v>
      </c>
    </row>
    <row r="40" spans="1:4" x14ac:dyDescent="0.4">
      <c r="B40" t="s">
        <v>395</v>
      </c>
      <c r="C40" s="26">
        <v>3625</v>
      </c>
      <c r="D40" s="26">
        <v>3046</v>
      </c>
    </row>
    <row r="41" spans="1:4" x14ac:dyDescent="0.4">
      <c r="B41" t="s">
        <v>364</v>
      </c>
      <c r="C41" s="26">
        <v>2243</v>
      </c>
      <c r="D41" s="26">
        <v>2530</v>
      </c>
    </row>
    <row r="42" spans="1:4" x14ac:dyDescent="0.4">
      <c r="B42" t="s">
        <v>198</v>
      </c>
      <c r="C42" s="26">
        <v>2429</v>
      </c>
      <c r="D42" s="26">
        <v>1599</v>
      </c>
    </row>
    <row r="43" spans="1:4" x14ac:dyDescent="0.4">
      <c r="B43" t="s">
        <v>396</v>
      </c>
      <c r="C43" s="26">
        <v>19525</v>
      </c>
      <c r="D43" s="26">
        <v>12526</v>
      </c>
    </row>
    <row r="44" spans="1:4" x14ac:dyDescent="0.4">
      <c r="A44" t="s">
        <v>369</v>
      </c>
      <c r="C44" s="26">
        <v>25957</v>
      </c>
      <c r="D44" s="26">
        <v>18774</v>
      </c>
    </row>
    <row r="45" spans="1:4" x14ac:dyDescent="0.4">
      <c r="A45" t="s">
        <v>370</v>
      </c>
      <c r="C45" s="26">
        <v>9403</v>
      </c>
      <c r="D45" s="26">
        <v>7302</v>
      </c>
    </row>
    <row r="46" spans="1:4" x14ac:dyDescent="0.4">
      <c r="A46" t="s">
        <v>371</v>
      </c>
      <c r="C46" s="26">
        <v>4256</v>
      </c>
      <c r="D46">
        <v>933</v>
      </c>
    </row>
    <row r="47" spans="1:4" x14ac:dyDescent="0.4">
      <c r="A47" t="s">
        <v>372</v>
      </c>
      <c r="C47" s="26">
        <v>13660</v>
      </c>
      <c r="D47" s="26">
        <v>8235</v>
      </c>
    </row>
    <row r="48" spans="1:4" x14ac:dyDescent="0.4">
      <c r="A48" t="s">
        <v>373</v>
      </c>
      <c r="C48" t="s">
        <v>239</v>
      </c>
      <c r="D48" s="26">
        <v>10538</v>
      </c>
    </row>
    <row r="49" spans="1:4" x14ac:dyDescent="0.4">
      <c r="A49" t="s">
        <v>374</v>
      </c>
      <c r="C49">
        <v>66</v>
      </c>
      <c r="D49">
        <v>116</v>
      </c>
    </row>
    <row r="50" spans="1:4" x14ac:dyDescent="0.4">
      <c r="A50" t="s">
        <v>375</v>
      </c>
      <c r="C50" s="26">
        <v>12231</v>
      </c>
      <c r="D50" s="26">
        <v>10422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K19" sqref="K19"/>
    </sheetView>
  </sheetViews>
  <sheetFormatPr defaultRowHeight="18.75" x14ac:dyDescent="0.4"/>
  <cols>
    <col min="1" max="1" width="23.5" bestFit="1" customWidth="1"/>
    <col min="3" max="3" width="19.25" bestFit="1" customWidth="1"/>
    <col min="4" max="4" width="21.375" bestFit="1" customWidth="1"/>
    <col min="5" max="5" width="27.625" bestFit="1" customWidth="1"/>
    <col min="6" max="7" width="19.125" bestFit="1" customWidth="1"/>
    <col min="11" max="11" width="19.25" bestFit="1" customWidth="1"/>
    <col min="12" max="12" width="9.5" style="21" bestFit="1" customWidth="1"/>
  </cols>
  <sheetData>
    <row r="1" spans="1:12" x14ac:dyDescent="0.4">
      <c r="A1" s="27" t="s">
        <v>267</v>
      </c>
      <c r="B1" s="27"/>
      <c r="C1" s="27"/>
      <c r="D1" s="27"/>
      <c r="E1" s="27"/>
      <c r="F1" s="21"/>
      <c r="G1" s="21"/>
    </row>
    <row r="2" spans="1:12" x14ac:dyDescent="0.4">
      <c r="A2" s="27" t="s">
        <v>268</v>
      </c>
      <c r="B2" s="27"/>
      <c r="C2" s="27"/>
      <c r="D2" s="27"/>
      <c r="E2" s="27"/>
      <c r="F2" s="21"/>
      <c r="G2" s="21"/>
    </row>
    <row r="3" spans="1:12" x14ac:dyDescent="0.4">
      <c r="A3" s="27" t="s">
        <v>269</v>
      </c>
      <c r="B3" s="27"/>
      <c r="C3" s="27"/>
      <c r="D3" s="27"/>
      <c r="E3" s="27"/>
      <c r="F3" s="21"/>
      <c r="G3" s="21"/>
    </row>
    <row r="4" spans="1:12" x14ac:dyDescent="0.4">
      <c r="A4" s="27"/>
      <c r="B4" s="27"/>
      <c r="C4" s="27"/>
      <c r="D4" s="27"/>
      <c r="E4" s="27"/>
      <c r="F4" s="21"/>
      <c r="G4" s="21"/>
    </row>
    <row r="5" spans="1:12" x14ac:dyDescent="0.4">
      <c r="A5" s="27" t="s">
        <v>270</v>
      </c>
      <c r="B5" s="27"/>
      <c r="C5" s="27"/>
      <c r="D5" s="27"/>
      <c r="E5" s="27"/>
      <c r="F5" s="21"/>
      <c r="G5" s="21"/>
    </row>
    <row r="6" spans="1:12" x14ac:dyDescent="0.4">
      <c r="A6" s="27"/>
      <c r="B6" s="27"/>
      <c r="C6" s="27"/>
      <c r="D6" s="27"/>
      <c r="E6" s="27"/>
      <c r="F6" s="21" t="s">
        <v>271</v>
      </c>
      <c r="G6" s="21" t="s">
        <v>273</v>
      </c>
      <c r="K6" t="s">
        <v>403</v>
      </c>
      <c r="L6" s="21">
        <v>1186831</v>
      </c>
    </row>
    <row r="7" spans="1:12" x14ac:dyDescent="0.4">
      <c r="A7" s="27"/>
      <c r="B7" s="27"/>
      <c r="C7" s="27"/>
      <c r="D7" s="27"/>
      <c r="E7" s="27"/>
      <c r="F7" s="21" t="s">
        <v>272</v>
      </c>
      <c r="G7" s="21" t="s">
        <v>274</v>
      </c>
      <c r="K7" t="s">
        <v>407</v>
      </c>
      <c r="L7" s="21">
        <f>(F58+G58)/2</f>
        <v>1044275</v>
      </c>
    </row>
    <row r="8" spans="1:12" x14ac:dyDescent="0.4">
      <c r="A8" s="27" t="s">
        <v>275</v>
      </c>
      <c r="B8" s="27"/>
      <c r="C8" s="27"/>
      <c r="D8" s="27"/>
      <c r="E8" s="27"/>
      <c r="F8" s="21"/>
      <c r="G8" s="21"/>
      <c r="K8" t="s">
        <v>436</v>
      </c>
      <c r="L8" s="61">
        <f>$L6/L7</f>
        <v>1.1365119341169712</v>
      </c>
    </row>
    <row r="9" spans="1:12" ht="19.5" customHeight="1" x14ac:dyDescent="0.4">
      <c r="A9" s="27"/>
      <c r="B9" s="27"/>
      <c r="C9" s="27"/>
      <c r="D9" s="27"/>
      <c r="E9" s="27"/>
      <c r="F9" s="21"/>
      <c r="G9" s="21"/>
      <c r="K9" t="s">
        <v>437</v>
      </c>
      <c r="L9" s="21">
        <f>(F41+G41)/2</f>
        <v>248284</v>
      </c>
    </row>
    <row r="10" spans="1:12" ht="18.75" customHeight="1" x14ac:dyDescent="0.4">
      <c r="A10" s="27"/>
      <c r="B10" s="27" t="s">
        <v>276</v>
      </c>
      <c r="C10" s="27"/>
      <c r="D10" s="27"/>
      <c r="E10" s="27"/>
      <c r="F10" s="21"/>
      <c r="G10" s="21"/>
      <c r="K10" t="s">
        <v>438</v>
      </c>
      <c r="L10" s="61">
        <f>$L6/L9</f>
        <v>4.7801348455800614</v>
      </c>
    </row>
    <row r="11" spans="1:12" ht="18.75" customHeight="1" x14ac:dyDescent="0.4">
      <c r="A11" s="27"/>
      <c r="B11" s="27"/>
      <c r="C11" s="27"/>
      <c r="D11" s="27"/>
      <c r="E11" s="27"/>
      <c r="F11" s="21"/>
      <c r="G11" s="21"/>
      <c r="K11" t="s">
        <v>439</v>
      </c>
      <c r="L11" s="21">
        <f>(G57+F57)/2</f>
        <v>638872.5</v>
      </c>
    </row>
    <row r="12" spans="1:12" ht="19.5" customHeight="1" x14ac:dyDescent="0.4">
      <c r="A12" s="27"/>
      <c r="B12" s="27"/>
      <c r="C12" s="27" t="s">
        <v>277</v>
      </c>
      <c r="D12" s="27"/>
      <c r="E12" s="27"/>
      <c r="F12" s="21">
        <v>70185</v>
      </c>
      <c r="G12" s="21">
        <v>110761</v>
      </c>
      <c r="K12" t="s">
        <v>440</v>
      </c>
      <c r="L12" s="61">
        <f>$L6/L11</f>
        <v>1.8576961756845067</v>
      </c>
    </row>
    <row r="13" spans="1:12" ht="22.5" customHeight="1" x14ac:dyDescent="0.4">
      <c r="A13" s="27"/>
      <c r="B13" s="27"/>
      <c r="C13" s="27" t="s">
        <v>278</v>
      </c>
      <c r="D13" s="27"/>
      <c r="E13" s="27"/>
      <c r="F13" s="21">
        <v>127592</v>
      </c>
      <c r="G13" s="21">
        <v>121093</v>
      </c>
      <c r="K13" t="s">
        <v>441</v>
      </c>
      <c r="L13" s="21">
        <f>(SUM(F15:F17)+SUM(G15:G17))/2</f>
        <v>107963</v>
      </c>
    </row>
    <row r="14" spans="1:12" x14ac:dyDescent="0.4">
      <c r="A14" s="27"/>
      <c r="B14" s="27"/>
      <c r="C14" s="27" t="s">
        <v>279</v>
      </c>
      <c r="D14" s="27"/>
      <c r="E14" s="27"/>
      <c r="F14" s="21">
        <v>46071</v>
      </c>
      <c r="G14" s="21">
        <v>35028</v>
      </c>
      <c r="K14" t="s">
        <v>442</v>
      </c>
      <c r="L14" s="61">
        <f>$L6/L13</f>
        <v>10.992942026434982</v>
      </c>
    </row>
    <row r="15" spans="1:12" ht="18.75" customHeight="1" x14ac:dyDescent="0.4">
      <c r="A15" s="27"/>
      <c r="B15" s="27"/>
      <c r="C15" s="27" t="s">
        <v>280</v>
      </c>
      <c r="D15" s="27"/>
      <c r="E15" s="27"/>
      <c r="F15" s="21">
        <v>73167</v>
      </c>
      <c r="G15" s="21">
        <v>73189</v>
      </c>
    </row>
    <row r="16" spans="1:12" ht="19.5" customHeight="1" x14ac:dyDescent="0.4">
      <c r="A16" s="27"/>
      <c r="B16" s="27"/>
      <c r="C16" s="27" t="s">
        <v>281</v>
      </c>
      <c r="D16" s="27"/>
      <c r="E16" s="27"/>
      <c r="F16" s="21">
        <v>11246</v>
      </c>
      <c r="G16" s="21">
        <v>9994</v>
      </c>
    </row>
    <row r="17" spans="1:7" ht="19.5" customHeight="1" x14ac:dyDescent="0.4">
      <c r="A17" s="27"/>
      <c r="B17" s="27"/>
      <c r="C17" s="27" t="s">
        <v>282</v>
      </c>
      <c r="D17" s="27"/>
      <c r="E17" s="27"/>
      <c r="F17" s="21">
        <v>22177</v>
      </c>
      <c r="G17" s="21">
        <v>26153</v>
      </c>
    </row>
    <row r="18" spans="1:7" ht="22.5" customHeight="1" x14ac:dyDescent="0.4">
      <c r="A18" s="27"/>
      <c r="B18" s="27"/>
      <c r="C18" s="27" t="s">
        <v>283</v>
      </c>
      <c r="D18" s="27"/>
      <c r="E18" s="27"/>
      <c r="F18" s="21">
        <v>5488</v>
      </c>
      <c r="G18" s="21">
        <v>5289</v>
      </c>
    </row>
    <row r="19" spans="1:7" ht="18.75" customHeight="1" x14ac:dyDescent="0.4">
      <c r="A19" s="27"/>
      <c r="B19" s="27"/>
      <c r="C19" s="27" t="s">
        <v>284</v>
      </c>
      <c r="D19" s="27"/>
      <c r="E19" s="27"/>
      <c r="F19" s="21">
        <v>20235</v>
      </c>
      <c r="G19" s="21">
        <v>21854</v>
      </c>
    </row>
    <row r="20" spans="1:7" ht="19.5" customHeight="1" x14ac:dyDescent="0.4">
      <c r="A20" s="27"/>
      <c r="B20" s="27"/>
      <c r="C20" s="27" t="s">
        <v>198</v>
      </c>
      <c r="D20" s="27"/>
      <c r="E20" s="27"/>
      <c r="F20" s="21">
        <v>19013</v>
      </c>
      <c r="G20" s="21">
        <v>14549</v>
      </c>
    </row>
    <row r="21" spans="1:7" ht="18.75" customHeight="1" x14ac:dyDescent="0.4">
      <c r="A21" s="27"/>
      <c r="B21" s="27"/>
      <c r="C21" s="27" t="s">
        <v>285</v>
      </c>
      <c r="D21" s="27"/>
      <c r="E21" s="27"/>
      <c r="F21" s="21">
        <v>-1208</v>
      </c>
      <c r="G21" s="21">
        <v>-1080</v>
      </c>
    </row>
    <row r="22" spans="1:7" ht="19.5" customHeight="1" x14ac:dyDescent="0.4">
      <c r="A22" s="27"/>
      <c r="B22" s="27"/>
      <c r="C22" s="27" t="s">
        <v>286</v>
      </c>
      <c r="D22" s="27"/>
      <c r="E22" s="27"/>
      <c r="F22" s="21">
        <v>393971</v>
      </c>
      <c r="G22" s="21">
        <v>416833</v>
      </c>
    </row>
    <row r="23" spans="1:7" ht="19.5" customHeight="1" x14ac:dyDescent="0.4">
      <c r="A23" s="27"/>
      <c r="B23" s="27" t="s">
        <v>287</v>
      </c>
      <c r="C23" s="27"/>
      <c r="D23" s="27"/>
      <c r="E23" s="27"/>
      <c r="F23" s="21"/>
      <c r="G23" s="21"/>
    </row>
    <row r="24" spans="1:7" x14ac:dyDescent="0.4">
      <c r="A24" s="27"/>
      <c r="B24" s="27"/>
      <c r="C24" s="27"/>
      <c r="D24" s="27"/>
      <c r="E24" s="27"/>
      <c r="F24" s="21"/>
      <c r="G24" s="21"/>
    </row>
    <row r="25" spans="1:7" ht="18.75" customHeight="1" x14ac:dyDescent="0.4">
      <c r="A25" s="27"/>
      <c r="B25" s="27"/>
      <c r="C25" s="27" t="s">
        <v>288</v>
      </c>
      <c r="D25" s="27"/>
      <c r="E25" s="27"/>
      <c r="F25" s="21"/>
      <c r="G25" s="21"/>
    </row>
    <row r="26" spans="1:7" ht="18.75" customHeight="1" x14ac:dyDescent="0.4">
      <c r="A26" s="27"/>
      <c r="B26" s="27"/>
      <c r="C26" s="27"/>
      <c r="D26" s="27"/>
      <c r="E26" s="27"/>
      <c r="F26" s="21"/>
      <c r="G26" s="21"/>
    </row>
    <row r="27" spans="1:7" ht="19.5" customHeight="1" x14ac:dyDescent="0.4">
      <c r="A27" s="27"/>
      <c r="B27" s="27"/>
      <c r="C27" s="27"/>
      <c r="D27" s="27" t="s">
        <v>289</v>
      </c>
      <c r="E27" s="27"/>
      <c r="F27" s="21">
        <v>314808</v>
      </c>
      <c r="G27" s="21">
        <v>321040</v>
      </c>
    </row>
    <row r="28" spans="1:7" x14ac:dyDescent="0.4">
      <c r="A28" s="27"/>
      <c r="B28" s="27"/>
      <c r="C28" s="27"/>
      <c r="D28" s="27"/>
      <c r="E28" s="27" t="s">
        <v>290</v>
      </c>
      <c r="F28" s="21">
        <v>-236404</v>
      </c>
      <c r="G28" s="21">
        <v>-239490</v>
      </c>
    </row>
    <row r="29" spans="1:7" x14ac:dyDescent="0.4">
      <c r="A29" s="27"/>
      <c r="B29" s="27"/>
      <c r="C29" s="27"/>
      <c r="D29" s="27"/>
      <c r="E29" s="27" t="s">
        <v>291</v>
      </c>
      <c r="F29" s="21">
        <v>78403</v>
      </c>
      <c r="G29" s="21">
        <v>81550</v>
      </c>
    </row>
    <row r="30" spans="1:7" x14ac:dyDescent="0.4">
      <c r="A30" s="27"/>
      <c r="B30" s="27"/>
      <c r="C30" s="27"/>
      <c r="D30" s="27" t="s">
        <v>292</v>
      </c>
      <c r="E30" s="27"/>
      <c r="F30" s="21">
        <v>623326</v>
      </c>
      <c r="G30" s="21">
        <v>617071</v>
      </c>
    </row>
    <row r="31" spans="1:7" x14ac:dyDescent="0.4">
      <c r="A31" s="27"/>
      <c r="B31" s="27"/>
      <c r="C31" s="27"/>
      <c r="D31" s="27"/>
      <c r="E31" s="27" t="s">
        <v>290</v>
      </c>
      <c r="F31" s="21">
        <v>-544908</v>
      </c>
      <c r="G31" s="21">
        <v>-545585</v>
      </c>
    </row>
    <row r="32" spans="1:7" x14ac:dyDescent="0.4">
      <c r="A32" s="27"/>
      <c r="B32" s="27"/>
      <c r="C32" s="27"/>
      <c r="D32" s="27"/>
      <c r="E32" s="27" t="s">
        <v>293</v>
      </c>
      <c r="F32" s="21">
        <v>78418</v>
      </c>
      <c r="G32" s="21">
        <v>71486</v>
      </c>
    </row>
    <row r="33" spans="1:7" x14ac:dyDescent="0.4">
      <c r="A33" s="27"/>
      <c r="B33" s="27"/>
      <c r="C33" s="27"/>
      <c r="D33" s="27" t="s">
        <v>294</v>
      </c>
      <c r="E33" s="27"/>
      <c r="F33" s="21">
        <v>77568</v>
      </c>
      <c r="G33" s="21">
        <v>77189</v>
      </c>
    </row>
    <row r="34" spans="1:7" x14ac:dyDescent="0.4">
      <c r="A34" s="27"/>
      <c r="B34" s="27"/>
      <c r="C34" s="27"/>
      <c r="D34" s="27"/>
      <c r="E34" s="27" t="s">
        <v>290</v>
      </c>
      <c r="F34" s="21">
        <v>-65152</v>
      </c>
      <c r="G34" s="21">
        <v>-65660</v>
      </c>
    </row>
    <row r="35" spans="1:7" x14ac:dyDescent="0.4">
      <c r="A35" s="27"/>
      <c r="B35" s="27"/>
      <c r="C35" s="27"/>
      <c r="D35" s="27"/>
      <c r="E35" s="27" t="s">
        <v>295</v>
      </c>
      <c r="F35" s="21">
        <v>12416</v>
      </c>
      <c r="G35" s="21">
        <v>11528</v>
      </c>
    </row>
    <row r="36" spans="1:7" x14ac:dyDescent="0.4">
      <c r="A36" s="27"/>
      <c r="B36" s="27"/>
      <c r="C36" s="27"/>
      <c r="D36" s="27" t="s">
        <v>296</v>
      </c>
      <c r="E36" s="27"/>
      <c r="F36" s="21">
        <v>63862</v>
      </c>
      <c r="G36" s="21">
        <v>62872</v>
      </c>
    </row>
    <row r="37" spans="1:7" x14ac:dyDescent="0.4">
      <c r="A37" s="27"/>
      <c r="B37" s="27"/>
      <c r="C37" s="27"/>
      <c r="D37" s="27" t="s">
        <v>297</v>
      </c>
      <c r="E37" s="27"/>
      <c r="F37" s="21">
        <v>11610</v>
      </c>
      <c r="G37" s="21">
        <v>12146</v>
      </c>
    </row>
    <row r="38" spans="1:7" x14ac:dyDescent="0.4">
      <c r="A38" s="27"/>
      <c r="B38" s="27"/>
      <c r="C38" s="27"/>
      <c r="D38" s="27"/>
      <c r="E38" s="27" t="s">
        <v>290</v>
      </c>
      <c r="F38" s="21">
        <v>-1942</v>
      </c>
      <c r="G38" s="21">
        <v>-3181</v>
      </c>
    </row>
    <row r="39" spans="1:7" x14ac:dyDescent="0.4">
      <c r="A39" s="27"/>
      <c r="B39" s="27"/>
      <c r="C39" s="27"/>
      <c r="D39" s="27"/>
      <c r="E39" s="27" t="s">
        <v>298</v>
      </c>
      <c r="F39" s="21">
        <v>9667</v>
      </c>
      <c r="G39" s="21">
        <v>8965</v>
      </c>
    </row>
    <row r="40" spans="1:7" x14ac:dyDescent="0.4">
      <c r="A40" s="27"/>
      <c r="B40" s="27"/>
      <c r="C40" s="27"/>
      <c r="D40" s="27" t="s">
        <v>299</v>
      </c>
      <c r="E40" s="27"/>
      <c r="F40" s="21">
        <v>9075</v>
      </c>
      <c r="G40" s="21">
        <v>8321</v>
      </c>
    </row>
    <row r="41" spans="1:7" x14ac:dyDescent="0.4">
      <c r="A41" s="27"/>
      <c r="B41" s="27"/>
      <c r="C41" s="27"/>
      <c r="D41" s="27" t="s">
        <v>300</v>
      </c>
      <c r="E41" s="27"/>
      <c r="F41" s="21">
        <v>251844</v>
      </c>
      <c r="G41" s="21">
        <v>244724</v>
      </c>
    </row>
    <row r="42" spans="1:7" x14ac:dyDescent="0.4">
      <c r="A42" s="27"/>
      <c r="B42" s="27"/>
      <c r="C42" s="27" t="s">
        <v>301</v>
      </c>
      <c r="D42" s="27"/>
      <c r="E42" s="27"/>
      <c r="F42" s="21"/>
      <c r="G42" s="21"/>
    </row>
    <row r="43" spans="1:7" x14ac:dyDescent="0.4">
      <c r="A43" s="27"/>
      <c r="B43" s="27"/>
      <c r="C43" s="27"/>
      <c r="D43" s="27"/>
      <c r="E43" s="27"/>
      <c r="F43" s="21"/>
      <c r="G43" s="21"/>
    </row>
    <row r="44" spans="1:7" x14ac:dyDescent="0.4">
      <c r="A44" s="27"/>
      <c r="B44" s="27"/>
      <c r="C44" s="27"/>
      <c r="D44" s="27" t="s">
        <v>302</v>
      </c>
      <c r="E44" s="27"/>
      <c r="F44" s="21">
        <v>195754</v>
      </c>
      <c r="G44" s="21">
        <v>179225</v>
      </c>
    </row>
    <row r="45" spans="1:7" x14ac:dyDescent="0.4">
      <c r="A45" s="27"/>
      <c r="B45" s="27"/>
      <c r="C45" s="27"/>
      <c r="D45" s="27" t="s">
        <v>303</v>
      </c>
      <c r="E45" s="27"/>
      <c r="F45" s="21">
        <v>89357</v>
      </c>
      <c r="G45" s="21">
        <v>71176</v>
      </c>
    </row>
    <row r="46" spans="1:7" x14ac:dyDescent="0.4">
      <c r="A46" s="27"/>
      <c r="B46" s="27"/>
      <c r="C46" s="27"/>
      <c r="D46" s="27" t="s">
        <v>198</v>
      </c>
      <c r="E46" s="27"/>
      <c r="F46" s="21">
        <v>28822</v>
      </c>
      <c r="G46" s="21">
        <v>22556</v>
      </c>
    </row>
    <row r="47" spans="1:7" x14ac:dyDescent="0.4">
      <c r="A47" s="27"/>
      <c r="B47" s="27"/>
      <c r="C47" s="27"/>
      <c r="D47" s="27" t="s">
        <v>304</v>
      </c>
      <c r="E47" s="27"/>
      <c r="F47" s="21">
        <v>313934</v>
      </c>
      <c r="G47" s="21">
        <v>272958</v>
      </c>
    </row>
    <row r="48" spans="1:7" x14ac:dyDescent="0.4">
      <c r="A48" s="27"/>
      <c r="B48" s="27"/>
      <c r="C48" s="27" t="s">
        <v>305</v>
      </c>
      <c r="D48" s="27"/>
      <c r="E48" s="27"/>
      <c r="F48" s="21"/>
      <c r="G48" s="21"/>
    </row>
    <row r="49" spans="1:7" x14ac:dyDescent="0.4">
      <c r="A49" s="27"/>
      <c r="B49" s="27"/>
      <c r="C49" s="27"/>
      <c r="D49" s="27"/>
      <c r="E49" s="27"/>
      <c r="F49" s="21"/>
      <c r="G49" s="21"/>
    </row>
    <row r="50" spans="1:7" x14ac:dyDescent="0.4">
      <c r="A50" s="27"/>
      <c r="B50" s="27"/>
      <c r="C50" s="27"/>
      <c r="D50" s="27" t="s">
        <v>306</v>
      </c>
      <c r="E50" s="27"/>
      <c r="F50" s="21">
        <v>13238</v>
      </c>
      <c r="G50" s="21">
        <v>12128</v>
      </c>
    </row>
    <row r="51" spans="1:7" x14ac:dyDescent="0.4">
      <c r="A51" s="27"/>
      <c r="B51" s="27"/>
      <c r="C51" s="27"/>
      <c r="D51" s="27" t="s">
        <v>307</v>
      </c>
      <c r="E51" s="27"/>
      <c r="F51" s="21">
        <v>1907</v>
      </c>
      <c r="G51" s="21">
        <v>1757</v>
      </c>
    </row>
    <row r="52" spans="1:7" x14ac:dyDescent="0.4">
      <c r="A52" s="27"/>
      <c r="B52" s="27"/>
      <c r="C52" s="27"/>
      <c r="D52" s="27" t="s">
        <v>308</v>
      </c>
      <c r="E52" s="27"/>
      <c r="F52" s="21">
        <v>13402</v>
      </c>
      <c r="G52" s="21">
        <v>12224</v>
      </c>
    </row>
    <row r="53" spans="1:7" x14ac:dyDescent="0.4">
      <c r="A53" s="27"/>
      <c r="B53" s="27"/>
      <c r="C53" s="27"/>
      <c r="D53" s="27" t="s">
        <v>284</v>
      </c>
      <c r="E53" s="27"/>
      <c r="F53" s="21">
        <v>61360</v>
      </c>
      <c r="G53" s="21">
        <v>49965</v>
      </c>
    </row>
    <row r="54" spans="1:7" x14ac:dyDescent="0.4">
      <c r="A54" s="27"/>
      <c r="B54" s="27"/>
      <c r="C54" s="27"/>
      <c r="D54" s="27" t="s">
        <v>198</v>
      </c>
      <c r="E54" s="27"/>
      <c r="F54" s="21">
        <v>16521</v>
      </c>
      <c r="G54" s="21">
        <v>12427</v>
      </c>
    </row>
    <row r="55" spans="1:7" x14ac:dyDescent="0.4">
      <c r="A55" s="27"/>
      <c r="B55" s="27"/>
      <c r="C55" s="27"/>
      <c r="D55" s="27" t="s">
        <v>285</v>
      </c>
      <c r="E55" s="27"/>
      <c r="F55" s="21">
        <v>-430</v>
      </c>
      <c r="G55" s="21">
        <v>-220</v>
      </c>
    </row>
    <row r="56" spans="1:7" x14ac:dyDescent="0.4">
      <c r="A56" s="27"/>
      <c r="B56" s="27"/>
      <c r="C56" s="27"/>
      <c r="D56" s="27" t="s">
        <v>309</v>
      </c>
      <c r="E56" s="27"/>
      <c r="F56" s="21">
        <v>105999</v>
      </c>
      <c r="G56" s="21">
        <v>88283</v>
      </c>
    </row>
    <row r="57" spans="1:7" x14ac:dyDescent="0.4">
      <c r="A57" s="27"/>
      <c r="B57" s="27"/>
      <c r="C57" s="27" t="s">
        <v>310</v>
      </c>
      <c r="D57" s="27"/>
      <c r="E57" s="27"/>
      <c r="F57" s="21">
        <v>671779</v>
      </c>
      <c r="G57" s="21">
        <v>605966</v>
      </c>
    </row>
    <row r="58" spans="1:7" x14ac:dyDescent="0.4">
      <c r="A58" s="27"/>
      <c r="B58" s="27" t="s">
        <v>311</v>
      </c>
      <c r="C58" s="27"/>
      <c r="D58" s="27"/>
      <c r="E58" s="27"/>
      <c r="F58" s="21">
        <v>1065751</v>
      </c>
      <c r="G58" s="21">
        <v>1022799</v>
      </c>
    </row>
    <row r="59" spans="1:7" x14ac:dyDescent="0.4">
      <c r="A59" s="27"/>
      <c r="B59" s="27"/>
      <c r="C59" s="27"/>
      <c r="D59" s="27"/>
      <c r="E59" s="27"/>
      <c r="F59" s="21"/>
      <c r="G59" s="21"/>
    </row>
    <row r="60" spans="1:7" x14ac:dyDescent="0.4">
      <c r="A60" s="27"/>
      <c r="B60" s="27"/>
      <c r="C60" s="27"/>
      <c r="D60" s="27"/>
      <c r="E60" s="27"/>
      <c r="F60" s="21"/>
      <c r="G60" s="21"/>
    </row>
    <row r="61" spans="1:7" x14ac:dyDescent="0.4">
      <c r="A61" s="27" t="s">
        <v>270</v>
      </c>
      <c r="B61" s="27"/>
      <c r="C61" s="27"/>
      <c r="D61" s="27"/>
      <c r="E61" s="27"/>
      <c r="F61" s="21"/>
      <c r="G61" s="21"/>
    </row>
    <row r="62" spans="1:7" x14ac:dyDescent="0.4">
      <c r="A62" s="27"/>
      <c r="B62" s="27"/>
      <c r="C62" s="27"/>
      <c r="D62" s="27"/>
      <c r="E62" s="27"/>
      <c r="F62" s="27" t="s">
        <v>271</v>
      </c>
      <c r="G62" s="27" t="s">
        <v>273</v>
      </c>
    </row>
    <row r="63" spans="1:7" x14ac:dyDescent="0.4">
      <c r="A63" s="27"/>
      <c r="B63" s="27"/>
      <c r="C63" s="27"/>
      <c r="D63" s="27"/>
      <c r="E63" s="27"/>
      <c r="F63" s="27" t="s">
        <v>272</v>
      </c>
      <c r="G63" s="27" t="s">
        <v>274</v>
      </c>
    </row>
    <row r="64" spans="1:7" x14ac:dyDescent="0.4">
      <c r="A64" s="27" t="s">
        <v>312</v>
      </c>
      <c r="B64" s="27"/>
      <c r="C64" s="27"/>
      <c r="D64" s="27"/>
      <c r="E64" s="27"/>
      <c r="F64" s="27"/>
      <c r="G64" s="27"/>
    </row>
    <row r="65" spans="1:7" x14ac:dyDescent="0.4">
      <c r="A65" s="27"/>
      <c r="B65" s="27"/>
      <c r="C65" s="27"/>
      <c r="D65" s="27"/>
      <c r="E65" s="27"/>
      <c r="F65" s="27"/>
      <c r="G65" s="27"/>
    </row>
    <row r="66" spans="1:7" x14ac:dyDescent="0.4">
      <c r="A66" s="27"/>
      <c r="B66" s="27" t="s">
        <v>313</v>
      </c>
      <c r="C66" s="27"/>
      <c r="D66" s="27"/>
      <c r="E66" s="27"/>
      <c r="F66" s="27"/>
      <c r="G66" s="27"/>
    </row>
    <row r="67" spans="1:7" x14ac:dyDescent="0.4">
      <c r="A67" s="27"/>
      <c r="B67" s="27"/>
      <c r="C67" s="27"/>
      <c r="D67" s="27"/>
      <c r="E67" s="27"/>
      <c r="F67" s="27"/>
      <c r="G67" s="27"/>
    </row>
    <row r="68" spans="1:7" x14ac:dyDescent="0.4">
      <c r="A68" s="27"/>
      <c r="B68" s="27"/>
      <c r="C68" s="27" t="s">
        <v>314</v>
      </c>
      <c r="D68" s="26"/>
      <c r="E68" s="26"/>
      <c r="F68" s="26">
        <v>99937</v>
      </c>
      <c r="G68" s="26">
        <v>104044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D3" workbookViewId="0">
      <selection activeCell="J17" sqref="J17"/>
    </sheetView>
  </sheetViews>
  <sheetFormatPr defaultRowHeight="18.75" x14ac:dyDescent="0.4"/>
  <cols>
    <col min="1" max="1" width="21.375" bestFit="1" customWidth="1"/>
    <col min="3" max="3" width="19.25" bestFit="1" customWidth="1"/>
    <col min="4" max="4" width="27.625" bestFit="1" customWidth="1"/>
    <col min="5" max="6" width="19.125" bestFit="1" customWidth="1"/>
    <col min="9" max="9" width="19.25" bestFit="1" customWidth="1"/>
    <col min="10" max="10" width="16.625" style="39" bestFit="1" customWidth="1"/>
  </cols>
  <sheetData>
    <row r="1" spans="1:10" x14ac:dyDescent="0.4">
      <c r="A1" s="27" t="s">
        <v>267</v>
      </c>
      <c r="B1" s="27"/>
      <c r="C1" s="27"/>
      <c r="D1" s="27"/>
      <c r="E1" s="27"/>
      <c r="F1" s="27"/>
    </row>
    <row r="2" spans="1:10" x14ac:dyDescent="0.4">
      <c r="A2" s="27" t="s">
        <v>320</v>
      </c>
      <c r="B2" s="27"/>
      <c r="C2" s="27"/>
      <c r="D2" s="27"/>
      <c r="E2" s="27"/>
      <c r="F2" s="27"/>
    </row>
    <row r="3" spans="1:10" x14ac:dyDescent="0.4">
      <c r="A3" s="27" t="s">
        <v>269</v>
      </c>
      <c r="B3" s="27"/>
      <c r="C3" s="27"/>
      <c r="D3" s="27"/>
      <c r="E3" s="27"/>
      <c r="F3" s="27"/>
    </row>
    <row r="4" spans="1:10" x14ac:dyDescent="0.4">
      <c r="A4" s="27"/>
      <c r="B4" s="27"/>
      <c r="C4" s="27"/>
      <c r="D4" s="27"/>
      <c r="E4" s="27"/>
      <c r="F4" s="27"/>
    </row>
    <row r="5" spans="1:10" x14ac:dyDescent="0.4">
      <c r="A5" s="27" t="s">
        <v>270</v>
      </c>
      <c r="B5" s="27"/>
      <c r="C5" s="27"/>
      <c r="D5" s="27"/>
      <c r="E5" s="27"/>
      <c r="F5" s="27"/>
    </row>
    <row r="6" spans="1:10" x14ac:dyDescent="0.4">
      <c r="A6" s="27"/>
      <c r="B6" s="27"/>
      <c r="C6" s="27"/>
      <c r="D6" s="27"/>
      <c r="E6" s="27" t="s">
        <v>271</v>
      </c>
      <c r="F6" s="27" t="s">
        <v>273</v>
      </c>
    </row>
    <row r="7" spans="1:10" x14ac:dyDescent="0.4">
      <c r="A7" s="27"/>
      <c r="B7" s="27"/>
      <c r="C7" s="27"/>
      <c r="D7" s="27"/>
      <c r="E7" s="27" t="s">
        <v>272</v>
      </c>
      <c r="F7" s="27" t="s">
        <v>274</v>
      </c>
    </row>
    <row r="8" spans="1:10" x14ac:dyDescent="0.4">
      <c r="A8" s="27" t="s">
        <v>275</v>
      </c>
      <c r="B8" s="27"/>
      <c r="C8" s="27"/>
      <c r="D8" s="27"/>
      <c r="E8" s="27"/>
      <c r="F8" s="27"/>
    </row>
    <row r="9" spans="1:10" x14ac:dyDescent="0.4">
      <c r="A9" s="27"/>
      <c r="B9" s="27"/>
      <c r="C9" s="27"/>
      <c r="D9" s="27"/>
      <c r="E9" s="27"/>
      <c r="F9" s="27"/>
      <c r="I9" t="s">
        <v>85</v>
      </c>
      <c r="J9" s="39">
        <v>2325689</v>
      </c>
    </row>
    <row r="10" spans="1:10" x14ac:dyDescent="0.4">
      <c r="A10" s="27"/>
      <c r="B10" s="27" t="s">
        <v>276</v>
      </c>
      <c r="C10" s="27"/>
      <c r="D10" s="27"/>
      <c r="E10" s="27"/>
      <c r="F10" s="27"/>
      <c r="I10" t="s">
        <v>45</v>
      </c>
      <c r="J10" s="39">
        <f>(E47+F47)/2</f>
        <v>1859768</v>
      </c>
    </row>
    <row r="11" spans="1:10" x14ac:dyDescent="0.4">
      <c r="A11" s="27"/>
      <c r="B11" s="27"/>
      <c r="C11" s="27"/>
      <c r="D11" s="27"/>
      <c r="E11" s="27"/>
      <c r="F11" s="27"/>
      <c r="I11" t="s">
        <v>397</v>
      </c>
      <c r="J11" s="40">
        <f>J9/J10</f>
        <v>1.2505264097457318</v>
      </c>
    </row>
    <row r="12" spans="1:10" x14ac:dyDescent="0.4">
      <c r="A12" s="27"/>
      <c r="B12" s="27"/>
      <c r="C12" s="27" t="s">
        <v>277</v>
      </c>
      <c r="D12" s="27"/>
      <c r="E12" s="26">
        <v>271074</v>
      </c>
      <c r="F12" s="26">
        <v>170228</v>
      </c>
      <c r="I12" t="s">
        <v>13</v>
      </c>
      <c r="J12" s="39">
        <f>(E31+F31)/2</f>
        <v>805896</v>
      </c>
    </row>
    <row r="13" spans="1:10" x14ac:dyDescent="0.4">
      <c r="A13" s="27"/>
      <c r="B13" s="27"/>
      <c r="C13" s="27" t="s">
        <v>278</v>
      </c>
      <c r="D13" s="27"/>
      <c r="E13" s="26">
        <v>172489</v>
      </c>
      <c r="F13" s="26">
        <v>154498</v>
      </c>
      <c r="I13" t="s">
        <v>398</v>
      </c>
      <c r="J13" s="40">
        <f>J9/J12</f>
        <v>2.8858425901108826</v>
      </c>
    </row>
    <row r="14" spans="1:10" x14ac:dyDescent="0.4">
      <c r="A14" s="27"/>
      <c r="B14" s="27"/>
      <c r="C14" s="27" t="s">
        <v>279</v>
      </c>
      <c r="D14" s="27"/>
      <c r="E14" s="26">
        <v>94683</v>
      </c>
      <c r="F14" s="26">
        <v>152630</v>
      </c>
      <c r="I14" t="s">
        <v>12</v>
      </c>
      <c r="J14" s="39">
        <f>(E46+F46)/2</f>
        <v>1000935</v>
      </c>
    </row>
    <row r="15" spans="1:10" x14ac:dyDescent="0.4">
      <c r="A15" s="27"/>
      <c r="B15" s="27"/>
      <c r="C15" s="27" t="s">
        <v>321</v>
      </c>
      <c r="D15" s="27"/>
      <c r="E15" s="26">
        <v>210872</v>
      </c>
      <c r="F15" s="26">
        <v>197011</v>
      </c>
      <c r="I15" t="s">
        <v>399</v>
      </c>
      <c r="J15" s="40">
        <f>J9/J14</f>
        <v>2.3235165120612229</v>
      </c>
    </row>
    <row r="16" spans="1:10" x14ac:dyDescent="0.4">
      <c r="A16" s="27"/>
      <c r="B16" s="27"/>
      <c r="C16" s="27" t="s">
        <v>284</v>
      </c>
      <c r="D16" s="27"/>
      <c r="E16" s="26">
        <v>60311</v>
      </c>
      <c r="F16" s="26">
        <v>58307</v>
      </c>
      <c r="I16" t="s">
        <v>43</v>
      </c>
      <c r="J16" s="39">
        <f>(E15+F15)/2</f>
        <v>203941.5</v>
      </c>
    </row>
    <row r="17" spans="1:10" x14ac:dyDescent="0.4">
      <c r="A17" s="27"/>
      <c r="B17" s="27"/>
      <c r="C17" s="27" t="s">
        <v>198</v>
      </c>
      <c r="D17" s="27"/>
      <c r="E17" s="26">
        <v>90071</v>
      </c>
      <c r="F17" s="26">
        <v>89481</v>
      </c>
      <c r="I17" t="s">
        <v>400</v>
      </c>
      <c r="J17" s="40">
        <f>J9/J16</f>
        <v>11.403706455037351</v>
      </c>
    </row>
    <row r="18" spans="1:10" x14ac:dyDescent="0.4">
      <c r="A18" s="27"/>
      <c r="B18" s="27"/>
      <c r="C18" s="27" t="s">
        <v>285</v>
      </c>
      <c r="D18" s="27"/>
      <c r="E18" s="26">
        <v>-2263</v>
      </c>
      <c r="F18" s="26">
        <v>-1726</v>
      </c>
    </row>
    <row r="19" spans="1:10" x14ac:dyDescent="0.4">
      <c r="A19" s="27"/>
      <c r="B19" s="27"/>
      <c r="C19" s="27" t="s">
        <v>286</v>
      </c>
      <c r="D19" s="27"/>
      <c r="E19" s="26">
        <v>897237</v>
      </c>
      <c r="F19" s="26">
        <v>820429</v>
      </c>
    </row>
    <row r="20" spans="1:10" x14ac:dyDescent="0.4">
      <c r="A20" s="27"/>
      <c r="B20" s="27" t="s">
        <v>287</v>
      </c>
      <c r="C20" s="27"/>
      <c r="D20" s="27"/>
      <c r="E20" s="27"/>
      <c r="F20" s="27"/>
    </row>
    <row r="21" spans="1:10" x14ac:dyDescent="0.4">
      <c r="A21" s="27"/>
      <c r="B21" s="27"/>
      <c r="C21" s="27"/>
      <c r="D21" s="27"/>
      <c r="E21" s="27"/>
      <c r="F21" s="27"/>
    </row>
    <row r="22" spans="1:10" x14ac:dyDescent="0.4">
      <c r="A22" s="27"/>
      <c r="B22" s="27"/>
      <c r="C22" s="27" t="s">
        <v>288</v>
      </c>
      <c r="D22" s="27"/>
      <c r="E22" s="27"/>
      <c r="F22" s="27"/>
    </row>
    <row r="23" spans="1:10" x14ac:dyDescent="0.4">
      <c r="A23" s="27"/>
      <c r="B23" s="27"/>
      <c r="C23" s="27"/>
      <c r="D23" s="27"/>
      <c r="E23" s="27"/>
      <c r="F23" s="27"/>
    </row>
    <row r="24" spans="1:10" x14ac:dyDescent="0.4">
      <c r="A24" s="27"/>
      <c r="B24" s="27"/>
      <c r="C24" s="27"/>
      <c r="D24" s="27" t="s">
        <v>291</v>
      </c>
      <c r="E24" s="26">
        <v>143217</v>
      </c>
      <c r="F24" s="26">
        <v>139131</v>
      </c>
    </row>
    <row r="25" spans="1:10" x14ac:dyDescent="0.4">
      <c r="A25" s="27"/>
      <c r="B25" s="27"/>
      <c r="C25" s="27"/>
      <c r="D25" s="27" t="s">
        <v>293</v>
      </c>
      <c r="E25" s="26">
        <v>181520</v>
      </c>
      <c r="F25" s="26">
        <v>155174</v>
      </c>
    </row>
    <row r="26" spans="1:10" x14ac:dyDescent="0.4">
      <c r="A26" s="27"/>
      <c r="B26" s="27"/>
      <c r="C26" s="27"/>
      <c r="D26" s="27" t="s">
        <v>295</v>
      </c>
      <c r="E26" s="26">
        <v>18000</v>
      </c>
      <c r="F26" s="26">
        <v>14751</v>
      </c>
    </row>
    <row r="27" spans="1:10" x14ac:dyDescent="0.4">
      <c r="A27" s="27"/>
      <c r="B27" s="27"/>
      <c r="C27" s="27"/>
      <c r="D27" s="27" t="s">
        <v>296</v>
      </c>
      <c r="E27" s="26">
        <v>433827</v>
      </c>
      <c r="F27" s="26">
        <v>430367</v>
      </c>
    </row>
    <row r="28" spans="1:10" x14ac:dyDescent="0.4">
      <c r="A28" s="27"/>
      <c r="B28" s="27"/>
      <c r="C28" s="27"/>
      <c r="D28" s="27" t="s">
        <v>298</v>
      </c>
      <c r="E28" s="26">
        <v>29283</v>
      </c>
      <c r="F28" s="26">
        <v>14510</v>
      </c>
    </row>
    <row r="29" spans="1:10" x14ac:dyDescent="0.4">
      <c r="A29" s="27"/>
      <c r="B29" s="27"/>
      <c r="C29" s="27"/>
      <c r="D29" s="27" t="s">
        <v>299</v>
      </c>
      <c r="E29" s="26">
        <v>19510</v>
      </c>
      <c r="F29" s="26">
        <v>32115</v>
      </c>
    </row>
    <row r="30" spans="1:10" x14ac:dyDescent="0.4">
      <c r="A30" s="27"/>
      <c r="B30" s="27"/>
      <c r="C30" s="27"/>
      <c r="D30" s="27" t="s">
        <v>322</v>
      </c>
      <c r="E30" s="27">
        <v>214</v>
      </c>
      <c r="F30" s="27">
        <v>173</v>
      </c>
    </row>
    <row r="31" spans="1:10" x14ac:dyDescent="0.4">
      <c r="A31" s="27"/>
      <c r="B31" s="27"/>
      <c r="C31" s="27"/>
      <c r="D31" s="27" t="s">
        <v>300</v>
      </c>
      <c r="E31" s="26">
        <v>825571</v>
      </c>
      <c r="F31" s="26">
        <v>786221</v>
      </c>
    </row>
    <row r="32" spans="1:10" x14ac:dyDescent="0.4">
      <c r="A32" s="27"/>
      <c r="B32" s="27"/>
      <c r="C32" s="27" t="s">
        <v>301</v>
      </c>
      <c r="D32" s="27"/>
      <c r="E32" s="27"/>
      <c r="F32" s="27"/>
    </row>
    <row r="33" spans="1:6" x14ac:dyDescent="0.4">
      <c r="A33" s="27"/>
      <c r="B33" s="27"/>
      <c r="C33" s="27"/>
      <c r="D33" s="27"/>
      <c r="E33" s="27"/>
      <c r="F33" s="27"/>
    </row>
    <row r="34" spans="1:6" x14ac:dyDescent="0.4">
      <c r="A34" s="27"/>
      <c r="B34" s="27"/>
      <c r="C34" s="27"/>
      <c r="D34" s="27" t="s">
        <v>323</v>
      </c>
      <c r="E34" s="26">
        <v>19820</v>
      </c>
      <c r="F34" s="26">
        <v>17220</v>
      </c>
    </row>
    <row r="35" spans="1:6" x14ac:dyDescent="0.4">
      <c r="A35" s="27"/>
      <c r="B35" s="27"/>
      <c r="C35" s="27"/>
      <c r="D35" s="27" t="s">
        <v>198</v>
      </c>
      <c r="E35" s="26">
        <v>3531</v>
      </c>
      <c r="F35" s="26">
        <v>2884</v>
      </c>
    </row>
    <row r="36" spans="1:6" x14ac:dyDescent="0.4">
      <c r="A36" s="27"/>
      <c r="B36" s="27"/>
      <c r="C36" s="27"/>
      <c r="D36" s="27" t="s">
        <v>304</v>
      </c>
      <c r="E36" s="26">
        <v>23351</v>
      </c>
      <c r="F36" s="26">
        <v>20104</v>
      </c>
    </row>
    <row r="37" spans="1:6" x14ac:dyDescent="0.4">
      <c r="A37" s="27"/>
      <c r="B37" s="27"/>
      <c r="C37" s="27" t="s">
        <v>305</v>
      </c>
      <c r="D37" s="27"/>
      <c r="E37" s="27"/>
      <c r="F37" s="27"/>
    </row>
    <row r="38" spans="1:6" x14ac:dyDescent="0.4">
      <c r="A38" s="27"/>
      <c r="B38" s="27"/>
      <c r="C38" s="27"/>
      <c r="D38" s="27"/>
      <c r="E38" s="27"/>
      <c r="F38" s="27"/>
    </row>
    <row r="39" spans="1:6" x14ac:dyDescent="0.4">
      <c r="A39" s="27"/>
      <c r="B39" s="27"/>
      <c r="C39" s="27"/>
      <c r="D39" s="27" t="s">
        <v>306</v>
      </c>
      <c r="E39" s="26">
        <v>86020</v>
      </c>
      <c r="F39" s="26">
        <v>90142</v>
      </c>
    </row>
    <row r="40" spans="1:6" x14ac:dyDescent="0.4">
      <c r="A40" s="27"/>
      <c r="B40" s="27"/>
      <c r="C40" s="27"/>
      <c r="D40" s="27" t="s">
        <v>307</v>
      </c>
      <c r="E40" s="26">
        <v>5813</v>
      </c>
      <c r="F40" s="26">
        <v>5255</v>
      </c>
    </row>
    <row r="41" spans="1:6" x14ac:dyDescent="0.4">
      <c r="A41" s="27"/>
      <c r="B41" s="27"/>
      <c r="C41" s="27"/>
      <c r="D41" s="27" t="s">
        <v>284</v>
      </c>
      <c r="E41" s="26">
        <v>88182</v>
      </c>
      <c r="F41" s="26">
        <v>32558</v>
      </c>
    </row>
    <row r="42" spans="1:6" x14ac:dyDescent="0.4">
      <c r="A42" s="27"/>
      <c r="B42" s="27"/>
      <c r="C42" s="27"/>
      <c r="D42" s="27" t="s">
        <v>198</v>
      </c>
      <c r="E42" s="26">
        <v>27174</v>
      </c>
      <c r="F42" s="26">
        <v>21886</v>
      </c>
    </row>
    <row r="43" spans="1:6" x14ac:dyDescent="0.4">
      <c r="A43" s="27"/>
      <c r="B43" s="27"/>
      <c r="C43" s="27"/>
      <c r="D43" s="27" t="s">
        <v>285</v>
      </c>
      <c r="E43" s="26">
        <v>-4298</v>
      </c>
      <c r="F43" s="26">
        <v>-3809</v>
      </c>
    </row>
    <row r="44" spans="1:6" x14ac:dyDescent="0.4">
      <c r="A44" s="27"/>
      <c r="B44" s="27"/>
      <c r="C44" s="27"/>
      <c r="D44" s="27" t="s">
        <v>324</v>
      </c>
      <c r="E44" s="26">
        <v>-1281</v>
      </c>
      <c r="F44" s="26">
        <v>-1019</v>
      </c>
    </row>
    <row r="45" spans="1:6" x14ac:dyDescent="0.4">
      <c r="A45" s="27"/>
      <c r="B45" s="27"/>
      <c r="C45" s="27"/>
      <c r="D45" s="27" t="s">
        <v>309</v>
      </c>
      <c r="E45" s="26">
        <v>201610</v>
      </c>
      <c r="F45" s="26">
        <v>145013</v>
      </c>
    </row>
    <row r="46" spans="1:6" x14ac:dyDescent="0.4">
      <c r="A46" s="27"/>
      <c r="B46" s="27"/>
      <c r="C46" s="27" t="s">
        <v>310</v>
      </c>
      <c r="D46" s="27"/>
      <c r="E46" s="26">
        <v>1050532</v>
      </c>
      <c r="F46" s="26">
        <v>951338</v>
      </c>
    </row>
    <row r="47" spans="1:6" x14ac:dyDescent="0.4">
      <c r="A47" s="27"/>
      <c r="B47" s="27" t="s">
        <v>311</v>
      </c>
      <c r="C47" s="27"/>
      <c r="D47" s="27"/>
      <c r="E47" s="26">
        <v>1947769</v>
      </c>
      <c r="F47" s="26">
        <v>1771767</v>
      </c>
    </row>
    <row r="48" spans="1:6" x14ac:dyDescent="0.4">
      <c r="A48" s="27"/>
      <c r="B48" s="27"/>
      <c r="C48" s="27"/>
      <c r="D48" s="27"/>
      <c r="E48" s="27"/>
      <c r="F48" s="27"/>
    </row>
    <row r="49" spans="1:6" x14ac:dyDescent="0.4">
      <c r="A49" s="27"/>
      <c r="B49" s="27"/>
      <c r="C49" s="27"/>
      <c r="D49" s="27"/>
      <c r="E49" s="27"/>
      <c r="F49" s="27"/>
    </row>
    <row r="50" spans="1:6" x14ac:dyDescent="0.4">
      <c r="A50" s="27" t="s">
        <v>270</v>
      </c>
      <c r="B50" s="27"/>
      <c r="C50" s="27"/>
      <c r="D50" s="27"/>
      <c r="E50" s="27"/>
      <c r="F50" s="27"/>
    </row>
    <row r="51" spans="1:6" x14ac:dyDescent="0.4">
      <c r="A51" s="27"/>
      <c r="B51" s="27"/>
      <c r="C51" s="27"/>
      <c r="D51" s="27"/>
      <c r="E51" s="27" t="s">
        <v>271</v>
      </c>
      <c r="F51" s="27" t="s">
        <v>273</v>
      </c>
    </row>
    <row r="52" spans="1:6" x14ac:dyDescent="0.4">
      <c r="A52" s="27"/>
      <c r="B52" s="27"/>
      <c r="C52" s="27"/>
      <c r="D52" s="27"/>
      <c r="E52" s="27" t="s">
        <v>272</v>
      </c>
      <c r="F52" s="27" t="s">
        <v>274</v>
      </c>
    </row>
    <row r="53" spans="1:6" x14ac:dyDescent="0.4">
      <c r="A53" s="27" t="s">
        <v>312</v>
      </c>
      <c r="B53" s="27"/>
      <c r="C53" s="27"/>
      <c r="D53" s="27"/>
      <c r="E53" s="27"/>
      <c r="F53" s="27"/>
    </row>
    <row r="54" spans="1:6" x14ac:dyDescent="0.4">
      <c r="A54" s="27"/>
      <c r="B54" s="27"/>
      <c r="C54" s="27"/>
      <c r="D54" s="27"/>
      <c r="E54" s="27"/>
      <c r="F54" s="27"/>
    </row>
    <row r="55" spans="1:6" x14ac:dyDescent="0.4">
      <c r="A55" s="27"/>
      <c r="B55" s="27" t="s">
        <v>313</v>
      </c>
      <c r="C55" s="27"/>
      <c r="D55" s="27"/>
      <c r="E55" s="27"/>
      <c r="F55" s="27"/>
    </row>
    <row r="56" spans="1:6" x14ac:dyDescent="0.4">
      <c r="A56" s="27"/>
      <c r="B56" s="27"/>
      <c r="C56" s="27"/>
      <c r="D56" s="27"/>
      <c r="E56" s="27"/>
      <c r="F56" s="27"/>
    </row>
    <row r="57" spans="1:6" x14ac:dyDescent="0.4">
      <c r="A57" s="27"/>
      <c r="B57" s="27"/>
      <c r="C57" s="27" t="s">
        <v>314</v>
      </c>
      <c r="D57" s="27"/>
      <c r="E57" s="26">
        <v>271118</v>
      </c>
      <c r="F57" s="26">
        <v>208111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workbookViewId="0">
      <selection activeCell="B35" sqref="B35"/>
    </sheetView>
  </sheetViews>
  <sheetFormatPr defaultRowHeight="18.75" x14ac:dyDescent="0.4"/>
  <cols>
    <col min="1" max="1" width="34.875" style="12" bestFit="1" customWidth="1"/>
    <col min="2" max="2" width="31.75" bestFit="1" customWidth="1"/>
    <col min="3" max="4" width="9.375" style="21" bestFit="1" customWidth="1"/>
  </cols>
  <sheetData>
    <row r="2" spans="1:4" x14ac:dyDescent="0.4">
      <c r="A2" s="18" t="s">
        <v>46</v>
      </c>
      <c r="B2" s="19"/>
      <c r="C2" s="22" t="s">
        <v>79</v>
      </c>
      <c r="D2" s="22" t="s">
        <v>80</v>
      </c>
    </row>
    <row r="3" spans="1:4" x14ac:dyDescent="0.4">
      <c r="A3" s="18" t="s">
        <v>0</v>
      </c>
      <c r="B3" s="19"/>
      <c r="C3" s="22"/>
      <c r="D3" s="22"/>
    </row>
    <row r="4" spans="1:4" x14ac:dyDescent="0.4">
      <c r="A4" s="18"/>
      <c r="B4" s="19" t="s">
        <v>47</v>
      </c>
      <c r="C4" s="22">
        <v>99937</v>
      </c>
      <c r="D4" s="22">
        <v>104044</v>
      </c>
    </row>
    <row r="5" spans="1:4" x14ac:dyDescent="0.4">
      <c r="A5" s="18"/>
      <c r="B5" s="19" t="s">
        <v>48</v>
      </c>
      <c r="C5" s="22">
        <v>7528</v>
      </c>
      <c r="D5" s="22">
        <v>6776</v>
      </c>
    </row>
    <row r="6" spans="1:4" x14ac:dyDescent="0.4">
      <c r="A6" s="18"/>
      <c r="B6" s="19" t="s">
        <v>49</v>
      </c>
      <c r="C6" s="22"/>
      <c r="D6" s="22">
        <v>50000</v>
      </c>
    </row>
    <row r="7" spans="1:4" x14ac:dyDescent="0.4">
      <c r="A7" s="18"/>
      <c r="B7" s="19" t="s">
        <v>50</v>
      </c>
      <c r="C7" s="22">
        <v>24382</v>
      </c>
      <c r="D7" s="22">
        <v>30008</v>
      </c>
    </row>
    <row r="8" spans="1:4" x14ac:dyDescent="0.4">
      <c r="A8" s="18"/>
      <c r="B8" s="19" t="s">
        <v>51</v>
      </c>
      <c r="C8" s="22">
        <v>27649</v>
      </c>
      <c r="D8" s="22">
        <v>47769</v>
      </c>
    </row>
    <row r="9" spans="1:4" x14ac:dyDescent="0.4">
      <c r="A9" s="18"/>
      <c r="B9" s="19" t="s">
        <v>52</v>
      </c>
      <c r="C9" s="22">
        <v>76695</v>
      </c>
      <c r="D9" s="22">
        <v>68413</v>
      </c>
    </row>
    <row r="10" spans="1:4" x14ac:dyDescent="0.4">
      <c r="A10" s="18"/>
      <c r="B10" s="19" t="s">
        <v>53</v>
      </c>
      <c r="C10" s="22">
        <v>20346</v>
      </c>
      <c r="D10" s="22">
        <v>18784</v>
      </c>
    </row>
    <row r="11" spans="1:4" x14ac:dyDescent="0.4">
      <c r="A11" s="18"/>
      <c r="B11" s="19" t="s">
        <v>54</v>
      </c>
      <c r="C11" s="22"/>
      <c r="D11" s="22">
        <v>2657</v>
      </c>
    </row>
    <row r="12" spans="1:4" x14ac:dyDescent="0.4">
      <c r="A12" s="18"/>
      <c r="B12" s="19" t="s">
        <v>9</v>
      </c>
      <c r="C12" s="22">
        <v>23034</v>
      </c>
      <c r="D12" s="22">
        <v>19740</v>
      </c>
    </row>
    <row r="13" spans="1:4" x14ac:dyDescent="0.4">
      <c r="A13" s="18"/>
      <c r="B13" s="19" t="s">
        <v>55</v>
      </c>
      <c r="C13" s="22">
        <f>SUM(C4:C12)</f>
        <v>279571</v>
      </c>
      <c r="D13" s="22">
        <f>SUM(D4:D12)</f>
        <v>348191</v>
      </c>
    </row>
    <row r="14" spans="1:4" x14ac:dyDescent="0.4">
      <c r="A14" s="18" t="s">
        <v>56</v>
      </c>
      <c r="B14" s="19"/>
      <c r="C14" s="22"/>
      <c r="D14" s="22"/>
    </row>
    <row r="15" spans="1:4" x14ac:dyDescent="0.4">
      <c r="A15" s="18"/>
      <c r="B15" s="19" t="s">
        <v>57</v>
      </c>
      <c r="C15" s="22">
        <v>99997</v>
      </c>
      <c r="D15" s="22">
        <v>49998</v>
      </c>
    </row>
    <row r="16" spans="1:4" x14ac:dyDescent="0.4">
      <c r="A16" s="18"/>
      <c r="B16" s="19" t="s">
        <v>58</v>
      </c>
      <c r="C16" s="22">
        <v>50693</v>
      </c>
      <c r="D16" s="22">
        <v>20047</v>
      </c>
    </row>
    <row r="17" spans="1:4" x14ac:dyDescent="0.4">
      <c r="A17" s="18"/>
      <c r="B17" s="19" t="s">
        <v>59</v>
      </c>
      <c r="C17" s="22">
        <v>38416</v>
      </c>
      <c r="D17" s="22">
        <v>42316</v>
      </c>
    </row>
    <row r="18" spans="1:4" x14ac:dyDescent="0.4">
      <c r="A18" s="18"/>
      <c r="B18" s="19" t="s">
        <v>9</v>
      </c>
      <c r="C18" s="22">
        <v>21774</v>
      </c>
      <c r="D18" s="22">
        <v>22677</v>
      </c>
    </row>
    <row r="19" spans="1:4" x14ac:dyDescent="0.4">
      <c r="A19" s="18"/>
      <c r="B19" s="19" t="s">
        <v>60</v>
      </c>
      <c r="C19" s="22">
        <f>SUM(C15:C18)</f>
        <v>210880</v>
      </c>
      <c r="D19" s="22">
        <f>SUM(D15:D18)</f>
        <v>135038</v>
      </c>
    </row>
    <row r="20" spans="1:4" x14ac:dyDescent="0.4">
      <c r="A20" s="18" t="s">
        <v>61</v>
      </c>
      <c r="B20" s="19"/>
      <c r="C20" s="22">
        <f>SUM(C19,C13)</f>
        <v>490451</v>
      </c>
      <c r="D20" s="22">
        <f>SUM(D19,D13)</f>
        <v>483229</v>
      </c>
    </row>
    <row r="21" spans="1:4" x14ac:dyDescent="0.4">
      <c r="A21" s="18" t="s">
        <v>62</v>
      </c>
      <c r="B21" s="19"/>
      <c r="C21" s="22"/>
      <c r="D21" s="22"/>
    </row>
    <row r="22" spans="1:4" x14ac:dyDescent="0.4">
      <c r="A22" s="18" t="s">
        <v>63</v>
      </c>
      <c r="B22" s="19"/>
      <c r="C22" s="22"/>
      <c r="D22" s="22"/>
    </row>
    <row r="23" spans="1:4" x14ac:dyDescent="0.4">
      <c r="A23" s="18"/>
      <c r="B23" s="19" t="s">
        <v>64</v>
      </c>
      <c r="C23" s="22">
        <v>85424</v>
      </c>
      <c r="D23" s="22">
        <v>85424</v>
      </c>
    </row>
    <row r="24" spans="1:4" x14ac:dyDescent="0.4">
      <c r="A24" s="18"/>
      <c r="B24" s="19" t="s">
        <v>65</v>
      </c>
      <c r="C24" s="22">
        <v>109561</v>
      </c>
      <c r="D24" s="22">
        <v>109561</v>
      </c>
    </row>
    <row r="25" spans="1:4" x14ac:dyDescent="0.4">
      <c r="A25" s="18"/>
      <c r="B25" s="19" t="s">
        <v>66</v>
      </c>
      <c r="C25" s="22">
        <v>442272</v>
      </c>
      <c r="D25" s="22">
        <v>457917</v>
      </c>
    </row>
    <row r="26" spans="1:4" x14ac:dyDescent="0.4">
      <c r="A26" s="18"/>
      <c r="B26" s="19" t="s">
        <v>67</v>
      </c>
      <c r="C26" s="22">
        <v>-10977</v>
      </c>
      <c r="D26" s="22">
        <v>-40976</v>
      </c>
    </row>
    <row r="27" spans="1:4" x14ac:dyDescent="0.4">
      <c r="A27" s="18"/>
      <c r="B27" s="19" t="s">
        <v>68</v>
      </c>
      <c r="C27" s="22">
        <f>SUM(C23:C26)</f>
        <v>626280</v>
      </c>
      <c r="D27" s="22">
        <f>SUM(D23:D26)</f>
        <v>611926</v>
      </c>
    </row>
    <row r="28" spans="1:4" x14ac:dyDescent="0.4">
      <c r="A28" s="18" t="s">
        <v>74</v>
      </c>
      <c r="B28" s="19"/>
      <c r="C28" s="22"/>
      <c r="D28" s="22"/>
    </row>
    <row r="29" spans="1:4" x14ac:dyDescent="0.4">
      <c r="A29" s="18"/>
      <c r="B29" s="19" t="s">
        <v>69</v>
      </c>
      <c r="C29" s="22">
        <v>2291</v>
      </c>
      <c r="D29" s="22">
        <v>1860</v>
      </c>
    </row>
    <row r="30" spans="1:4" x14ac:dyDescent="0.4">
      <c r="A30" s="18"/>
      <c r="B30" s="19" t="s">
        <v>70</v>
      </c>
      <c r="C30" s="22">
        <v>0</v>
      </c>
      <c r="D30" s="22">
        <v>-2</v>
      </c>
    </row>
    <row r="31" spans="1:4" x14ac:dyDescent="0.4">
      <c r="A31" s="18"/>
      <c r="B31" s="19" t="s">
        <v>71</v>
      </c>
      <c r="C31" s="22">
        <v>-62992</v>
      </c>
      <c r="D31" s="22">
        <v>-84429</v>
      </c>
    </row>
    <row r="32" spans="1:4" x14ac:dyDescent="0.4">
      <c r="A32" s="18"/>
      <c r="B32" s="19" t="s">
        <v>72</v>
      </c>
      <c r="C32" s="22">
        <v>-445</v>
      </c>
      <c r="D32" s="22">
        <v>-460</v>
      </c>
    </row>
    <row r="33" spans="1:4" x14ac:dyDescent="0.4">
      <c r="A33" s="18"/>
      <c r="B33" s="19" t="s">
        <v>73</v>
      </c>
      <c r="C33" s="22">
        <f>SUM(C29:C32)</f>
        <v>-61146</v>
      </c>
      <c r="D33" s="22">
        <f>SUM(D29:D32)</f>
        <v>-83031</v>
      </c>
    </row>
    <row r="34" spans="1:4" x14ac:dyDescent="0.4">
      <c r="A34" s="18" t="s">
        <v>75</v>
      </c>
      <c r="B34" s="19"/>
      <c r="C34" s="22">
        <v>1022</v>
      </c>
      <c r="D34" s="22">
        <v>1143</v>
      </c>
    </row>
    <row r="35" spans="1:4" x14ac:dyDescent="0.4">
      <c r="A35" s="18" t="s">
        <v>76</v>
      </c>
      <c r="B35" s="19"/>
      <c r="C35" s="22">
        <v>9139</v>
      </c>
      <c r="D35" s="22">
        <v>9526</v>
      </c>
    </row>
    <row r="36" spans="1:4" x14ac:dyDescent="0.4">
      <c r="A36" s="18" t="s">
        <v>77</v>
      </c>
      <c r="B36" s="19"/>
      <c r="C36" s="22">
        <f>SUM(C34:C35,C33,C27)</f>
        <v>575295</v>
      </c>
      <c r="D36" s="22">
        <f>SUM(D34:D35,D33,D27)</f>
        <v>539564</v>
      </c>
    </row>
    <row r="37" spans="1:4" x14ac:dyDescent="0.4">
      <c r="A37" s="18" t="s">
        <v>78</v>
      </c>
      <c r="B37" s="19"/>
      <c r="C37" s="22">
        <f>SUM(C36,C20)</f>
        <v>1065746</v>
      </c>
      <c r="D37" s="22">
        <f>SUM(D36,D20)</f>
        <v>1022793</v>
      </c>
    </row>
    <row r="40" spans="1:4" x14ac:dyDescent="0.4">
      <c r="A40" s="12" t="s">
        <v>81</v>
      </c>
    </row>
    <row r="41" spans="1:4" x14ac:dyDescent="0.4">
      <c r="A41" s="12" t="s">
        <v>82</v>
      </c>
      <c r="B41" s="21">
        <f>D20</f>
        <v>483229</v>
      </c>
    </row>
    <row r="42" spans="1:4" x14ac:dyDescent="0.4">
      <c r="A42" s="12" t="s">
        <v>83</v>
      </c>
      <c r="B42" s="21">
        <f>SUM(D27,D33)</f>
        <v>528895</v>
      </c>
    </row>
    <row r="43" spans="1:4" x14ac:dyDescent="0.4">
      <c r="A43" s="12" t="s">
        <v>84</v>
      </c>
      <c r="B43" s="21">
        <f>D37</f>
        <v>1022793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topLeftCell="A16" workbookViewId="0">
      <selection activeCell="B45" sqref="B45"/>
    </sheetView>
  </sheetViews>
  <sheetFormatPr defaultRowHeight="18.75" x14ac:dyDescent="0.4"/>
  <cols>
    <col min="1" max="1" width="37.875" style="12" bestFit="1" customWidth="1"/>
    <col min="2" max="2" width="40.125" bestFit="1" customWidth="1"/>
    <col min="3" max="4" width="9.5" style="21" bestFit="1" customWidth="1"/>
  </cols>
  <sheetData>
    <row r="2" spans="1:4" x14ac:dyDescent="0.4">
      <c r="A2" s="18" t="s">
        <v>85</v>
      </c>
      <c r="B2" s="19"/>
      <c r="C2" s="22">
        <v>1184384</v>
      </c>
      <c r="D2" s="22">
        <v>1186831</v>
      </c>
    </row>
    <row r="3" spans="1:4" x14ac:dyDescent="0.4">
      <c r="A3" s="18" t="s">
        <v>86</v>
      </c>
      <c r="B3" s="19"/>
      <c r="C3" s="22">
        <v>493004</v>
      </c>
      <c r="D3" s="22">
        <v>498969</v>
      </c>
    </row>
    <row r="4" spans="1:4" x14ac:dyDescent="0.4">
      <c r="A4" s="18" t="s">
        <v>87</v>
      </c>
      <c r="B4" s="19"/>
      <c r="C4" s="22">
        <f>C2-C3</f>
        <v>691380</v>
      </c>
      <c r="D4" s="22">
        <f>D2-D3</f>
        <v>687862</v>
      </c>
    </row>
    <row r="5" spans="1:4" x14ac:dyDescent="0.4">
      <c r="A5" s="18" t="s">
        <v>88</v>
      </c>
      <c r="B5" s="19"/>
      <c r="C5" s="22">
        <v>597347</v>
      </c>
      <c r="D5" s="22">
        <v>583269</v>
      </c>
    </row>
    <row r="6" spans="1:4" x14ac:dyDescent="0.4">
      <c r="A6" s="18" t="s">
        <v>89</v>
      </c>
      <c r="B6" s="19"/>
      <c r="C6" s="22">
        <f>C4-C5</f>
        <v>94033</v>
      </c>
      <c r="D6" s="22">
        <f>D4-D5</f>
        <v>104593</v>
      </c>
    </row>
    <row r="7" spans="1:4" x14ac:dyDescent="0.4">
      <c r="A7" s="18" t="s">
        <v>90</v>
      </c>
      <c r="B7" s="19"/>
      <c r="C7" s="22"/>
      <c r="D7" s="22"/>
    </row>
    <row r="8" spans="1:4" x14ac:dyDescent="0.4">
      <c r="A8" s="18"/>
      <c r="B8" s="19" t="s">
        <v>91</v>
      </c>
      <c r="C8" s="22">
        <v>968</v>
      </c>
      <c r="D8" s="22">
        <v>829</v>
      </c>
    </row>
    <row r="9" spans="1:4" x14ac:dyDescent="0.4">
      <c r="A9" s="18"/>
      <c r="B9" s="19" t="s">
        <v>92</v>
      </c>
      <c r="C9" s="22">
        <v>155</v>
      </c>
      <c r="D9" s="22">
        <v>160</v>
      </c>
    </row>
    <row r="10" spans="1:4" x14ac:dyDescent="0.4">
      <c r="A10" s="18"/>
      <c r="B10" s="19" t="s">
        <v>93</v>
      </c>
      <c r="C10" s="22">
        <v>1168</v>
      </c>
      <c r="D10" s="22">
        <v>973</v>
      </c>
    </row>
    <row r="11" spans="1:4" x14ac:dyDescent="0.4">
      <c r="A11" s="18"/>
      <c r="B11" s="19" t="s">
        <v>9</v>
      </c>
      <c r="C11" s="22">
        <v>2667</v>
      </c>
      <c r="D11" s="22">
        <v>3194</v>
      </c>
    </row>
    <row r="12" spans="1:4" x14ac:dyDescent="0.4">
      <c r="A12" s="18"/>
      <c r="B12" s="19" t="s">
        <v>94</v>
      </c>
      <c r="C12" s="22">
        <f>SUM(C8:C11)</f>
        <v>4958</v>
      </c>
      <c r="D12" s="22">
        <f>SUM(D8:D11)</f>
        <v>5156</v>
      </c>
    </row>
    <row r="13" spans="1:4" x14ac:dyDescent="0.4">
      <c r="A13" s="18" t="s">
        <v>95</v>
      </c>
      <c r="B13" s="19"/>
      <c r="C13" s="22"/>
      <c r="D13" s="22"/>
    </row>
    <row r="14" spans="1:4" x14ac:dyDescent="0.4">
      <c r="A14" s="18"/>
      <c r="B14" s="19" t="s">
        <v>96</v>
      </c>
      <c r="C14" s="22">
        <v>4232</v>
      </c>
      <c r="D14" s="22">
        <v>3342</v>
      </c>
    </row>
    <row r="15" spans="1:4" x14ac:dyDescent="0.4">
      <c r="A15" s="18"/>
      <c r="B15" s="19" t="s">
        <v>97</v>
      </c>
      <c r="C15" s="22">
        <v>369</v>
      </c>
      <c r="D15" s="22">
        <v>2233</v>
      </c>
    </row>
    <row r="16" spans="1:4" x14ac:dyDescent="0.4">
      <c r="A16" s="18"/>
      <c r="B16" s="19" t="s">
        <v>9</v>
      </c>
      <c r="C16" s="22">
        <v>819</v>
      </c>
      <c r="D16" s="22">
        <v>836</v>
      </c>
    </row>
    <row r="17" spans="1:4" x14ac:dyDescent="0.4">
      <c r="A17" s="18"/>
      <c r="B17" s="19" t="s">
        <v>98</v>
      </c>
      <c r="C17" s="22">
        <f>SUM(C14:C16)</f>
        <v>5420</v>
      </c>
      <c r="D17" s="22">
        <f>SUM(D14:D16)</f>
        <v>6411</v>
      </c>
    </row>
    <row r="18" spans="1:4" x14ac:dyDescent="0.4">
      <c r="A18" s="18" t="s">
        <v>99</v>
      </c>
      <c r="B18" s="19"/>
      <c r="C18" s="22">
        <f>C6+C12-C17</f>
        <v>93571</v>
      </c>
      <c r="D18" s="22">
        <f>D6+D12-D17</f>
        <v>103338</v>
      </c>
    </row>
    <row r="19" spans="1:4" x14ac:dyDescent="0.4">
      <c r="A19" s="18" t="s">
        <v>100</v>
      </c>
      <c r="B19" s="19"/>
      <c r="C19" s="22"/>
      <c r="D19" s="22"/>
    </row>
    <row r="20" spans="1:4" x14ac:dyDescent="0.4">
      <c r="A20" s="18"/>
      <c r="B20" s="19" t="s">
        <v>101</v>
      </c>
      <c r="C20" s="22">
        <v>199</v>
      </c>
      <c r="D20" s="22">
        <v>1043</v>
      </c>
    </row>
    <row r="21" spans="1:4" x14ac:dyDescent="0.4">
      <c r="A21" s="18"/>
      <c r="B21" s="19" t="s">
        <v>102</v>
      </c>
      <c r="C21" s="22">
        <v>3</v>
      </c>
      <c r="D21" s="22">
        <v>186</v>
      </c>
    </row>
    <row r="22" spans="1:4" x14ac:dyDescent="0.4">
      <c r="A22" s="18"/>
      <c r="B22" s="19" t="s">
        <v>9</v>
      </c>
      <c r="C22" s="22">
        <v>437</v>
      </c>
      <c r="D22" s="22">
        <v>118</v>
      </c>
    </row>
    <row r="23" spans="1:4" x14ac:dyDescent="0.4">
      <c r="A23" s="18"/>
      <c r="B23" s="19" t="s">
        <v>103</v>
      </c>
      <c r="C23" s="22">
        <f>SUM(C20:C22)</f>
        <v>639</v>
      </c>
      <c r="D23" s="22">
        <f>SUM(D20:D22)</f>
        <v>1347</v>
      </c>
    </row>
    <row r="24" spans="1:4" x14ac:dyDescent="0.4">
      <c r="A24" s="18" t="s">
        <v>104</v>
      </c>
      <c r="B24" s="19"/>
      <c r="C24" s="22"/>
      <c r="D24" s="22"/>
    </row>
    <row r="25" spans="1:4" x14ac:dyDescent="0.4">
      <c r="A25" s="18"/>
      <c r="B25" s="19" t="s">
        <v>105</v>
      </c>
      <c r="C25" s="22">
        <v>2801</v>
      </c>
      <c r="D25" s="22">
        <v>2377</v>
      </c>
    </row>
    <row r="26" spans="1:4" x14ac:dyDescent="0.4">
      <c r="A26" s="18"/>
      <c r="B26" s="19" t="s">
        <v>106</v>
      </c>
      <c r="C26" s="22"/>
      <c r="D26" s="22">
        <v>4129</v>
      </c>
    </row>
    <row r="27" spans="1:4" x14ac:dyDescent="0.4">
      <c r="A27" s="18"/>
      <c r="B27" s="19" t="s">
        <v>107</v>
      </c>
      <c r="C27" s="22"/>
      <c r="D27" s="22">
        <v>1633</v>
      </c>
    </row>
    <row r="28" spans="1:4" x14ac:dyDescent="0.4">
      <c r="A28" s="18"/>
      <c r="B28" s="19" t="s">
        <v>108</v>
      </c>
      <c r="C28" s="22">
        <v>5290</v>
      </c>
      <c r="D28" s="22"/>
    </row>
    <row r="29" spans="1:4" x14ac:dyDescent="0.4">
      <c r="A29" s="18"/>
      <c r="B29" s="19" t="s">
        <v>109</v>
      </c>
      <c r="C29" s="22">
        <v>1290</v>
      </c>
      <c r="D29" s="22"/>
    </row>
    <row r="30" spans="1:4" x14ac:dyDescent="0.4">
      <c r="A30" s="18"/>
      <c r="B30" s="19" t="s">
        <v>9</v>
      </c>
      <c r="C30" s="22">
        <v>1869</v>
      </c>
      <c r="D30" s="22">
        <v>525</v>
      </c>
    </row>
    <row r="31" spans="1:4" x14ac:dyDescent="0.4">
      <c r="A31" s="18"/>
      <c r="B31" s="19" t="s">
        <v>110</v>
      </c>
      <c r="C31" s="22">
        <f>SUM(C25:C30)</f>
        <v>11250</v>
      </c>
      <c r="D31" s="22">
        <f>SUM(D25:D30)</f>
        <v>8664</v>
      </c>
    </row>
    <row r="32" spans="1:4" x14ac:dyDescent="0.4">
      <c r="A32" s="18" t="s">
        <v>111</v>
      </c>
      <c r="B32" s="19"/>
      <c r="C32" s="22">
        <f>C6+C12-C17+C23-C31</f>
        <v>82960</v>
      </c>
      <c r="D32" s="22">
        <f>D6+D12-D17+D23-D31</f>
        <v>96021</v>
      </c>
    </row>
    <row r="33" spans="1:4" x14ac:dyDescent="0.4">
      <c r="A33" s="18" t="s">
        <v>112</v>
      </c>
      <c r="B33" s="19"/>
      <c r="C33" s="22">
        <v>36906</v>
      </c>
      <c r="D33" s="22">
        <v>38995</v>
      </c>
    </row>
    <row r="34" spans="1:4" x14ac:dyDescent="0.4">
      <c r="A34" s="18" t="s">
        <v>113</v>
      </c>
      <c r="B34" s="19"/>
      <c r="C34" s="22">
        <v>4734</v>
      </c>
      <c r="D34" s="22">
        <v>9182</v>
      </c>
    </row>
    <row r="35" spans="1:4" x14ac:dyDescent="0.4">
      <c r="A35" s="18" t="s">
        <v>114</v>
      </c>
      <c r="B35" s="19"/>
      <c r="C35" s="22">
        <f>SUM(C33:C34)</f>
        <v>41640</v>
      </c>
      <c r="D35" s="22">
        <f>SUM(D33:D34)</f>
        <v>48177</v>
      </c>
    </row>
    <row r="36" spans="1:4" x14ac:dyDescent="0.4">
      <c r="A36" s="18" t="s">
        <v>115</v>
      </c>
      <c r="B36" s="19"/>
      <c r="C36" s="22"/>
      <c r="D36" s="22">
        <v>47841</v>
      </c>
    </row>
    <row r="37" spans="1:4" x14ac:dyDescent="0.4">
      <c r="A37" s="18" t="s">
        <v>116</v>
      </c>
      <c r="B37" s="19"/>
      <c r="C37" s="22">
        <v>814</v>
      </c>
      <c r="D37" s="22">
        <v>1103</v>
      </c>
    </row>
    <row r="38" spans="1:4" x14ac:dyDescent="0.4">
      <c r="A38" s="18" t="s">
        <v>117</v>
      </c>
      <c r="B38" s="19"/>
      <c r="C38" s="22">
        <f>C32-C35-C37</f>
        <v>40506</v>
      </c>
      <c r="D38" s="22">
        <f>D32-D35-D37</f>
        <v>46741</v>
      </c>
    </row>
    <row r="40" spans="1:4" x14ac:dyDescent="0.4">
      <c r="A40" s="42" t="s">
        <v>118</v>
      </c>
    </row>
    <row r="41" spans="1:4" x14ac:dyDescent="0.4">
      <c r="A41" s="42"/>
    </row>
    <row r="42" spans="1:4" x14ac:dyDescent="0.4">
      <c r="A42" s="12" t="s">
        <v>119</v>
      </c>
      <c r="B42" s="21">
        <f>D4</f>
        <v>687862</v>
      </c>
    </row>
    <row r="43" spans="1:4" x14ac:dyDescent="0.4">
      <c r="A43" s="12" t="s">
        <v>89</v>
      </c>
      <c r="B43" s="21">
        <f>+D6</f>
        <v>104593</v>
      </c>
    </row>
    <row r="44" spans="1:4" x14ac:dyDescent="0.4">
      <c r="A44" s="12" t="s">
        <v>120</v>
      </c>
      <c r="B44" s="21">
        <f>SUM(D8:D10)</f>
        <v>1962</v>
      </c>
    </row>
    <row r="45" spans="1:4" x14ac:dyDescent="0.4">
      <c r="A45" s="12" t="s">
        <v>121</v>
      </c>
      <c r="B45" s="21">
        <f>SUM(D14)</f>
        <v>3342</v>
      </c>
    </row>
    <row r="46" spans="1:4" x14ac:dyDescent="0.4">
      <c r="A46" s="12" t="s">
        <v>99</v>
      </c>
      <c r="B46" s="21">
        <f>D6+D12-D17</f>
        <v>103338</v>
      </c>
    </row>
    <row r="47" spans="1:4" x14ac:dyDescent="0.4">
      <c r="A47" s="12" t="s">
        <v>122</v>
      </c>
      <c r="B47" s="21">
        <f>D32</f>
        <v>96021</v>
      </c>
    </row>
    <row r="48" spans="1:4" x14ac:dyDescent="0.4">
      <c r="A48" s="12" t="s">
        <v>117</v>
      </c>
      <c r="B48" s="21">
        <f>B46+D23-D31-D35</f>
        <v>47844</v>
      </c>
    </row>
  </sheetData>
  <mergeCells count="1">
    <mergeCell ref="A40:A4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3" sqref="F3:H8"/>
    </sheetView>
  </sheetViews>
  <sheetFormatPr defaultRowHeight="18.75" x14ac:dyDescent="0.4"/>
  <cols>
    <col min="2" max="2" width="40.125" bestFit="1" customWidth="1"/>
    <col min="3" max="3" width="10.375" style="21" bestFit="1" customWidth="1"/>
    <col min="4" max="4" width="9.375" style="21" bestFit="1" customWidth="1"/>
    <col min="6" max="6" width="23.5" bestFit="1" customWidth="1"/>
    <col min="7" max="7" width="10.375" bestFit="1" customWidth="1"/>
  </cols>
  <sheetData>
    <row r="1" spans="1:8" x14ac:dyDescent="0.4">
      <c r="A1" s="19" t="s">
        <v>171</v>
      </c>
      <c r="B1" s="19"/>
      <c r="C1" s="22"/>
      <c r="D1" s="22"/>
    </row>
    <row r="2" spans="1:8" x14ac:dyDescent="0.4">
      <c r="A2" s="19"/>
      <c r="B2" s="19"/>
      <c r="C2" s="22"/>
      <c r="D2" s="22"/>
    </row>
    <row r="3" spans="1:8" x14ac:dyDescent="0.4">
      <c r="A3" s="19" t="s">
        <v>172</v>
      </c>
      <c r="B3" s="19"/>
      <c r="C3" s="22"/>
      <c r="D3" s="22"/>
      <c r="G3" t="s">
        <v>226</v>
      </c>
      <c r="H3" t="s">
        <v>227</v>
      </c>
    </row>
    <row r="4" spans="1:8" x14ac:dyDescent="0.4">
      <c r="A4" s="19"/>
      <c r="B4" s="19" t="s">
        <v>111</v>
      </c>
      <c r="C4" s="22">
        <v>82961</v>
      </c>
      <c r="D4" s="22">
        <v>96018</v>
      </c>
      <c r="F4" t="s">
        <v>221</v>
      </c>
      <c r="G4" s="21">
        <f>C4</f>
        <v>82961</v>
      </c>
      <c r="H4" s="21">
        <f>D4</f>
        <v>96018</v>
      </c>
    </row>
    <row r="5" spans="1:8" x14ac:dyDescent="0.4">
      <c r="A5" s="19"/>
      <c r="B5" s="19" t="s">
        <v>173</v>
      </c>
      <c r="C5" s="22">
        <v>84777</v>
      </c>
      <c r="D5" s="22">
        <v>81380</v>
      </c>
      <c r="F5" t="s">
        <v>222</v>
      </c>
      <c r="G5" s="21">
        <f>C21</f>
        <v>172282</v>
      </c>
      <c r="H5" s="21">
        <f>D21</f>
        <v>151297</v>
      </c>
    </row>
    <row r="6" spans="1:8" x14ac:dyDescent="0.4">
      <c r="A6" s="19"/>
      <c r="B6" s="19" t="s">
        <v>174</v>
      </c>
      <c r="C6" s="22">
        <v>2601</v>
      </c>
      <c r="D6" s="22">
        <v>1334</v>
      </c>
      <c r="F6" t="s">
        <v>223</v>
      </c>
      <c r="G6" s="21">
        <f>C33</f>
        <v>-44219</v>
      </c>
      <c r="H6" s="21">
        <f>D33</f>
        <v>-31778</v>
      </c>
    </row>
    <row r="7" spans="1:8" x14ac:dyDescent="0.4">
      <c r="A7" s="19"/>
      <c r="B7" s="19" t="s">
        <v>175</v>
      </c>
      <c r="C7" s="22">
        <v>-1124</v>
      </c>
      <c r="D7" s="22">
        <v>-989</v>
      </c>
      <c r="F7" t="s">
        <v>224</v>
      </c>
      <c r="G7" s="21">
        <f>C42</f>
        <v>-124562</v>
      </c>
      <c r="H7" s="21">
        <f>D42</f>
        <v>-87323</v>
      </c>
    </row>
    <row r="8" spans="1:8" x14ac:dyDescent="0.4">
      <c r="A8" s="19"/>
      <c r="B8" s="19" t="s">
        <v>96</v>
      </c>
      <c r="C8" s="22">
        <v>4232</v>
      </c>
      <c r="D8" s="22">
        <v>3342</v>
      </c>
      <c r="F8" t="s">
        <v>225</v>
      </c>
      <c r="G8" s="21">
        <f>G5+G6</f>
        <v>128063</v>
      </c>
      <c r="H8" s="21">
        <f>H5+H6</f>
        <v>119519</v>
      </c>
    </row>
    <row r="9" spans="1:8" x14ac:dyDescent="0.4">
      <c r="A9" s="19"/>
      <c r="B9" s="19" t="s">
        <v>176</v>
      </c>
      <c r="C9" s="22">
        <v>-417</v>
      </c>
      <c r="D9" s="22">
        <v>455</v>
      </c>
    </row>
    <row r="10" spans="1:8" x14ac:dyDescent="0.4">
      <c r="A10" s="19"/>
      <c r="B10" s="19" t="s">
        <v>177</v>
      </c>
      <c r="C10" s="22">
        <v>-1168</v>
      </c>
      <c r="D10" s="22">
        <v>-973</v>
      </c>
    </row>
    <row r="11" spans="1:8" x14ac:dyDescent="0.4">
      <c r="A11" s="19"/>
      <c r="B11" s="19" t="s">
        <v>178</v>
      </c>
      <c r="C11" s="22">
        <v>887</v>
      </c>
      <c r="D11" s="22">
        <v>-642</v>
      </c>
    </row>
    <row r="12" spans="1:8" x14ac:dyDescent="0.4">
      <c r="A12" s="19"/>
      <c r="B12" s="19" t="s">
        <v>215</v>
      </c>
      <c r="C12" s="22">
        <v>13072</v>
      </c>
      <c r="D12" s="22">
        <v>-7565</v>
      </c>
    </row>
    <row r="13" spans="1:8" x14ac:dyDescent="0.4">
      <c r="A13" s="19"/>
      <c r="B13" s="19" t="s">
        <v>216</v>
      </c>
      <c r="C13" s="22">
        <v>3848</v>
      </c>
      <c r="D13" s="22">
        <v>-72</v>
      </c>
    </row>
    <row r="14" spans="1:8" x14ac:dyDescent="0.4">
      <c r="A14" s="19"/>
      <c r="B14" s="19" t="s">
        <v>217</v>
      </c>
      <c r="C14" s="22">
        <v>3776</v>
      </c>
      <c r="D14" s="22">
        <v>7793</v>
      </c>
    </row>
    <row r="15" spans="1:8" x14ac:dyDescent="0.4">
      <c r="A15" s="19"/>
      <c r="B15" s="19" t="s">
        <v>214</v>
      </c>
      <c r="C15" s="22">
        <v>2029</v>
      </c>
      <c r="D15" s="22">
        <v>4595</v>
      </c>
    </row>
    <row r="16" spans="1:8" x14ac:dyDescent="0.4">
      <c r="A16" s="19"/>
      <c r="B16" s="19" t="s">
        <v>9</v>
      </c>
      <c r="C16" s="22">
        <v>7844</v>
      </c>
      <c r="D16" s="22">
        <v>8246</v>
      </c>
    </row>
    <row r="17" spans="1:4" x14ac:dyDescent="0.4">
      <c r="A17" s="19"/>
      <c r="B17" s="19" t="s">
        <v>179</v>
      </c>
      <c r="C17" s="22">
        <f>SUM(C4:C16)</f>
        <v>203318</v>
      </c>
      <c r="D17" s="22">
        <f>SUM(D4:D16)</f>
        <v>192922</v>
      </c>
    </row>
    <row r="18" spans="1:4" x14ac:dyDescent="0.4">
      <c r="A18" s="19"/>
      <c r="B18" s="19" t="s">
        <v>180</v>
      </c>
      <c r="C18" s="22">
        <v>2058</v>
      </c>
      <c r="D18" s="22">
        <v>2595</v>
      </c>
    </row>
    <row r="19" spans="1:4" x14ac:dyDescent="0.4">
      <c r="A19" s="19"/>
      <c r="B19" s="19" t="s">
        <v>181</v>
      </c>
      <c r="C19" s="22">
        <v>-4270</v>
      </c>
      <c r="D19" s="22">
        <v>-3332</v>
      </c>
    </row>
    <row r="20" spans="1:4" x14ac:dyDescent="0.4">
      <c r="A20" s="19"/>
      <c r="B20" s="19" t="s">
        <v>183</v>
      </c>
      <c r="C20" s="22">
        <v>-28824</v>
      </c>
      <c r="D20" s="22">
        <v>-40888</v>
      </c>
    </row>
    <row r="21" spans="1:4" x14ac:dyDescent="0.4">
      <c r="A21" s="19"/>
      <c r="B21" s="19" t="s">
        <v>184</v>
      </c>
      <c r="C21" s="22">
        <f>SUM(C17:C20)</f>
        <v>172282</v>
      </c>
      <c r="D21" s="22">
        <f>SUM(D17:D20)</f>
        <v>151297</v>
      </c>
    </row>
    <row r="22" spans="1:4" x14ac:dyDescent="0.4">
      <c r="A22" s="19" t="s">
        <v>185</v>
      </c>
      <c r="B22" s="19"/>
      <c r="C22" s="22"/>
      <c r="D22" s="22"/>
    </row>
    <row r="23" spans="1:4" x14ac:dyDescent="0.4">
      <c r="A23" s="19"/>
      <c r="B23" s="19" t="s">
        <v>187</v>
      </c>
      <c r="C23" s="22">
        <v>-35164</v>
      </c>
      <c r="D23" s="22">
        <v>-27725</v>
      </c>
    </row>
    <row r="24" spans="1:4" x14ac:dyDescent="0.4">
      <c r="A24" s="19"/>
      <c r="B24" s="19" t="s">
        <v>189</v>
      </c>
      <c r="C24" s="22">
        <v>1970</v>
      </c>
      <c r="D24" s="22">
        <v>2409</v>
      </c>
    </row>
    <row r="25" spans="1:4" x14ac:dyDescent="0.4">
      <c r="A25" s="19"/>
      <c r="B25" s="19" t="s">
        <v>191</v>
      </c>
      <c r="C25" s="22">
        <v>-5274</v>
      </c>
      <c r="D25" s="22">
        <v>-4001</v>
      </c>
    </row>
    <row r="26" spans="1:4" x14ac:dyDescent="0.4">
      <c r="A26" s="19"/>
      <c r="B26" s="19" t="s">
        <v>192</v>
      </c>
      <c r="C26" s="22">
        <v>-4339</v>
      </c>
      <c r="D26" s="22">
        <v>-4252</v>
      </c>
    </row>
    <row r="27" spans="1:4" x14ac:dyDescent="0.4">
      <c r="A27" s="19"/>
      <c r="B27" s="19" t="s">
        <v>193</v>
      </c>
      <c r="C27" s="22">
        <v>-28</v>
      </c>
      <c r="D27" s="22">
        <v>-22</v>
      </c>
    </row>
    <row r="28" spans="1:4" x14ac:dyDescent="0.4">
      <c r="A28" s="19"/>
      <c r="B28" s="19" t="s">
        <v>194</v>
      </c>
      <c r="C28" s="22">
        <v>34</v>
      </c>
      <c r="D28" s="22">
        <v>593</v>
      </c>
    </row>
    <row r="29" spans="1:4" x14ac:dyDescent="0.4">
      <c r="A29" s="19"/>
      <c r="B29" s="19" t="s">
        <v>195</v>
      </c>
      <c r="C29" s="22">
        <v>-416</v>
      </c>
      <c r="D29" s="22">
        <v>90</v>
      </c>
    </row>
    <row r="30" spans="1:4" x14ac:dyDescent="0.4">
      <c r="A30" s="19"/>
      <c r="B30" s="19" t="s">
        <v>196</v>
      </c>
      <c r="C30" s="22">
        <v>-2241</v>
      </c>
      <c r="D30" s="22">
        <v>-1642</v>
      </c>
    </row>
    <row r="31" spans="1:4" x14ac:dyDescent="0.4">
      <c r="A31" s="19"/>
      <c r="B31" s="19" t="s">
        <v>197</v>
      </c>
      <c r="C31" s="22"/>
      <c r="D31" s="22">
        <v>4297</v>
      </c>
    </row>
    <row r="32" spans="1:4" x14ac:dyDescent="0.4">
      <c r="A32" s="19"/>
      <c r="B32" s="19" t="s">
        <v>199</v>
      </c>
      <c r="C32" s="22">
        <v>1239</v>
      </c>
      <c r="D32" s="22">
        <v>-1525</v>
      </c>
    </row>
    <row r="33" spans="1:4" x14ac:dyDescent="0.4">
      <c r="A33" s="19"/>
      <c r="B33" s="19" t="s">
        <v>185</v>
      </c>
      <c r="C33" s="22">
        <f>SUM(C23:C32)</f>
        <v>-44219</v>
      </c>
      <c r="D33" s="22">
        <f>SUM(D23:D32)</f>
        <v>-31778</v>
      </c>
    </row>
    <row r="34" spans="1:4" x14ac:dyDescent="0.4">
      <c r="A34" s="19" t="s">
        <v>200</v>
      </c>
      <c r="B34" s="19"/>
      <c r="C34" s="22"/>
      <c r="D34" s="22"/>
    </row>
    <row r="35" spans="1:4" x14ac:dyDescent="0.4">
      <c r="A35" s="19"/>
      <c r="B35" s="19" t="s">
        <v>201</v>
      </c>
      <c r="C35" s="22">
        <v>-9484</v>
      </c>
      <c r="D35" s="22">
        <v>11</v>
      </c>
    </row>
    <row r="36" spans="1:4" x14ac:dyDescent="0.4">
      <c r="A36" s="19"/>
      <c r="B36" s="19" t="s">
        <v>202</v>
      </c>
      <c r="C36" s="22">
        <v>35</v>
      </c>
      <c r="D36" s="22">
        <v>17</v>
      </c>
    </row>
    <row r="37" spans="1:4" x14ac:dyDescent="0.4">
      <c r="A37" s="19"/>
      <c r="B37" s="19" t="s">
        <v>203</v>
      </c>
      <c r="C37" s="22">
        <v>-84063</v>
      </c>
      <c r="D37" s="22">
        <v>-24959</v>
      </c>
    </row>
    <row r="38" spans="1:4" x14ac:dyDescent="0.4">
      <c r="A38" s="19"/>
      <c r="B38" s="19" t="s">
        <v>219</v>
      </c>
      <c r="C38" s="22">
        <v>-88</v>
      </c>
      <c r="D38" s="22">
        <v>-30093</v>
      </c>
    </row>
    <row r="39" spans="1:4" x14ac:dyDescent="0.4">
      <c r="A39" s="19"/>
      <c r="B39" s="19" t="s">
        <v>205</v>
      </c>
      <c r="C39" s="22">
        <v>-30038</v>
      </c>
      <c r="D39" s="22">
        <v>-31115</v>
      </c>
    </row>
    <row r="40" spans="1:4" x14ac:dyDescent="0.4">
      <c r="A40" s="19"/>
      <c r="B40" s="19" t="s">
        <v>220</v>
      </c>
      <c r="C40" s="22">
        <v>-53</v>
      </c>
      <c r="D40" s="22">
        <v>-311</v>
      </c>
    </row>
    <row r="41" spans="1:4" x14ac:dyDescent="0.4">
      <c r="A41" s="19"/>
      <c r="B41" s="19" t="s">
        <v>199</v>
      </c>
      <c r="C41" s="22">
        <v>-871</v>
      </c>
      <c r="D41" s="22">
        <v>-872</v>
      </c>
    </row>
    <row r="42" spans="1:4" x14ac:dyDescent="0.4">
      <c r="A42" s="19"/>
      <c r="B42" s="19" t="s">
        <v>200</v>
      </c>
      <c r="C42" s="22">
        <f>SUM(C35:C41)</f>
        <v>-124562</v>
      </c>
      <c r="D42" s="22">
        <v>-87323</v>
      </c>
    </row>
    <row r="43" spans="1:4" x14ac:dyDescent="0.4">
      <c r="A43" s="19"/>
      <c r="B43" s="19" t="s">
        <v>207</v>
      </c>
      <c r="C43" s="22">
        <v>3116</v>
      </c>
      <c r="D43" s="22">
        <v>-6400</v>
      </c>
    </row>
    <row r="44" spans="1:4" x14ac:dyDescent="0.4">
      <c r="A44" s="19"/>
      <c r="B44" s="19" t="s">
        <v>208</v>
      </c>
      <c r="C44" s="22">
        <v>6614</v>
      </c>
      <c r="D44" s="22"/>
    </row>
    <row r="45" spans="1:4" x14ac:dyDescent="0.4">
      <c r="A45" s="19"/>
      <c r="B45" s="19" t="s">
        <v>210</v>
      </c>
      <c r="C45" s="22">
        <v>110565</v>
      </c>
      <c r="D45" s="22"/>
    </row>
    <row r="46" spans="1:4" x14ac:dyDescent="0.4">
      <c r="A46" s="19"/>
      <c r="B46" s="19" t="s">
        <v>211</v>
      </c>
      <c r="C46" s="22"/>
      <c r="D46" s="22"/>
    </row>
    <row r="47" spans="1:4" x14ac:dyDescent="0.4">
      <c r="A47" s="19"/>
      <c r="B47" s="19" t="s">
        <v>213</v>
      </c>
      <c r="C47" s="22">
        <f>C46+C45+C44-C43+C42+C33+C21</f>
        <v>117564</v>
      </c>
      <c r="D47" s="2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J12" sqref="J12"/>
    </sheetView>
  </sheetViews>
  <sheetFormatPr defaultRowHeight="18.75" x14ac:dyDescent="0.4"/>
  <cols>
    <col min="1" max="1" width="30.5" bestFit="1" customWidth="1"/>
    <col min="2" max="2" width="27.25" bestFit="1" customWidth="1"/>
    <col min="3" max="3" width="16" style="21" bestFit="1" customWidth="1"/>
    <col min="4" max="4" width="18.125" style="21" bestFit="1" customWidth="1"/>
    <col min="7" max="7" width="23.5" bestFit="1" customWidth="1"/>
    <col min="8" max="9" width="12.125" bestFit="1" customWidth="1"/>
  </cols>
  <sheetData>
    <row r="1" spans="1:9" x14ac:dyDescent="0.4">
      <c r="A1" s="23" t="s">
        <v>228</v>
      </c>
    </row>
    <row r="2" spans="1:9" x14ac:dyDescent="0.4">
      <c r="A2" s="47"/>
      <c r="B2" s="48"/>
      <c r="C2" s="48"/>
      <c r="D2" s="48"/>
    </row>
    <row r="3" spans="1:9" ht="19.5" thickBot="1" x14ac:dyDescent="0.45">
      <c r="A3" s="49" t="s">
        <v>229</v>
      </c>
      <c r="B3" s="50"/>
      <c r="C3" s="50"/>
      <c r="D3" s="50"/>
    </row>
    <row r="4" spans="1:9" ht="19.5" thickTop="1" x14ac:dyDescent="0.4">
      <c r="A4" s="51"/>
      <c r="B4" s="54"/>
      <c r="C4" s="32" t="s">
        <v>230</v>
      </c>
      <c r="D4" s="32" t="s">
        <v>233</v>
      </c>
    </row>
    <row r="5" spans="1:9" x14ac:dyDescent="0.4">
      <c r="A5" s="52"/>
      <c r="B5" s="55"/>
      <c r="C5" s="33" t="s">
        <v>231</v>
      </c>
      <c r="D5" s="33" t="s">
        <v>234</v>
      </c>
    </row>
    <row r="6" spans="1:9" ht="24" x14ac:dyDescent="0.4">
      <c r="A6" s="53"/>
      <c r="B6" s="56"/>
      <c r="C6" s="34" t="s">
        <v>232</v>
      </c>
      <c r="D6" s="34" t="s">
        <v>235</v>
      </c>
    </row>
    <row r="7" spans="1:9" x14ac:dyDescent="0.4">
      <c r="A7" s="57" t="s">
        <v>236</v>
      </c>
      <c r="B7" s="57"/>
      <c r="C7" s="45"/>
      <c r="D7" s="45"/>
      <c r="H7" t="s">
        <v>226</v>
      </c>
      <c r="I7" t="s">
        <v>227</v>
      </c>
    </row>
    <row r="8" spans="1:9" x14ac:dyDescent="0.4">
      <c r="A8" s="43"/>
      <c r="B8" s="43"/>
      <c r="C8" s="46"/>
      <c r="D8" s="46"/>
      <c r="G8" t="s">
        <v>221</v>
      </c>
      <c r="H8" s="21">
        <f>C9</f>
        <v>1765552</v>
      </c>
      <c r="I8" s="21">
        <f>D9</f>
        <v>1117709</v>
      </c>
    </row>
    <row r="9" spans="1:9" x14ac:dyDescent="0.4">
      <c r="A9" s="28"/>
      <c r="B9" s="29" t="s">
        <v>237</v>
      </c>
      <c r="C9" s="35">
        <v>1765552</v>
      </c>
      <c r="D9" s="35">
        <v>1117709</v>
      </c>
      <c r="G9" t="s">
        <v>222</v>
      </c>
      <c r="H9" s="21">
        <f>C31</f>
        <v>1822644</v>
      </c>
      <c r="I9" s="21">
        <f>D31</f>
        <v>1297911</v>
      </c>
    </row>
    <row r="10" spans="1:9" x14ac:dyDescent="0.4">
      <c r="A10" s="30"/>
      <c r="B10" s="31" t="s">
        <v>238</v>
      </c>
      <c r="C10" s="36">
        <v>768591</v>
      </c>
      <c r="D10" s="36">
        <v>805392</v>
      </c>
      <c r="G10" t="s">
        <v>223</v>
      </c>
      <c r="H10" s="21">
        <f>C42</f>
        <v>-2251050</v>
      </c>
      <c r="I10" s="21">
        <f>D42</f>
        <v>-1102357</v>
      </c>
    </row>
    <row r="11" spans="1:9" x14ac:dyDescent="0.4">
      <c r="A11" s="28"/>
      <c r="B11" s="29" t="s">
        <v>255</v>
      </c>
      <c r="C11" s="35">
        <v>3400</v>
      </c>
      <c r="D11" s="35" t="s">
        <v>239</v>
      </c>
      <c r="G11" t="s">
        <v>224</v>
      </c>
      <c r="H11" s="21">
        <f>C49</f>
        <v>-1856977</v>
      </c>
      <c r="I11" s="21">
        <f>D49</f>
        <v>-540653</v>
      </c>
    </row>
    <row r="12" spans="1:9" x14ac:dyDescent="0.4">
      <c r="A12" s="30"/>
      <c r="B12" s="31" t="s">
        <v>256</v>
      </c>
      <c r="C12" s="36">
        <v>-21452</v>
      </c>
      <c r="D12" s="36">
        <v>-26379</v>
      </c>
      <c r="G12" t="s">
        <v>225</v>
      </c>
      <c r="H12" s="21">
        <f>H9+H10</f>
        <v>-428406</v>
      </c>
      <c r="I12" s="21">
        <f>I9+I10</f>
        <v>195554</v>
      </c>
    </row>
    <row r="13" spans="1:9" x14ac:dyDescent="0.4">
      <c r="A13" s="28"/>
      <c r="B13" s="29" t="s">
        <v>257</v>
      </c>
      <c r="C13" s="35">
        <v>-8000</v>
      </c>
      <c r="D13" s="35">
        <v>-12000</v>
      </c>
    </row>
    <row r="14" spans="1:9" x14ac:dyDescent="0.4">
      <c r="A14" s="30"/>
      <c r="B14" s="31" t="s">
        <v>258</v>
      </c>
      <c r="C14" s="36">
        <v>65445</v>
      </c>
      <c r="D14" s="36">
        <v>-59711</v>
      </c>
    </row>
    <row r="15" spans="1:9" x14ac:dyDescent="0.4">
      <c r="A15" s="28"/>
      <c r="B15" s="29" t="s">
        <v>240</v>
      </c>
      <c r="C15" s="35">
        <v>-220113</v>
      </c>
      <c r="D15" s="35">
        <v>-217318</v>
      </c>
    </row>
    <row r="16" spans="1:9" x14ac:dyDescent="0.4">
      <c r="A16" s="30"/>
      <c r="B16" s="31" t="s">
        <v>241</v>
      </c>
      <c r="C16" s="36">
        <v>23192</v>
      </c>
      <c r="D16" s="36">
        <v>17409</v>
      </c>
    </row>
    <row r="17" spans="1:4" x14ac:dyDescent="0.4">
      <c r="A17" s="28"/>
      <c r="B17" s="29" t="s">
        <v>259</v>
      </c>
      <c r="C17" s="35">
        <v>-645</v>
      </c>
      <c r="D17" s="35">
        <v>-96028</v>
      </c>
    </row>
    <row r="18" spans="1:4" x14ac:dyDescent="0.4">
      <c r="A18" s="30"/>
      <c r="B18" s="31" t="s">
        <v>242</v>
      </c>
      <c r="C18" s="36">
        <v>51912</v>
      </c>
      <c r="D18" s="36">
        <v>2175</v>
      </c>
    </row>
    <row r="19" spans="1:4" x14ac:dyDescent="0.4">
      <c r="A19" s="28"/>
      <c r="B19" s="29" t="s">
        <v>260</v>
      </c>
      <c r="C19" s="35">
        <v>17642</v>
      </c>
      <c r="D19" s="35">
        <v>25314</v>
      </c>
    </row>
    <row r="20" spans="1:4" x14ac:dyDescent="0.4">
      <c r="A20" s="30"/>
      <c r="B20" s="31" t="s">
        <v>243</v>
      </c>
      <c r="C20" s="36">
        <v>600</v>
      </c>
      <c r="D20" s="36" t="s">
        <v>239</v>
      </c>
    </row>
    <row r="21" spans="1:4" x14ac:dyDescent="0.4">
      <c r="A21" s="28"/>
      <c r="B21" s="29" t="s">
        <v>261</v>
      </c>
      <c r="C21" s="35">
        <v>512778</v>
      </c>
      <c r="D21" s="35">
        <v>296584</v>
      </c>
    </row>
    <row r="22" spans="1:4" x14ac:dyDescent="0.4">
      <c r="A22" s="30"/>
      <c r="B22" s="31" t="s">
        <v>262</v>
      </c>
      <c r="C22" s="36">
        <v>-312619</v>
      </c>
      <c r="D22" s="36">
        <v>131551</v>
      </c>
    </row>
    <row r="23" spans="1:4" x14ac:dyDescent="0.4">
      <c r="A23" s="28"/>
      <c r="B23" s="29" t="s">
        <v>263</v>
      </c>
      <c r="C23" s="35">
        <v>16720</v>
      </c>
      <c r="D23" s="35">
        <v>21085</v>
      </c>
    </row>
    <row r="24" spans="1:4" x14ac:dyDescent="0.4">
      <c r="A24" s="30"/>
      <c r="B24" s="31" t="s">
        <v>264</v>
      </c>
      <c r="C24" s="36">
        <v>126031</v>
      </c>
      <c r="D24" s="36">
        <v>-603172</v>
      </c>
    </row>
    <row r="25" spans="1:4" x14ac:dyDescent="0.4">
      <c r="A25" s="28"/>
      <c r="B25" s="29" t="s">
        <v>265</v>
      </c>
      <c r="C25" s="35">
        <v>-88494</v>
      </c>
      <c r="D25" s="35">
        <v>78993</v>
      </c>
    </row>
    <row r="26" spans="1:4" x14ac:dyDescent="0.4">
      <c r="A26" s="30"/>
      <c r="B26" s="31" t="s">
        <v>198</v>
      </c>
      <c r="C26" s="36">
        <v>11914</v>
      </c>
      <c r="D26" s="36">
        <v>110009</v>
      </c>
    </row>
    <row r="27" spans="1:4" x14ac:dyDescent="0.4">
      <c r="A27" s="28"/>
      <c r="B27" s="29" t="s">
        <v>244</v>
      </c>
      <c r="C27" s="37">
        <v>2712456</v>
      </c>
      <c r="D27" s="37">
        <v>1591615</v>
      </c>
    </row>
    <row r="28" spans="1:4" x14ac:dyDescent="0.4">
      <c r="A28" s="30"/>
      <c r="B28" s="31" t="s">
        <v>245</v>
      </c>
      <c r="C28" s="36">
        <v>240475</v>
      </c>
      <c r="D28" s="36">
        <v>232219</v>
      </c>
    </row>
    <row r="29" spans="1:4" x14ac:dyDescent="0.4">
      <c r="A29" s="28"/>
      <c r="B29" s="29" t="s">
        <v>246</v>
      </c>
      <c r="C29" s="35">
        <v>-22459</v>
      </c>
      <c r="D29" s="35">
        <v>-21561</v>
      </c>
    </row>
    <row r="30" spans="1:4" x14ac:dyDescent="0.4">
      <c r="A30" s="30"/>
      <c r="B30" s="31" t="s">
        <v>182</v>
      </c>
      <c r="C30" s="36">
        <v>-1107828</v>
      </c>
      <c r="D30" s="36">
        <v>-504362</v>
      </c>
    </row>
    <row r="31" spans="1:4" x14ac:dyDescent="0.4">
      <c r="A31" s="28"/>
      <c r="B31" s="29" t="s">
        <v>236</v>
      </c>
      <c r="C31" s="37">
        <v>1822644</v>
      </c>
      <c r="D31" s="37">
        <v>1297911</v>
      </c>
    </row>
    <row r="32" spans="1:4" x14ac:dyDescent="0.4">
      <c r="A32" s="43" t="s">
        <v>247</v>
      </c>
      <c r="B32" s="43"/>
      <c r="C32" s="45"/>
      <c r="D32" s="45"/>
    </row>
    <row r="33" spans="1:4" x14ac:dyDescent="0.4">
      <c r="A33" s="43"/>
      <c r="B33" s="43"/>
      <c r="C33" s="46"/>
      <c r="D33" s="46"/>
    </row>
    <row r="34" spans="1:4" x14ac:dyDescent="0.4">
      <c r="A34" s="28"/>
      <c r="B34" s="29" t="s">
        <v>248</v>
      </c>
      <c r="C34" s="35">
        <v>-3100000</v>
      </c>
      <c r="D34" s="35">
        <v>-3230000</v>
      </c>
    </row>
    <row r="35" spans="1:4" x14ac:dyDescent="0.4">
      <c r="A35" s="30"/>
      <c r="B35" s="31" t="s">
        <v>249</v>
      </c>
      <c r="C35" s="36">
        <v>3300000</v>
      </c>
      <c r="D35" s="36">
        <v>2200000</v>
      </c>
    </row>
    <row r="36" spans="1:4" x14ac:dyDescent="0.4">
      <c r="A36" s="28"/>
      <c r="B36" s="29" t="s">
        <v>250</v>
      </c>
      <c r="C36" s="35">
        <v>500000</v>
      </c>
      <c r="D36" s="35">
        <v>2000000</v>
      </c>
    </row>
    <row r="37" spans="1:4" x14ac:dyDescent="0.4">
      <c r="A37" s="30"/>
      <c r="B37" s="31" t="s">
        <v>186</v>
      </c>
      <c r="C37" s="36">
        <v>-1469060</v>
      </c>
      <c r="D37" s="36">
        <v>-192898</v>
      </c>
    </row>
    <row r="38" spans="1:4" x14ac:dyDescent="0.4">
      <c r="A38" s="28"/>
      <c r="B38" s="29" t="s">
        <v>188</v>
      </c>
      <c r="C38" s="35">
        <v>800</v>
      </c>
      <c r="D38" s="35">
        <v>98615</v>
      </c>
    </row>
    <row r="39" spans="1:4" x14ac:dyDescent="0.4">
      <c r="A39" s="30"/>
      <c r="B39" s="31" t="s">
        <v>190</v>
      </c>
      <c r="C39" s="36">
        <v>-2130</v>
      </c>
      <c r="D39" s="36">
        <v>-4893</v>
      </c>
    </row>
    <row r="40" spans="1:4" x14ac:dyDescent="0.4">
      <c r="A40" s="28"/>
      <c r="B40" s="29" t="s">
        <v>251</v>
      </c>
      <c r="C40" s="35">
        <v>-1480660</v>
      </c>
      <c r="D40" s="35">
        <v>-2012355</v>
      </c>
    </row>
    <row r="41" spans="1:4" x14ac:dyDescent="0.4">
      <c r="A41" s="30"/>
      <c r="B41" s="31" t="s">
        <v>198</v>
      </c>
      <c r="C41" s="36" t="s">
        <v>239</v>
      </c>
      <c r="D41" s="36">
        <v>39173</v>
      </c>
    </row>
    <row r="42" spans="1:4" x14ac:dyDescent="0.4">
      <c r="A42" s="28"/>
      <c r="B42" s="29" t="s">
        <v>247</v>
      </c>
      <c r="C42" s="37">
        <v>-2251050</v>
      </c>
      <c r="D42" s="37">
        <v>-1102357</v>
      </c>
    </row>
    <row r="43" spans="1:4" x14ac:dyDescent="0.4">
      <c r="A43" s="43" t="s">
        <v>252</v>
      </c>
      <c r="B43" s="43"/>
      <c r="C43" s="45"/>
      <c r="D43" s="45"/>
    </row>
    <row r="44" spans="1:4" x14ac:dyDescent="0.4">
      <c r="A44" s="43"/>
      <c r="B44" s="43"/>
      <c r="C44" s="46"/>
      <c r="D44" s="46"/>
    </row>
    <row r="45" spans="1:4" x14ac:dyDescent="0.4">
      <c r="A45" s="28"/>
      <c r="B45" s="29" t="s">
        <v>253</v>
      </c>
      <c r="C45" s="35">
        <v>1050000</v>
      </c>
      <c r="D45" s="35">
        <v>1050000</v>
      </c>
    </row>
    <row r="46" spans="1:4" x14ac:dyDescent="0.4">
      <c r="A46" s="30"/>
      <c r="B46" s="31" t="s">
        <v>254</v>
      </c>
      <c r="C46" s="36">
        <v>-1050000</v>
      </c>
      <c r="D46" s="36">
        <v>-1050000</v>
      </c>
    </row>
    <row r="47" spans="1:4" x14ac:dyDescent="0.4">
      <c r="A47" s="28"/>
      <c r="B47" s="29" t="s">
        <v>218</v>
      </c>
      <c r="C47" s="35">
        <v>-1290267</v>
      </c>
      <c r="D47" s="35">
        <v>-1476</v>
      </c>
    </row>
    <row r="48" spans="1:4" x14ac:dyDescent="0.4">
      <c r="A48" s="30"/>
      <c r="B48" s="31" t="s">
        <v>204</v>
      </c>
      <c r="C48" s="36">
        <v>-566710</v>
      </c>
      <c r="D48" s="36">
        <v>-539177</v>
      </c>
    </row>
    <row r="49" spans="1:4" x14ac:dyDescent="0.4">
      <c r="A49" s="28"/>
      <c r="B49" s="29" t="s">
        <v>252</v>
      </c>
      <c r="C49" s="37">
        <v>-1856977</v>
      </c>
      <c r="D49" s="37">
        <v>-540653</v>
      </c>
    </row>
    <row r="50" spans="1:4" ht="24" customHeight="1" x14ac:dyDescent="0.4">
      <c r="A50" s="43" t="s">
        <v>206</v>
      </c>
      <c r="B50" s="43"/>
      <c r="C50" s="36" t="s">
        <v>239</v>
      </c>
      <c r="D50" s="36" t="s">
        <v>239</v>
      </c>
    </row>
    <row r="51" spans="1:4" ht="24" customHeight="1" x14ac:dyDescent="0.4">
      <c r="A51" s="44" t="s">
        <v>266</v>
      </c>
      <c r="B51" s="44"/>
      <c r="C51" s="37">
        <v>-2285383</v>
      </c>
      <c r="D51" s="37">
        <v>-345099</v>
      </c>
    </row>
    <row r="52" spans="1:4" ht="24" customHeight="1" x14ac:dyDescent="0.4">
      <c r="A52" s="43" t="s">
        <v>209</v>
      </c>
      <c r="B52" s="43"/>
      <c r="C52" s="36">
        <v>5459816</v>
      </c>
      <c r="D52" s="36">
        <v>3174433</v>
      </c>
    </row>
    <row r="53" spans="1:4" ht="24" customHeight="1" x14ac:dyDescent="0.4">
      <c r="A53" s="44" t="s">
        <v>212</v>
      </c>
      <c r="B53" s="44"/>
      <c r="C53" s="37">
        <v>3174433</v>
      </c>
      <c r="D53" s="37">
        <v>2829333</v>
      </c>
    </row>
    <row r="54" spans="1:4" x14ac:dyDescent="0.4">
      <c r="A54" s="24"/>
      <c r="B54" s="25"/>
      <c r="C54" s="38"/>
      <c r="D54" s="38"/>
    </row>
  </sheetData>
  <mergeCells count="17">
    <mergeCell ref="A2:D2"/>
    <mergeCell ref="A3:D3"/>
    <mergeCell ref="A4:A6"/>
    <mergeCell ref="B4:B6"/>
    <mergeCell ref="A7:B8"/>
    <mergeCell ref="C7:C8"/>
    <mergeCell ref="D7:D8"/>
    <mergeCell ref="C32:C33"/>
    <mergeCell ref="D32:D33"/>
    <mergeCell ref="A43:B44"/>
    <mergeCell ref="C43:C44"/>
    <mergeCell ref="D43:D44"/>
    <mergeCell ref="A50:B50"/>
    <mergeCell ref="A51:B51"/>
    <mergeCell ref="A52:B52"/>
    <mergeCell ref="A53:B53"/>
    <mergeCell ref="A32:B3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G16" sqref="G16"/>
    </sheetView>
  </sheetViews>
  <sheetFormatPr defaultRowHeight="18.75" x14ac:dyDescent="0.4"/>
  <cols>
    <col min="1" max="1" width="21.375" bestFit="1" customWidth="1"/>
    <col min="2" max="2" width="25.125" bestFit="1" customWidth="1"/>
    <col min="3" max="4" width="10.375" bestFit="1" customWidth="1"/>
    <col min="6" max="6" width="15.125" bestFit="1" customWidth="1"/>
    <col min="7" max="7" width="12.75" bestFit="1" customWidth="1"/>
    <col min="9" max="9" width="9.5" bestFit="1" customWidth="1"/>
  </cols>
  <sheetData>
    <row r="1" spans="1:9" x14ac:dyDescent="0.4">
      <c r="A1" s="14" t="s">
        <v>0</v>
      </c>
      <c r="B1" s="6"/>
      <c r="C1" s="7"/>
      <c r="D1" s="7"/>
    </row>
    <row r="2" spans="1:9" x14ac:dyDescent="0.4">
      <c r="A2" s="12"/>
      <c r="B2" t="s">
        <v>1</v>
      </c>
      <c r="C2" s="1">
        <v>70185</v>
      </c>
      <c r="D2" s="1">
        <v>110761</v>
      </c>
      <c r="F2" s="19" t="s">
        <v>0</v>
      </c>
      <c r="G2" s="20">
        <f>D12</f>
        <v>416830</v>
      </c>
      <c r="H2" s="19" t="s">
        <v>123</v>
      </c>
      <c r="I2" s="22">
        <f>D57</f>
        <v>348191</v>
      </c>
    </row>
    <row r="3" spans="1:9" x14ac:dyDescent="0.4">
      <c r="A3" s="12"/>
      <c r="B3" t="s">
        <v>2</v>
      </c>
      <c r="C3" s="1">
        <v>127592</v>
      </c>
      <c r="D3" s="1">
        <v>121093</v>
      </c>
      <c r="F3" s="19" t="s">
        <v>42</v>
      </c>
      <c r="G3" s="20">
        <f>D2+D3+D4+D11</f>
        <v>265802</v>
      </c>
      <c r="H3" s="19" t="s">
        <v>56</v>
      </c>
      <c r="I3" s="22">
        <f>D63</f>
        <v>135038</v>
      </c>
    </row>
    <row r="4" spans="1:9" x14ac:dyDescent="0.4">
      <c r="A4" s="12"/>
      <c r="B4" t="s">
        <v>3</v>
      </c>
      <c r="C4" s="1">
        <v>46071</v>
      </c>
      <c r="D4" s="1">
        <v>35028</v>
      </c>
      <c r="F4" s="19" t="s">
        <v>12</v>
      </c>
      <c r="G4" s="20">
        <f>D43</f>
        <v>605961</v>
      </c>
      <c r="H4" s="19" t="s">
        <v>83</v>
      </c>
      <c r="I4" s="22">
        <f>D71+D77</f>
        <v>528895</v>
      </c>
    </row>
    <row r="5" spans="1:9" x14ac:dyDescent="0.4">
      <c r="A5" s="12"/>
      <c r="B5" t="s">
        <v>4</v>
      </c>
      <c r="C5" s="1">
        <v>73167</v>
      </c>
      <c r="D5" s="1">
        <v>73189</v>
      </c>
      <c r="F5" s="19"/>
      <c r="G5" s="19"/>
      <c r="H5" s="19" t="s">
        <v>84</v>
      </c>
      <c r="I5" s="22">
        <f>D81</f>
        <v>1022793</v>
      </c>
    </row>
    <row r="6" spans="1:9" x14ac:dyDescent="0.4">
      <c r="A6" s="12"/>
      <c r="B6" t="s">
        <v>5</v>
      </c>
      <c r="C6" s="1">
        <v>11246</v>
      </c>
      <c r="D6" s="1">
        <v>9994</v>
      </c>
    </row>
    <row r="7" spans="1:9" x14ac:dyDescent="0.4">
      <c r="A7" s="12"/>
      <c r="B7" t="s">
        <v>6</v>
      </c>
      <c r="C7" s="1">
        <v>22177</v>
      </c>
      <c r="D7" s="1">
        <v>26153</v>
      </c>
      <c r="F7" s="58" t="s">
        <v>124</v>
      </c>
      <c r="G7" s="58"/>
      <c r="H7" t="s">
        <v>125</v>
      </c>
    </row>
    <row r="8" spans="1:9" x14ac:dyDescent="0.4">
      <c r="A8" s="12"/>
      <c r="B8" t="s">
        <v>7</v>
      </c>
      <c r="C8" s="1">
        <v>5488</v>
      </c>
      <c r="D8" s="1">
        <v>5289</v>
      </c>
      <c r="F8" t="s">
        <v>126</v>
      </c>
      <c r="G8">
        <f>I4/I5*100</f>
        <v>51.710854493528991</v>
      </c>
      <c r="H8" t="s">
        <v>131</v>
      </c>
    </row>
    <row r="9" spans="1:9" x14ac:dyDescent="0.4">
      <c r="A9" s="12"/>
      <c r="B9" t="s">
        <v>8</v>
      </c>
      <c r="C9" s="1">
        <v>20235</v>
      </c>
      <c r="D9" s="1">
        <v>21854</v>
      </c>
      <c r="F9" t="s">
        <v>127</v>
      </c>
      <c r="G9">
        <f>G2/I2*100</f>
        <v>119.7130310662826</v>
      </c>
      <c r="H9" t="s">
        <v>132</v>
      </c>
    </row>
    <row r="10" spans="1:9" x14ac:dyDescent="0.4">
      <c r="A10" s="12"/>
      <c r="B10" t="s">
        <v>9</v>
      </c>
      <c r="C10" s="1">
        <v>19013</v>
      </c>
      <c r="D10" s="1">
        <v>14549</v>
      </c>
      <c r="F10" t="s">
        <v>128</v>
      </c>
      <c r="G10">
        <f>G3/I2*100</f>
        <v>76.33798690948359</v>
      </c>
      <c r="H10" t="s">
        <v>132</v>
      </c>
    </row>
    <row r="11" spans="1:9" x14ac:dyDescent="0.4">
      <c r="A11" s="12"/>
      <c r="B11" t="s">
        <v>10</v>
      </c>
      <c r="C11" s="1">
        <v>-1208</v>
      </c>
      <c r="D11" s="1">
        <v>-1080</v>
      </c>
      <c r="F11" t="s">
        <v>129</v>
      </c>
      <c r="G11">
        <f>G4/I4*100</f>
        <v>114.5711341570633</v>
      </c>
      <c r="H11" t="s">
        <v>132</v>
      </c>
    </row>
    <row r="12" spans="1:9" x14ac:dyDescent="0.4">
      <c r="A12" s="13"/>
      <c r="B12" s="2" t="s">
        <v>11</v>
      </c>
      <c r="C12" s="3">
        <f>SUM(C2:C11)</f>
        <v>393966</v>
      </c>
      <c r="D12" s="3">
        <f>SUM(D2:D11)</f>
        <v>416830</v>
      </c>
      <c r="F12" t="s">
        <v>130</v>
      </c>
      <c r="G12">
        <f>G4/(I4+I3)*100</f>
        <v>91.268396058035975</v>
      </c>
      <c r="H12" t="s">
        <v>132</v>
      </c>
    </row>
    <row r="13" spans="1:9" x14ac:dyDescent="0.4">
      <c r="A13" s="14" t="s">
        <v>12</v>
      </c>
      <c r="B13" s="6"/>
      <c r="C13" s="7"/>
      <c r="D13" s="7"/>
    </row>
    <row r="14" spans="1:9" x14ac:dyDescent="0.4">
      <c r="A14" s="15" t="s">
        <v>13</v>
      </c>
      <c r="B14" s="8"/>
      <c r="C14" s="9"/>
      <c r="D14" s="9"/>
    </row>
    <row r="15" spans="1:9" x14ac:dyDescent="0.4">
      <c r="A15" s="12"/>
      <c r="B15" t="s">
        <v>14</v>
      </c>
      <c r="C15" s="1">
        <v>314808</v>
      </c>
      <c r="D15" s="1">
        <v>321040</v>
      </c>
    </row>
    <row r="16" spans="1:9" x14ac:dyDescent="0.4">
      <c r="A16" s="13"/>
      <c r="B16" s="2" t="s">
        <v>15</v>
      </c>
      <c r="C16" s="3">
        <v>-236404</v>
      </c>
      <c r="D16" s="3">
        <v>-239490</v>
      </c>
    </row>
    <row r="17" spans="1:4" x14ac:dyDescent="0.4">
      <c r="A17" s="16"/>
      <c r="B17" s="4" t="s">
        <v>16</v>
      </c>
      <c r="C17" s="5">
        <f>SUM(C15:C16)</f>
        <v>78404</v>
      </c>
      <c r="D17" s="5">
        <f>SUM(D15:D16)</f>
        <v>81550</v>
      </c>
    </row>
    <row r="18" spans="1:4" x14ac:dyDescent="0.4">
      <c r="A18" s="12"/>
      <c r="B18" t="s">
        <v>17</v>
      </c>
      <c r="C18" s="1">
        <v>623326</v>
      </c>
      <c r="D18" s="1">
        <v>617071</v>
      </c>
    </row>
    <row r="19" spans="1:4" x14ac:dyDescent="0.4">
      <c r="A19" s="13"/>
      <c r="B19" s="2" t="s">
        <v>18</v>
      </c>
      <c r="C19" s="3">
        <v>-544908</v>
      </c>
      <c r="D19" s="3">
        <v>-545585</v>
      </c>
    </row>
    <row r="20" spans="1:4" x14ac:dyDescent="0.4">
      <c r="A20" s="16"/>
      <c r="B20" s="4" t="s">
        <v>19</v>
      </c>
      <c r="C20" s="5">
        <f>SUM(C18:C19)</f>
        <v>78418</v>
      </c>
      <c r="D20" s="5">
        <f>SUM(D18:D19)</f>
        <v>71486</v>
      </c>
    </row>
    <row r="21" spans="1:4" x14ac:dyDescent="0.4">
      <c r="A21" s="12"/>
      <c r="B21" t="s">
        <v>20</v>
      </c>
      <c r="C21" s="1">
        <v>77568</v>
      </c>
      <c r="D21" s="1">
        <v>77189</v>
      </c>
    </row>
    <row r="22" spans="1:4" x14ac:dyDescent="0.4">
      <c r="A22" s="13"/>
      <c r="B22" s="2" t="s">
        <v>15</v>
      </c>
      <c r="C22" s="3">
        <v>-65152</v>
      </c>
      <c r="D22" s="3">
        <v>-65660</v>
      </c>
    </row>
    <row r="23" spans="1:4" x14ac:dyDescent="0.4">
      <c r="A23" s="16"/>
      <c r="B23" s="4" t="s">
        <v>21</v>
      </c>
      <c r="C23" s="5">
        <f>SUM(C21:C22)</f>
        <v>12416</v>
      </c>
      <c r="D23" s="5">
        <f>SUM(D21:D22)</f>
        <v>11529</v>
      </c>
    </row>
    <row r="24" spans="1:4" x14ac:dyDescent="0.4">
      <c r="A24" s="12"/>
      <c r="B24" t="s">
        <v>22</v>
      </c>
      <c r="C24" s="1">
        <v>63862</v>
      </c>
      <c r="D24" s="1">
        <v>62872</v>
      </c>
    </row>
    <row r="25" spans="1:4" x14ac:dyDescent="0.4">
      <c r="A25" s="12"/>
      <c r="B25" t="s">
        <v>23</v>
      </c>
      <c r="C25" s="1">
        <v>11610</v>
      </c>
      <c r="D25" s="1">
        <v>12146</v>
      </c>
    </row>
    <row r="26" spans="1:4" x14ac:dyDescent="0.4">
      <c r="A26" s="13"/>
      <c r="B26" s="2" t="s">
        <v>24</v>
      </c>
      <c r="C26" s="3">
        <v>-1942</v>
      </c>
      <c r="D26" s="3">
        <v>-3181</v>
      </c>
    </row>
    <row r="27" spans="1:4" x14ac:dyDescent="0.4">
      <c r="A27" s="13"/>
      <c r="B27" s="2" t="s">
        <v>25</v>
      </c>
      <c r="C27" s="3">
        <f>SUM(C25:C26)</f>
        <v>9668</v>
      </c>
      <c r="D27" s="3">
        <f>SUM(D25:D26)</f>
        <v>8965</v>
      </c>
    </row>
    <row r="28" spans="1:4" x14ac:dyDescent="0.4">
      <c r="A28" s="12"/>
      <c r="B28" t="s">
        <v>26</v>
      </c>
      <c r="C28" s="1">
        <v>9075</v>
      </c>
      <c r="D28" s="1">
        <v>8321</v>
      </c>
    </row>
    <row r="29" spans="1:4" x14ac:dyDescent="0.4">
      <c r="A29" s="13"/>
      <c r="B29" s="2" t="s">
        <v>27</v>
      </c>
      <c r="C29" s="3">
        <f>SUM(C28,C27,C23,C20,C17,C24)</f>
        <v>251843</v>
      </c>
      <c r="D29" s="3">
        <f>SUM(D28,D24,D23,D20,D17,D27)</f>
        <v>244723</v>
      </c>
    </row>
    <row r="30" spans="1:4" x14ac:dyDescent="0.4">
      <c r="A30" s="17" t="s">
        <v>28</v>
      </c>
      <c r="B30" s="11"/>
      <c r="C30" s="10"/>
      <c r="D30" s="10"/>
    </row>
    <row r="31" spans="1:4" x14ac:dyDescent="0.4">
      <c r="A31" s="12"/>
      <c r="B31" t="s">
        <v>29</v>
      </c>
      <c r="C31" s="1">
        <v>195754</v>
      </c>
      <c r="D31" s="1">
        <v>179225</v>
      </c>
    </row>
    <row r="32" spans="1:4" x14ac:dyDescent="0.4">
      <c r="A32" s="12"/>
      <c r="B32" t="s">
        <v>30</v>
      </c>
      <c r="C32" s="1">
        <v>89357</v>
      </c>
      <c r="D32" s="1">
        <v>71176</v>
      </c>
    </row>
    <row r="33" spans="1:4" x14ac:dyDescent="0.4">
      <c r="A33" s="12"/>
      <c r="B33" t="s">
        <v>9</v>
      </c>
      <c r="C33" s="1">
        <v>28822</v>
      </c>
      <c r="D33" s="1">
        <v>22556</v>
      </c>
    </row>
    <row r="34" spans="1:4" x14ac:dyDescent="0.4">
      <c r="A34" s="13"/>
      <c r="B34" s="2" t="s">
        <v>31</v>
      </c>
      <c r="C34" s="3">
        <f>SUM(C31:C33)</f>
        <v>313933</v>
      </c>
      <c r="D34" s="3">
        <f>SUM(D31:D33)</f>
        <v>272957</v>
      </c>
    </row>
    <row r="35" spans="1:4" x14ac:dyDescent="0.4">
      <c r="A35" s="17" t="s">
        <v>32</v>
      </c>
      <c r="B35" s="11"/>
      <c r="C35" s="10"/>
      <c r="D35" s="10"/>
    </row>
    <row r="36" spans="1:4" x14ac:dyDescent="0.4">
      <c r="A36" s="12"/>
      <c r="B36" t="s">
        <v>33</v>
      </c>
      <c r="C36" s="1">
        <v>13238</v>
      </c>
      <c r="D36" s="1">
        <v>12128</v>
      </c>
    </row>
    <row r="37" spans="1:4" x14ac:dyDescent="0.4">
      <c r="A37" s="12"/>
      <c r="B37" t="s">
        <v>34</v>
      </c>
      <c r="C37" s="1">
        <v>1907</v>
      </c>
      <c r="D37" s="1">
        <v>1757</v>
      </c>
    </row>
    <row r="38" spans="1:4" x14ac:dyDescent="0.4">
      <c r="A38" s="12"/>
      <c r="B38" t="s">
        <v>35</v>
      </c>
      <c r="C38" s="1">
        <v>13402</v>
      </c>
      <c r="D38" s="1">
        <v>12224</v>
      </c>
    </row>
    <row r="39" spans="1:4" x14ac:dyDescent="0.4">
      <c r="A39" s="12"/>
      <c r="B39" t="s">
        <v>8</v>
      </c>
      <c r="C39" s="1">
        <v>61360</v>
      </c>
      <c r="D39" s="1">
        <v>49965</v>
      </c>
    </row>
    <row r="40" spans="1:4" x14ac:dyDescent="0.4">
      <c r="A40" s="12"/>
      <c r="B40" t="s">
        <v>9</v>
      </c>
      <c r="C40" s="1">
        <v>16521</v>
      </c>
      <c r="D40" s="1">
        <v>12427</v>
      </c>
    </row>
    <row r="41" spans="1:4" x14ac:dyDescent="0.4">
      <c r="A41" s="13"/>
      <c r="B41" s="2" t="s">
        <v>36</v>
      </c>
      <c r="C41" s="3">
        <v>-430</v>
      </c>
      <c r="D41" s="3">
        <v>-220</v>
      </c>
    </row>
    <row r="42" spans="1:4" x14ac:dyDescent="0.4">
      <c r="A42" s="13"/>
      <c r="B42" s="2" t="s">
        <v>37</v>
      </c>
      <c r="C42" s="3">
        <f>SUM(C36:C41)</f>
        <v>105998</v>
      </c>
      <c r="D42" s="3">
        <f>SUM(D36:D41)</f>
        <v>88281</v>
      </c>
    </row>
    <row r="43" spans="1:4" x14ac:dyDescent="0.4">
      <c r="A43" s="12" t="s">
        <v>38</v>
      </c>
      <c r="C43" s="1">
        <f>SUM(C42,C34,C29)</f>
        <v>671774</v>
      </c>
      <c r="D43" s="1">
        <f>SUM(D42,D34,D29)</f>
        <v>605961</v>
      </c>
    </row>
    <row r="44" spans="1:4" x14ac:dyDescent="0.4">
      <c r="A44" s="12" t="s">
        <v>39</v>
      </c>
      <c r="C44" s="1">
        <f>SUM(C43,C12)</f>
        <v>1065740</v>
      </c>
      <c r="D44" s="1">
        <f>SUM(D43,D12)</f>
        <v>1022791</v>
      </c>
    </row>
    <row r="46" spans="1:4" x14ac:dyDescent="0.4">
      <c r="A46" s="18" t="s">
        <v>46</v>
      </c>
      <c r="B46" s="19"/>
      <c r="C46" s="22" t="s">
        <v>79</v>
      </c>
      <c r="D46" s="22" t="s">
        <v>80</v>
      </c>
    </row>
    <row r="47" spans="1:4" x14ac:dyDescent="0.4">
      <c r="A47" s="18" t="s">
        <v>0</v>
      </c>
      <c r="B47" s="19"/>
      <c r="C47" s="22"/>
      <c r="D47" s="22"/>
    </row>
    <row r="48" spans="1:4" x14ac:dyDescent="0.4">
      <c r="A48" s="18"/>
      <c r="B48" s="19" t="s">
        <v>47</v>
      </c>
      <c r="C48" s="22">
        <v>99937</v>
      </c>
      <c r="D48" s="22">
        <v>104044</v>
      </c>
    </row>
    <row r="49" spans="1:4" x14ac:dyDescent="0.4">
      <c r="A49" s="18"/>
      <c r="B49" s="19" t="s">
        <v>48</v>
      </c>
      <c r="C49" s="22">
        <v>7528</v>
      </c>
      <c r="D49" s="22">
        <v>6776</v>
      </c>
    </row>
    <row r="50" spans="1:4" x14ac:dyDescent="0.4">
      <c r="A50" s="18"/>
      <c r="B50" s="19" t="s">
        <v>49</v>
      </c>
      <c r="C50" s="22"/>
      <c r="D50" s="22">
        <v>50000</v>
      </c>
    </row>
    <row r="51" spans="1:4" x14ac:dyDescent="0.4">
      <c r="A51" s="18"/>
      <c r="B51" s="19" t="s">
        <v>50</v>
      </c>
      <c r="C51" s="22">
        <v>24382</v>
      </c>
      <c r="D51" s="22">
        <v>30008</v>
      </c>
    </row>
    <row r="52" spans="1:4" x14ac:dyDescent="0.4">
      <c r="A52" s="18"/>
      <c r="B52" s="19" t="s">
        <v>51</v>
      </c>
      <c r="C52" s="22">
        <v>27649</v>
      </c>
      <c r="D52" s="22">
        <v>47769</v>
      </c>
    </row>
    <row r="53" spans="1:4" x14ac:dyDescent="0.4">
      <c r="A53" s="18"/>
      <c r="B53" s="19" t="s">
        <v>52</v>
      </c>
      <c r="C53" s="22">
        <v>76695</v>
      </c>
      <c r="D53" s="22">
        <v>68413</v>
      </c>
    </row>
    <row r="54" spans="1:4" x14ac:dyDescent="0.4">
      <c r="A54" s="18"/>
      <c r="B54" s="19" t="s">
        <v>53</v>
      </c>
      <c r="C54" s="22">
        <v>20346</v>
      </c>
      <c r="D54" s="22">
        <v>18784</v>
      </c>
    </row>
    <row r="55" spans="1:4" x14ac:dyDescent="0.4">
      <c r="A55" s="18"/>
      <c r="B55" s="19" t="s">
        <v>54</v>
      </c>
      <c r="C55" s="22"/>
      <c r="D55" s="22">
        <v>2657</v>
      </c>
    </row>
    <row r="56" spans="1:4" x14ac:dyDescent="0.4">
      <c r="A56" s="18"/>
      <c r="B56" s="19" t="s">
        <v>9</v>
      </c>
      <c r="C56" s="22">
        <v>23034</v>
      </c>
      <c r="D56" s="22">
        <v>19740</v>
      </c>
    </row>
    <row r="57" spans="1:4" x14ac:dyDescent="0.4">
      <c r="A57" s="18"/>
      <c r="B57" s="19" t="s">
        <v>55</v>
      </c>
      <c r="C57" s="22">
        <f>SUM(C48:C56)</f>
        <v>279571</v>
      </c>
      <c r="D57" s="22">
        <f>SUM(D48:D56)</f>
        <v>348191</v>
      </c>
    </row>
    <row r="58" spans="1:4" x14ac:dyDescent="0.4">
      <c r="A58" s="18" t="s">
        <v>56</v>
      </c>
      <c r="B58" s="19"/>
      <c r="C58" s="22"/>
      <c r="D58" s="22"/>
    </row>
    <row r="59" spans="1:4" x14ac:dyDescent="0.4">
      <c r="A59" s="18"/>
      <c r="B59" s="19" t="s">
        <v>57</v>
      </c>
      <c r="C59" s="22">
        <v>99997</v>
      </c>
      <c r="D59" s="22">
        <v>49998</v>
      </c>
    </row>
    <row r="60" spans="1:4" x14ac:dyDescent="0.4">
      <c r="A60" s="18"/>
      <c r="B60" s="19" t="s">
        <v>58</v>
      </c>
      <c r="C60" s="22">
        <v>50693</v>
      </c>
      <c r="D60" s="22">
        <v>20047</v>
      </c>
    </row>
    <row r="61" spans="1:4" x14ac:dyDescent="0.4">
      <c r="A61" s="18"/>
      <c r="B61" s="19" t="s">
        <v>59</v>
      </c>
      <c r="C61" s="22">
        <v>38416</v>
      </c>
      <c r="D61" s="22">
        <v>42316</v>
      </c>
    </row>
    <row r="62" spans="1:4" x14ac:dyDescent="0.4">
      <c r="A62" s="18"/>
      <c r="B62" s="19" t="s">
        <v>9</v>
      </c>
      <c r="C62" s="22">
        <v>21774</v>
      </c>
      <c r="D62" s="22">
        <v>22677</v>
      </c>
    </row>
    <row r="63" spans="1:4" x14ac:dyDescent="0.4">
      <c r="A63" s="18"/>
      <c r="B63" s="19" t="s">
        <v>60</v>
      </c>
      <c r="C63" s="22">
        <f>SUM(C59:C62)</f>
        <v>210880</v>
      </c>
      <c r="D63" s="22">
        <f>SUM(D59:D62)</f>
        <v>135038</v>
      </c>
    </row>
    <row r="64" spans="1:4" x14ac:dyDescent="0.4">
      <c r="A64" s="18" t="s">
        <v>61</v>
      </c>
      <c r="B64" s="19"/>
      <c r="C64" s="22">
        <f>SUM(C63,C57)</f>
        <v>490451</v>
      </c>
      <c r="D64" s="22">
        <f>SUM(D63,D57)</f>
        <v>483229</v>
      </c>
    </row>
    <row r="65" spans="1:4" x14ac:dyDescent="0.4">
      <c r="A65" s="18" t="s">
        <v>62</v>
      </c>
      <c r="B65" s="19"/>
      <c r="C65" s="22"/>
      <c r="D65" s="22"/>
    </row>
    <row r="66" spans="1:4" x14ac:dyDescent="0.4">
      <c r="A66" s="18" t="s">
        <v>63</v>
      </c>
      <c r="B66" s="19"/>
      <c r="C66" s="22"/>
      <c r="D66" s="22"/>
    </row>
    <row r="67" spans="1:4" x14ac:dyDescent="0.4">
      <c r="A67" s="18"/>
      <c r="B67" s="19" t="s">
        <v>64</v>
      </c>
      <c r="C67" s="22">
        <v>85424</v>
      </c>
      <c r="D67" s="22">
        <v>85424</v>
      </c>
    </row>
    <row r="68" spans="1:4" x14ac:dyDescent="0.4">
      <c r="A68" s="18"/>
      <c r="B68" s="19" t="s">
        <v>65</v>
      </c>
      <c r="C68" s="22">
        <v>109561</v>
      </c>
      <c r="D68" s="22">
        <v>109561</v>
      </c>
    </row>
    <row r="69" spans="1:4" x14ac:dyDescent="0.4">
      <c r="A69" s="18"/>
      <c r="B69" s="19" t="s">
        <v>66</v>
      </c>
      <c r="C69" s="22">
        <v>442272</v>
      </c>
      <c r="D69" s="22">
        <v>457917</v>
      </c>
    </row>
    <row r="70" spans="1:4" x14ac:dyDescent="0.4">
      <c r="A70" s="18"/>
      <c r="B70" s="19" t="s">
        <v>67</v>
      </c>
      <c r="C70" s="22">
        <v>-10977</v>
      </c>
      <c r="D70" s="22">
        <v>-40976</v>
      </c>
    </row>
    <row r="71" spans="1:4" x14ac:dyDescent="0.4">
      <c r="A71" s="18"/>
      <c r="B71" s="19" t="s">
        <v>68</v>
      </c>
      <c r="C71" s="22">
        <f>SUM(C67:C70)</f>
        <v>626280</v>
      </c>
      <c r="D71" s="22">
        <f>SUM(D67:D70)</f>
        <v>611926</v>
      </c>
    </row>
    <row r="72" spans="1:4" x14ac:dyDescent="0.4">
      <c r="A72" s="18" t="s">
        <v>74</v>
      </c>
      <c r="B72" s="19"/>
      <c r="C72" s="22"/>
      <c r="D72" s="22"/>
    </row>
    <row r="73" spans="1:4" x14ac:dyDescent="0.4">
      <c r="A73" s="18"/>
      <c r="B73" s="19" t="s">
        <v>69</v>
      </c>
      <c r="C73" s="22">
        <v>2291</v>
      </c>
      <c r="D73" s="22">
        <v>1860</v>
      </c>
    </row>
    <row r="74" spans="1:4" x14ac:dyDescent="0.4">
      <c r="A74" s="18"/>
      <c r="B74" s="19" t="s">
        <v>70</v>
      </c>
      <c r="C74" s="22">
        <v>0</v>
      </c>
      <c r="D74" s="22">
        <v>-2</v>
      </c>
    </row>
    <row r="75" spans="1:4" x14ac:dyDescent="0.4">
      <c r="A75" s="18"/>
      <c r="B75" s="19" t="s">
        <v>71</v>
      </c>
      <c r="C75" s="22">
        <v>-62992</v>
      </c>
      <c r="D75" s="22">
        <v>-84429</v>
      </c>
    </row>
    <row r="76" spans="1:4" x14ac:dyDescent="0.4">
      <c r="A76" s="18"/>
      <c r="B76" s="19" t="s">
        <v>72</v>
      </c>
      <c r="C76" s="22">
        <v>-445</v>
      </c>
      <c r="D76" s="22">
        <v>-460</v>
      </c>
    </row>
    <row r="77" spans="1:4" x14ac:dyDescent="0.4">
      <c r="A77" s="18"/>
      <c r="B77" s="19" t="s">
        <v>73</v>
      </c>
      <c r="C77" s="22">
        <f>SUM(C73:C76)</f>
        <v>-61146</v>
      </c>
      <c r="D77" s="22">
        <f>SUM(D73:D76)</f>
        <v>-83031</v>
      </c>
    </row>
    <row r="78" spans="1:4" x14ac:dyDescent="0.4">
      <c r="A78" s="18" t="s">
        <v>75</v>
      </c>
      <c r="B78" s="19"/>
      <c r="C78" s="22">
        <v>1022</v>
      </c>
      <c r="D78" s="22">
        <v>1143</v>
      </c>
    </row>
    <row r="79" spans="1:4" x14ac:dyDescent="0.4">
      <c r="A79" s="18" t="s">
        <v>76</v>
      </c>
      <c r="B79" s="19"/>
      <c r="C79" s="22">
        <v>9139</v>
      </c>
      <c r="D79" s="22">
        <v>9526</v>
      </c>
    </row>
    <row r="80" spans="1:4" x14ac:dyDescent="0.4">
      <c r="A80" s="18" t="s">
        <v>77</v>
      </c>
      <c r="B80" s="19"/>
      <c r="C80" s="22">
        <f>SUM(C78:C79,C77,C71)</f>
        <v>575295</v>
      </c>
      <c r="D80" s="22">
        <f>SUM(D78:D79,D77,D71)</f>
        <v>539564</v>
      </c>
    </row>
    <row r="81" spans="1:4" x14ac:dyDescent="0.4">
      <c r="A81" s="18" t="s">
        <v>78</v>
      </c>
      <c r="B81" s="19"/>
      <c r="C81" s="22">
        <f>SUM(C80,C64)</f>
        <v>1065746</v>
      </c>
      <c r="D81" s="22">
        <f>SUM(D80,D64)</f>
        <v>1022793</v>
      </c>
    </row>
  </sheetData>
  <mergeCells count="1">
    <mergeCell ref="F7:G7"/>
  </mergeCells>
  <phoneticPr fontId="1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"/>
  <sheetViews>
    <sheetView workbookViewId="0">
      <selection activeCell="N9" sqref="N9"/>
    </sheetView>
  </sheetViews>
  <sheetFormatPr defaultRowHeight="18.75" x14ac:dyDescent="0.4"/>
  <cols>
    <col min="1" max="1" width="21.375" style="12" bestFit="1" customWidth="1"/>
    <col min="2" max="2" width="29.625" bestFit="1" customWidth="1"/>
    <col min="3" max="4" width="9.5" style="21" bestFit="1" customWidth="1"/>
    <col min="7" max="7" width="9.5" style="21" bestFit="1" customWidth="1"/>
    <col min="9" max="9" width="9.5" style="21" bestFit="1" customWidth="1"/>
    <col min="11" max="11" width="15.125" bestFit="1" customWidth="1"/>
    <col min="13" max="13" width="13" bestFit="1" customWidth="1"/>
  </cols>
  <sheetData>
    <row r="2" spans="1:13" x14ac:dyDescent="0.4">
      <c r="A2" s="18" t="s">
        <v>133</v>
      </c>
      <c r="B2" s="19"/>
      <c r="C2" s="22"/>
      <c r="D2" s="22"/>
    </row>
    <row r="3" spans="1:13" x14ac:dyDescent="0.4">
      <c r="A3" s="18" t="s">
        <v>134</v>
      </c>
      <c r="B3" s="19"/>
      <c r="C3" s="22"/>
      <c r="D3" s="22"/>
    </row>
    <row r="4" spans="1:13" x14ac:dyDescent="0.4">
      <c r="A4" s="18"/>
      <c r="B4" s="19" t="s">
        <v>1</v>
      </c>
      <c r="C4" s="22">
        <v>31552</v>
      </c>
      <c r="D4" s="22">
        <v>22961</v>
      </c>
      <c r="F4" s="19" t="s">
        <v>0</v>
      </c>
      <c r="G4" s="22">
        <f>D15</f>
        <v>120941</v>
      </c>
      <c r="H4" s="19" t="s">
        <v>123</v>
      </c>
      <c r="I4" s="22">
        <f>D53</f>
        <v>399065</v>
      </c>
      <c r="K4" s="59" t="s">
        <v>124</v>
      </c>
      <c r="L4" s="59"/>
      <c r="M4" s="19" t="s">
        <v>125</v>
      </c>
    </row>
    <row r="5" spans="1:13" x14ac:dyDescent="0.4">
      <c r="A5" s="18"/>
      <c r="B5" s="19" t="s">
        <v>135</v>
      </c>
      <c r="C5" s="22">
        <v>19580</v>
      </c>
      <c r="D5" s="22">
        <v>18690</v>
      </c>
      <c r="F5" s="19" t="s">
        <v>42</v>
      </c>
      <c r="G5" s="22">
        <f>D4+D5+D7+D14</f>
        <v>41465</v>
      </c>
      <c r="H5" s="19" t="s">
        <v>56</v>
      </c>
      <c r="I5" s="22">
        <f>D65</f>
        <v>651383</v>
      </c>
      <c r="K5" s="19" t="s">
        <v>126</v>
      </c>
      <c r="L5" s="19">
        <f>I6/I7*100</f>
        <v>15.992977282716078</v>
      </c>
      <c r="M5" s="19" t="s">
        <v>170</v>
      </c>
    </row>
    <row r="6" spans="1:13" x14ac:dyDescent="0.4">
      <c r="A6" s="18"/>
      <c r="B6" s="19" t="s">
        <v>136</v>
      </c>
      <c r="C6" s="22">
        <v>1543</v>
      </c>
      <c r="D6" s="22">
        <v>1444</v>
      </c>
      <c r="F6" s="19" t="s">
        <v>12</v>
      </c>
      <c r="G6" s="22">
        <f>D37</f>
        <v>1155488</v>
      </c>
      <c r="H6" s="19" t="s">
        <v>83</v>
      </c>
      <c r="I6" s="22">
        <f>D76+D80</f>
        <v>204139</v>
      </c>
      <c r="K6" s="19" t="s">
        <v>127</v>
      </c>
      <c r="L6" s="19">
        <f>G4/I4*100</f>
        <v>30.306090486512222</v>
      </c>
      <c r="M6" s="19" t="s">
        <v>170</v>
      </c>
    </row>
    <row r="7" spans="1:13" x14ac:dyDescent="0.4">
      <c r="A7" s="18"/>
      <c r="B7" s="19" t="s">
        <v>137</v>
      </c>
      <c r="C7" s="22">
        <v>10</v>
      </c>
      <c r="D7" s="22">
        <v>20</v>
      </c>
      <c r="F7" s="19"/>
      <c r="G7" s="22"/>
      <c r="H7" s="19" t="s">
        <v>84</v>
      </c>
      <c r="I7" s="22">
        <f>D83</f>
        <v>1276429</v>
      </c>
      <c r="K7" s="19" t="s">
        <v>128</v>
      </c>
      <c r="L7" s="19">
        <f>G5/I4*100</f>
        <v>10.390537882299876</v>
      </c>
      <c r="M7" s="19" t="s">
        <v>170</v>
      </c>
    </row>
    <row r="8" spans="1:13" x14ac:dyDescent="0.4">
      <c r="A8" s="18"/>
      <c r="B8" s="19" t="s">
        <v>4</v>
      </c>
      <c r="C8" s="22">
        <v>11464</v>
      </c>
      <c r="D8" s="22">
        <v>11071</v>
      </c>
      <c r="K8" s="19" t="s">
        <v>129</v>
      </c>
      <c r="L8" s="19">
        <f>G6/I6*100</f>
        <v>566.03000896448009</v>
      </c>
      <c r="M8" s="19" t="s">
        <v>170</v>
      </c>
    </row>
    <row r="9" spans="1:13" x14ac:dyDescent="0.4">
      <c r="A9" s="18"/>
      <c r="B9" s="19" t="s">
        <v>138</v>
      </c>
      <c r="C9" s="22">
        <v>36365</v>
      </c>
      <c r="D9" s="22">
        <v>38249</v>
      </c>
      <c r="K9" s="19" t="s">
        <v>130</v>
      </c>
      <c r="L9" s="19">
        <f>G6/(I6+I5)*100</f>
        <v>135.06233621110854</v>
      </c>
      <c r="M9" s="19" t="s">
        <v>170</v>
      </c>
    </row>
    <row r="10" spans="1:13" x14ac:dyDescent="0.4">
      <c r="A10" s="18"/>
      <c r="B10" s="19" t="s">
        <v>5</v>
      </c>
      <c r="C10" s="22">
        <v>375</v>
      </c>
      <c r="D10" s="22">
        <v>639</v>
      </c>
    </row>
    <row r="11" spans="1:13" x14ac:dyDescent="0.4">
      <c r="A11" s="18"/>
      <c r="B11" s="19" t="s">
        <v>6</v>
      </c>
      <c r="C11" s="22">
        <v>1447</v>
      </c>
      <c r="D11" s="22">
        <v>1551</v>
      </c>
    </row>
    <row r="12" spans="1:13" x14ac:dyDescent="0.4">
      <c r="A12" s="18"/>
      <c r="B12" s="19" t="s">
        <v>139</v>
      </c>
      <c r="C12" s="22">
        <v>4913</v>
      </c>
      <c r="D12" s="22">
        <v>4771</v>
      </c>
    </row>
    <row r="13" spans="1:13" x14ac:dyDescent="0.4">
      <c r="A13" s="18"/>
      <c r="B13" s="19" t="s">
        <v>9</v>
      </c>
      <c r="C13" s="22">
        <v>25515</v>
      </c>
      <c r="D13" s="22">
        <v>21751</v>
      </c>
    </row>
    <row r="14" spans="1:13" x14ac:dyDescent="0.4">
      <c r="A14" s="18"/>
      <c r="B14" s="19" t="s">
        <v>140</v>
      </c>
      <c r="C14" s="22">
        <v>-189</v>
      </c>
      <c r="D14" s="22">
        <v>-206</v>
      </c>
    </row>
    <row r="15" spans="1:13" x14ac:dyDescent="0.4">
      <c r="A15" s="18"/>
      <c r="B15" s="19" t="s">
        <v>11</v>
      </c>
      <c r="C15" s="22">
        <f>SUM(C4:C14)</f>
        <v>132575</v>
      </c>
      <c r="D15" s="22">
        <f>SUM(D4:D14)</f>
        <v>120941</v>
      </c>
    </row>
    <row r="16" spans="1:13" x14ac:dyDescent="0.4">
      <c r="A16" s="18" t="s">
        <v>12</v>
      </c>
      <c r="B16" s="19"/>
      <c r="C16" s="22"/>
      <c r="D16" s="22"/>
    </row>
    <row r="17" spans="1:4" x14ac:dyDescent="0.4">
      <c r="A17" s="18" t="s">
        <v>13</v>
      </c>
      <c r="B17" s="19"/>
      <c r="C17" s="22"/>
      <c r="D17" s="22"/>
    </row>
    <row r="18" spans="1:4" x14ac:dyDescent="0.4">
      <c r="A18" s="18"/>
      <c r="B18" s="19" t="s">
        <v>16</v>
      </c>
      <c r="C18" s="22">
        <v>486113</v>
      </c>
      <c r="D18" s="22">
        <v>478773</v>
      </c>
    </row>
    <row r="19" spans="1:4" x14ac:dyDescent="0.4">
      <c r="A19" s="18"/>
      <c r="B19" s="19" t="s">
        <v>141</v>
      </c>
      <c r="C19" s="22">
        <v>69731</v>
      </c>
      <c r="D19" s="22">
        <v>63980</v>
      </c>
    </row>
    <row r="20" spans="1:4" x14ac:dyDescent="0.4">
      <c r="A20" s="18"/>
      <c r="B20" s="19" t="s">
        <v>22</v>
      </c>
      <c r="C20" s="22">
        <v>374331</v>
      </c>
      <c r="D20" s="22">
        <v>388351</v>
      </c>
    </row>
    <row r="21" spans="1:4" x14ac:dyDescent="0.4">
      <c r="A21" s="18"/>
      <c r="B21" s="19" t="s">
        <v>23</v>
      </c>
      <c r="C21" s="22">
        <v>2172</v>
      </c>
      <c r="D21" s="22">
        <v>2130</v>
      </c>
    </row>
    <row r="22" spans="1:4" x14ac:dyDescent="0.4">
      <c r="A22" s="18"/>
      <c r="B22" s="19" t="s">
        <v>142</v>
      </c>
      <c r="C22" s="22">
        <v>118710</v>
      </c>
      <c r="D22" s="22">
        <v>123069</v>
      </c>
    </row>
    <row r="23" spans="1:4" x14ac:dyDescent="0.4">
      <c r="A23" s="18"/>
      <c r="B23" s="19" t="s">
        <v>143</v>
      </c>
      <c r="C23" s="22">
        <v>10933</v>
      </c>
      <c r="D23" s="22">
        <v>10327</v>
      </c>
    </row>
    <row r="24" spans="1:4" x14ac:dyDescent="0.4">
      <c r="A24" s="18"/>
      <c r="B24" s="19" t="s">
        <v>27</v>
      </c>
      <c r="C24" s="22">
        <f>SUM(C18:C23)</f>
        <v>1061990</v>
      </c>
      <c r="D24" s="22">
        <f>SUM(D18:D23)</f>
        <v>1066630</v>
      </c>
    </row>
    <row r="25" spans="1:4" x14ac:dyDescent="0.4">
      <c r="A25" s="18" t="s">
        <v>144</v>
      </c>
      <c r="B25" s="19"/>
      <c r="C25" s="22"/>
      <c r="D25" s="22"/>
    </row>
    <row r="26" spans="1:4" x14ac:dyDescent="0.4">
      <c r="A26" s="18"/>
      <c r="B26" s="19" t="s">
        <v>145</v>
      </c>
      <c r="C26" s="22">
        <v>4746</v>
      </c>
      <c r="D26" s="22">
        <v>2382</v>
      </c>
    </row>
    <row r="27" spans="1:4" x14ac:dyDescent="0.4">
      <c r="A27" s="18"/>
      <c r="B27" s="19" t="s">
        <v>23</v>
      </c>
      <c r="C27" s="22">
        <v>388</v>
      </c>
      <c r="D27" s="22">
        <v>294</v>
      </c>
    </row>
    <row r="28" spans="1:4" x14ac:dyDescent="0.4">
      <c r="A28" s="18"/>
      <c r="B28" s="19" t="s">
        <v>9</v>
      </c>
      <c r="C28" s="22">
        <v>14263</v>
      </c>
      <c r="D28" s="22">
        <v>13378</v>
      </c>
    </row>
    <row r="29" spans="1:4" x14ac:dyDescent="0.4">
      <c r="A29" s="18"/>
      <c r="B29" s="19" t="s">
        <v>31</v>
      </c>
      <c r="C29" s="22">
        <f>SUM(C26:C28)</f>
        <v>19397</v>
      </c>
      <c r="D29" s="22">
        <f>SUM(D26:D28)</f>
        <v>16054</v>
      </c>
    </row>
    <row r="30" spans="1:4" x14ac:dyDescent="0.4">
      <c r="A30" s="18" t="s">
        <v>32</v>
      </c>
      <c r="B30" s="19"/>
      <c r="C30" s="22"/>
      <c r="D30" s="22"/>
    </row>
    <row r="31" spans="1:4" x14ac:dyDescent="0.4">
      <c r="A31" s="18"/>
      <c r="B31" s="19" t="s">
        <v>33</v>
      </c>
      <c r="C31" s="22">
        <v>58522</v>
      </c>
      <c r="D31" s="22">
        <v>47144</v>
      </c>
    </row>
    <row r="32" spans="1:4" x14ac:dyDescent="0.4">
      <c r="A32" s="18"/>
      <c r="B32" s="19" t="s">
        <v>34</v>
      </c>
      <c r="C32" s="22">
        <v>128</v>
      </c>
      <c r="D32" s="22">
        <v>135</v>
      </c>
    </row>
    <row r="33" spans="1:4" x14ac:dyDescent="0.4">
      <c r="A33" s="18"/>
      <c r="B33" s="19" t="s">
        <v>8</v>
      </c>
      <c r="C33" s="22">
        <v>5136</v>
      </c>
      <c r="D33" s="22">
        <v>4892</v>
      </c>
    </row>
    <row r="34" spans="1:4" x14ac:dyDescent="0.4">
      <c r="A34" s="18"/>
      <c r="B34" s="19" t="s">
        <v>9</v>
      </c>
      <c r="C34" s="22">
        <v>22362</v>
      </c>
      <c r="D34" s="22">
        <v>21367</v>
      </c>
    </row>
    <row r="35" spans="1:4" x14ac:dyDescent="0.4">
      <c r="A35" s="18"/>
      <c r="B35" s="19" t="s">
        <v>146</v>
      </c>
      <c r="C35" s="22">
        <v>-829</v>
      </c>
      <c r="D35" s="22">
        <v>-734</v>
      </c>
    </row>
    <row r="36" spans="1:4" x14ac:dyDescent="0.4">
      <c r="A36" s="18"/>
      <c r="B36" s="19" t="s">
        <v>37</v>
      </c>
      <c r="C36" s="22">
        <f>SUM(C31:C35)</f>
        <v>85319</v>
      </c>
      <c r="D36" s="22">
        <f>SUM(D31:D35)</f>
        <v>72804</v>
      </c>
    </row>
    <row r="37" spans="1:4" x14ac:dyDescent="0.4">
      <c r="A37" s="18" t="s">
        <v>147</v>
      </c>
      <c r="B37" s="19"/>
      <c r="C37" s="22">
        <f>C24+C29+C36</f>
        <v>1166706</v>
      </c>
      <c r="D37" s="22">
        <f>D24+D29+D36</f>
        <v>1155488</v>
      </c>
    </row>
    <row r="38" spans="1:4" x14ac:dyDescent="0.4">
      <c r="A38" s="18" t="s">
        <v>39</v>
      </c>
      <c r="B38" s="19"/>
      <c r="C38" s="22">
        <f>C37+C15</f>
        <v>1299281</v>
      </c>
      <c r="D38" s="22">
        <f>D37+D15</f>
        <v>1276429</v>
      </c>
    </row>
    <row r="40" spans="1:4" x14ac:dyDescent="0.4">
      <c r="A40" s="18" t="s">
        <v>46</v>
      </c>
      <c r="B40" s="19"/>
      <c r="C40" s="22"/>
      <c r="D40" s="22"/>
    </row>
    <row r="41" spans="1:4" x14ac:dyDescent="0.4">
      <c r="A41" s="18" t="s">
        <v>123</v>
      </c>
      <c r="B41" s="19"/>
      <c r="C41" s="22"/>
      <c r="D41" s="22"/>
    </row>
    <row r="42" spans="1:4" x14ac:dyDescent="0.4">
      <c r="A42" s="18"/>
      <c r="B42" s="19" t="s">
        <v>148</v>
      </c>
      <c r="C42" s="22">
        <v>24430</v>
      </c>
      <c r="D42" s="22">
        <v>26128</v>
      </c>
    </row>
    <row r="43" spans="1:4" x14ac:dyDescent="0.4">
      <c r="A43" s="18"/>
      <c r="B43" s="19" t="s">
        <v>48</v>
      </c>
      <c r="C43" s="22">
        <v>215514</v>
      </c>
      <c r="D43" s="22">
        <v>210789</v>
      </c>
    </row>
    <row r="44" spans="1:4" x14ac:dyDescent="0.4">
      <c r="A44" s="18"/>
      <c r="B44" s="19" t="s">
        <v>149</v>
      </c>
      <c r="C44" s="22">
        <v>40000</v>
      </c>
      <c r="D44" s="22">
        <v>30000</v>
      </c>
    </row>
    <row r="45" spans="1:4" x14ac:dyDescent="0.4">
      <c r="A45" s="18"/>
      <c r="B45" s="19" t="s">
        <v>150</v>
      </c>
      <c r="C45" s="22">
        <v>2465</v>
      </c>
      <c r="D45" s="22">
        <v>2293</v>
      </c>
    </row>
    <row r="46" spans="1:4" x14ac:dyDescent="0.4">
      <c r="A46" s="18"/>
      <c r="B46" s="19" t="s">
        <v>151</v>
      </c>
      <c r="C46" s="22">
        <v>7881</v>
      </c>
      <c r="D46" s="22">
        <v>3553</v>
      </c>
    </row>
    <row r="47" spans="1:4" x14ac:dyDescent="0.4">
      <c r="A47" s="18"/>
      <c r="B47" s="19" t="s">
        <v>152</v>
      </c>
      <c r="C47" s="22">
        <v>35597</v>
      </c>
      <c r="D47" s="22">
        <v>39845</v>
      </c>
    </row>
    <row r="48" spans="1:4" x14ac:dyDescent="0.4">
      <c r="A48" s="18"/>
      <c r="B48" s="19" t="s">
        <v>153</v>
      </c>
      <c r="C48" s="22">
        <v>4</v>
      </c>
      <c r="D48" s="22">
        <v>12</v>
      </c>
    </row>
    <row r="49" spans="1:4" x14ac:dyDescent="0.4">
      <c r="A49" s="18"/>
      <c r="B49" s="19" t="s">
        <v>154</v>
      </c>
      <c r="C49" s="22">
        <v>7315</v>
      </c>
      <c r="D49" s="22">
        <v>7174</v>
      </c>
    </row>
    <row r="50" spans="1:4" x14ac:dyDescent="0.4">
      <c r="A50" s="18"/>
      <c r="B50" s="19" t="s">
        <v>155</v>
      </c>
      <c r="C50" s="22">
        <v>1195</v>
      </c>
      <c r="D50" s="22">
        <v>823</v>
      </c>
    </row>
    <row r="51" spans="1:4" x14ac:dyDescent="0.4">
      <c r="A51" s="18"/>
      <c r="B51" s="19" t="s">
        <v>156</v>
      </c>
      <c r="C51" s="22"/>
      <c r="D51" s="22">
        <v>37</v>
      </c>
    </row>
    <row r="52" spans="1:4" x14ac:dyDescent="0.4">
      <c r="A52" s="18"/>
      <c r="B52" s="19" t="s">
        <v>9</v>
      </c>
      <c r="C52" s="22">
        <v>84626</v>
      </c>
      <c r="D52" s="22">
        <v>78411</v>
      </c>
    </row>
    <row r="53" spans="1:4" x14ac:dyDescent="0.4">
      <c r="A53" s="18"/>
      <c r="B53" s="19" t="s">
        <v>55</v>
      </c>
      <c r="C53" s="22">
        <f>SUM(C42:C52)</f>
        <v>419027</v>
      </c>
      <c r="D53" s="22">
        <f>SUM(D42:D52)</f>
        <v>399065</v>
      </c>
    </row>
    <row r="54" spans="1:4" x14ac:dyDescent="0.4">
      <c r="A54" s="18" t="s">
        <v>56</v>
      </c>
      <c r="B54" s="19"/>
      <c r="C54" s="22"/>
      <c r="D54" s="22"/>
    </row>
    <row r="55" spans="1:4" x14ac:dyDescent="0.4">
      <c r="A55" s="18"/>
      <c r="B55" s="19" t="s">
        <v>57</v>
      </c>
      <c r="C55" s="22">
        <v>175000</v>
      </c>
      <c r="D55" s="22">
        <v>210000</v>
      </c>
    </row>
    <row r="56" spans="1:4" x14ac:dyDescent="0.4">
      <c r="A56" s="18"/>
      <c r="B56" s="19" t="s">
        <v>157</v>
      </c>
      <c r="C56" s="22">
        <v>241275</v>
      </c>
      <c r="D56" s="22">
        <v>222580</v>
      </c>
    </row>
    <row r="57" spans="1:4" x14ac:dyDescent="0.4">
      <c r="A57" s="18"/>
      <c r="B57" s="19" t="s">
        <v>158</v>
      </c>
      <c r="C57" s="22">
        <v>114992</v>
      </c>
      <c r="D57" s="22">
        <v>106475</v>
      </c>
    </row>
    <row r="58" spans="1:4" x14ac:dyDescent="0.4">
      <c r="A58" s="18"/>
      <c r="B58" s="19" t="s">
        <v>150</v>
      </c>
      <c r="C58" s="22">
        <v>1677</v>
      </c>
      <c r="D58" s="22">
        <v>1534</v>
      </c>
    </row>
    <row r="59" spans="1:4" x14ac:dyDescent="0.4">
      <c r="A59" s="18"/>
      <c r="B59" s="19" t="s">
        <v>153</v>
      </c>
      <c r="C59" s="22">
        <v>10006</v>
      </c>
      <c r="D59" s="22">
        <v>5992</v>
      </c>
    </row>
    <row r="60" spans="1:4" x14ac:dyDescent="0.4">
      <c r="A60" s="18"/>
      <c r="B60" s="19" t="s">
        <v>159</v>
      </c>
      <c r="C60" s="22">
        <v>1499</v>
      </c>
      <c r="D60" s="22">
        <v>1482</v>
      </c>
    </row>
    <row r="61" spans="1:4" x14ac:dyDescent="0.4">
      <c r="A61" s="18"/>
      <c r="B61" s="19" t="s">
        <v>160</v>
      </c>
      <c r="C61" s="22">
        <v>30701</v>
      </c>
      <c r="D61" s="22">
        <v>29106</v>
      </c>
    </row>
    <row r="62" spans="1:4" x14ac:dyDescent="0.4">
      <c r="A62" s="18"/>
      <c r="B62" s="19" t="s">
        <v>156</v>
      </c>
      <c r="C62" s="22"/>
      <c r="D62" s="22">
        <v>1360</v>
      </c>
    </row>
    <row r="63" spans="1:4" x14ac:dyDescent="0.4">
      <c r="A63" s="18"/>
      <c r="B63" s="19" t="s">
        <v>161</v>
      </c>
      <c r="C63" s="22">
        <v>20883</v>
      </c>
      <c r="D63" s="22">
        <v>27548</v>
      </c>
    </row>
    <row r="64" spans="1:4" x14ac:dyDescent="0.4">
      <c r="A64" s="18"/>
      <c r="B64" s="19" t="s">
        <v>9</v>
      </c>
      <c r="C64" s="22">
        <v>47503</v>
      </c>
      <c r="D64" s="22">
        <v>45306</v>
      </c>
    </row>
    <row r="65" spans="1:4" x14ac:dyDescent="0.4">
      <c r="A65" s="18"/>
      <c r="B65" s="19" t="s">
        <v>60</v>
      </c>
      <c r="C65" s="22">
        <f>SUM(C55:C64)</f>
        <v>643536</v>
      </c>
      <c r="D65" s="22">
        <f>SUM(D55:D64)</f>
        <v>651383</v>
      </c>
    </row>
    <row r="66" spans="1:4" x14ac:dyDescent="0.4">
      <c r="A66" s="18" t="s">
        <v>162</v>
      </c>
      <c r="B66" s="19"/>
      <c r="C66" s="22"/>
      <c r="D66" s="22"/>
    </row>
    <row r="67" spans="1:4" x14ac:dyDescent="0.4">
      <c r="A67" s="18"/>
      <c r="B67" s="19" t="s">
        <v>163</v>
      </c>
      <c r="C67" s="22">
        <v>23500</v>
      </c>
      <c r="D67" s="22">
        <v>18800</v>
      </c>
    </row>
    <row r="68" spans="1:4" x14ac:dyDescent="0.4">
      <c r="A68" s="18"/>
      <c r="B68" s="19" t="s">
        <v>164</v>
      </c>
      <c r="C68" s="22">
        <f>SUM(C67)</f>
        <v>23500</v>
      </c>
      <c r="D68" s="22">
        <f>SUM(D67)</f>
        <v>18800</v>
      </c>
    </row>
    <row r="69" spans="1:4" x14ac:dyDescent="0.4">
      <c r="A69" s="18" t="s">
        <v>61</v>
      </c>
      <c r="B69" s="19"/>
      <c r="C69" s="22">
        <f>C53+C65+C68</f>
        <v>1086063</v>
      </c>
      <c r="D69" s="22">
        <f>D53+D65+D68</f>
        <v>1069248</v>
      </c>
    </row>
    <row r="70" spans="1:4" x14ac:dyDescent="0.4">
      <c r="A70" s="18" t="s">
        <v>62</v>
      </c>
      <c r="B70" s="19"/>
      <c r="C70" s="22"/>
      <c r="D70" s="22"/>
    </row>
    <row r="71" spans="1:4" x14ac:dyDescent="0.4">
      <c r="A71" s="18" t="s">
        <v>63</v>
      </c>
      <c r="B71" s="19"/>
      <c r="C71" s="22"/>
      <c r="D71" s="22"/>
    </row>
    <row r="72" spans="1:4" x14ac:dyDescent="0.4">
      <c r="A72" s="18"/>
      <c r="B72" s="19" t="s">
        <v>64</v>
      </c>
      <c r="C72" s="22">
        <v>60359</v>
      </c>
      <c r="D72" s="22">
        <v>60359</v>
      </c>
    </row>
    <row r="73" spans="1:4" x14ac:dyDescent="0.4">
      <c r="A73" s="18"/>
      <c r="B73" s="19" t="s">
        <v>165</v>
      </c>
      <c r="C73" s="22">
        <v>58572</v>
      </c>
      <c r="D73" s="22">
        <v>58566</v>
      </c>
    </row>
    <row r="74" spans="1:4" x14ac:dyDescent="0.4">
      <c r="A74" s="18"/>
      <c r="B74" s="19" t="s">
        <v>66</v>
      </c>
      <c r="C74" s="22">
        <v>78844</v>
      </c>
      <c r="D74" s="22">
        <v>84496</v>
      </c>
    </row>
    <row r="75" spans="1:4" x14ac:dyDescent="0.4">
      <c r="A75" s="18"/>
      <c r="B75" s="19" t="s">
        <v>166</v>
      </c>
      <c r="C75" s="22">
        <v>-4887</v>
      </c>
      <c r="D75" s="22">
        <v>-9700</v>
      </c>
    </row>
    <row r="76" spans="1:4" x14ac:dyDescent="0.4">
      <c r="A76" s="18"/>
      <c r="B76" s="19" t="s">
        <v>68</v>
      </c>
      <c r="C76" s="22">
        <f>SUM(C72:C75)</f>
        <v>192888</v>
      </c>
      <c r="D76" s="22">
        <f>SUM(D72:D75)</f>
        <v>193721</v>
      </c>
    </row>
    <row r="77" spans="1:4" x14ac:dyDescent="0.4">
      <c r="A77" s="18" t="s">
        <v>167</v>
      </c>
      <c r="B77" s="19"/>
      <c r="C77" s="22"/>
      <c r="D77" s="22"/>
    </row>
    <row r="78" spans="1:4" x14ac:dyDescent="0.4">
      <c r="A78" s="18"/>
      <c r="B78" s="19" t="s">
        <v>69</v>
      </c>
      <c r="C78" s="22">
        <v>18121</v>
      </c>
      <c r="D78" s="22">
        <v>11127</v>
      </c>
    </row>
    <row r="79" spans="1:4" x14ac:dyDescent="0.4">
      <c r="A79" s="18"/>
      <c r="B79" s="19" t="s">
        <v>168</v>
      </c>
      <c r="C79" s="22">
        <v>-762</v>
      </c>
      <c r="D79" s="22">
        <v>-709</v>
      </c>
    </row>
    <row r="80" spans="1:4" x14ac:dyDescent="0.4">
      <c r="A80" s="18"/>
      <c r="B80" s="19" t="s">
        <v>169</v>
      </c>
      <c r="C80" s="22">
        <f>SUM(C78:C79)</f>
        <v>17359</v>
      </c>
      <c r="D80" s="22">
        <f>SUM(D78:D79)</f>
        <v>10418</v>
      </c>
    </row>
    <row r="81" spans="1:4" x14ac:dyDescent="0.4">
      <c r="A81" s="18" t="s">
        <v>76</v>
      </c>
      <c r="B81" s="19"/>
      <c r="C81" s="22">
        <v>2970</v>
      </c>
      <c r="D81" s="22">
        <v>3042</v>
      </c>
    </row>
    <row r="82" spans="1:4" x14ac:dyDescent="0.4">
      <c r="A82" s="18" t="s">
        <v>77</v>
      </c>
      <c r="B82" s="19"/>
      <c r="C82" s="22">
        <f>C76+C80+C81</f>
        <v>213217</v>
      </c>
      <c r="D82" s="22">
        <f>D76+D80+D81</f>
        <v>207181</v>
      </c>
    </row>
    <row r="83" spans="1:4" x14ac:dyDescent="0.4">
      <c r="A83" s="18" t="s">
        <v>78</v>
      </c>
      <c r="B83" s="19"/>
      <c r="C83" s="22">
        <f>C69+C82</f>
        <v>1299280</v>
      </c>
      <c r="D83" s="22">
        <f>D69+D82</f>
        <v>1276429</v>
      </c>
    </row>
  </sheetData>
  <mergeCells count="1">
    <mergeCell ref="K4:L4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sqref="A1:G68"/>
    </sheetView>
  </sheetViews>
  <sheetFormatPr defaultRowHeight="18.75" x14ac:dyDescent="0.4"/>
  <cols>
    <col min="1" max="1" width="23.5" bestFit="1" customWidth="1"/>
    <col min="3" max="3" width="19.25" bestFit="1" customWidth="1"/>
    <col min="4" max="4" width="21.375" bestFit="1" customWidth="1"/>
    <col min="5" max="5" width="27.625" bestFit="1" customWidth="1"/>
    <col min="6" max="7" width="19.125" style="21" bestFit="1" customWidth="1"/>
    <col min="11" max="11" width="17.25" bestFit="1" customWidth="1"/>
    <col min="12" max="12" width="9.5" style="21" bestFit="1" customWidth="1"/>
  </cols>
  <sheetData>
    <row r="1" spans="1:12" x14ac:dyDescent="0.4">
      <c r="A1" t="s">
        <v>267</v>
      </c>
    </row>
    <row r="2" spans="1:12" x14ac:dyDescent="0.4">
      <c r="A2" t="s">
        <v>268</v>
      </c>
    </row>
    <row r="3" spans="1:12" x14ac:dyDescent="0.4">
      <c r="A3" t="s">
        <v>269</v>
      </c>
    </row>
    <row r="5" spans="1:12" x14ac:dyDescent="0.4">
      <c r="A5" t="s">
        <v>270</v>
      </c>
    </row>
    <row r="6" spans="1:12" x14ac:dyDescent="0.4">
      <c r="F6" s="21" t="s">
        <v>271</v>
      </c>
      <c r="G6" s="21" t="s">
        <v>273</v>
      </c>
    </row>
    <row r="7" spans="1:12" x14ac:dyDescent="0.4">
      <c r="F7" s="21" t="s">
        <v>272</v>
      </c>
      <c r="G7" s="21" t="s">
        <v>274</v>
      </c>
    </row>
    <row r="8" spans="1:12" x14ac:dyDescent="0.4">
      <c r="A8" t="s">
        <v>275</v>
      </c>
    </row>
    <row r="10" spans="1:12" x14ac:dyDescent="0.4">
      <c r="B10" t="s">
        <v>276</v>
      </c>
    </row>
    <row r="11" spans="1:12" x14ac:dyDescent="0.4">
      <c r="K11" t="s">
        <v>85</v>
      </c>
      <c r="L11" s="21">
        <v>1186831</v>
      </c>
    </row>
    <row r="12" spans="1:12" x14ac:dyDescent="0.4">
      <c r="C12" t="s">
        <v>277</v>
      </c>
      <c r="F12" s="21">
        <v>70185</v>
      </c>
      <c r="G12" s="21">
        <v>110761</v>
      </c>
      <c r="K12" t="s">
        <v>315</v>
      </c>
      <c r="L12" s="21">
        <f>(F13+G13)/2</f>
        <v>124342.5</v>
      </c>
    </row>
    <row r="13" spans="1:12" x14ac:dyDescent="0.4">
      <c r="C13" t="s">
        <v>278</v>
      </c>
      <c r="F13" s="21">
        <v>127592</v>
      </c>
      <c r="G13" s="21">
        <v>121093</v>
      </c>
      <c r="K13" t="s">
        <v>43</v>
      </c>
      <c r="L13" s="21">
        <f>(F15+F16+F17+G15+G16+G17)/2</f>
        <v>107963</v>
      </c>
    </row>
    <row r="14" spans="1:12" x14ac:dyDescent="0.4">
      <c r="C14" t="s">
        <v>279</v>
      </c>
      <c r="F14" s="21">
        <v>46071</v>
      </c>
      <c r="G14" s="21">
        <v>35028</v>
      </c>
      <c r="K14" t="s">
        <v>316</v>
      </c>
      <c r="L14" s="21">
        <f>(D68+E68)/2</f>
        <v>101990.5</v>
      </c>
    </row>
    <row r="15" spans="1:12" x14ac:dyDescent="0.4">
      <c r="C15" t="s">
        <v>280</v>
      </c>
      <c r="F15" s="21">
        <v>73167</v>
      </c>
      <c r="G15" s="21">
        <v>73189</v>
      </c>
    </row>
    <row r="16" spans="1:12" x14ac:dyDescent="0.4">
      <c r="C16" t="s">
        <v>281</v>
      </c>
      <c r="F16" s="21">
        <v>11246</v>
      </c>
      <c r="G16" s="21">
        <v>9994</v>
      </c>
      <c r="K16" t="s">
        <v>317</v>
      </c>
      <c r="L16" s="21">
        <f>L12*365/L11</f>
        <v>38.240501385622721</v>
      </c>
    </row>
    <row r="17" spans="2:12" x14ac:dyDescent="0.4">
      <c r="C17" t="s">
        <v>282</v>
      </c>
      <c r="F17" s="21">
        <v>22177</v>
      </c>
      <c r="G17" s="21">
        <v>26153</v>
      </c>
      <c r="K17" t="s">
        <v>318</v>
      </c>
      <c r="L17" s="21">
        <f>L13*365/L11</f>
        <v>33.203122432764225</v>
      </c>
    </row>
    <row r="18" spans="2:12" x14ac:dyDescent="0.4">
      <c r="C18" t="s">
        <v>283</v>
      </c>
      <c r="F18" s="21">
        <v>5488</v>
      </c>
      <c r="G18" s="21">
        <v>5289</v>
      </c>
      <c r="K18" t="s">
        <v>319</v>
      </c>
      <c r="L18" s="21">
        <f>L14*365/L11</f>
        <v>31.366329747032221</v>
      </c>
    </row>
    <row r="19" spans="2:12" x14ac:dyDescent="0.4">
      <c r="C19" t="s">
        <v>284</v>
      </c>
      <c r="F19" s="21">
        <v>20235</v>
      </c>
      <c r="G19" s="21">
        <v>21854</v>
      </c>
    </row>
    <row r="20" spans="2:12" x14ac:dyDescent="0.4">
      <c r="C20" t="s">
        <v>198</v>
      </c>
      <c r="F20" s="21">
        <v>19013</v>
      </c>
      <c r="G20" s="21">
        <v>14549</v>
      </c>
    </row>
    <row r="21" spans="2:12" x14ac:dyDescent="0.4">
      <c r="C21" t="s">
        <v>285</v>
      </c>
      <c r="F21" s="21">
        <v>-1208</v>
      </c>
      <c r="G21" s="21">
        <v>-1080</v>
      </c>
    </row>
    <row r="22" spans="2:12" x14ac:dyDescent="0.4">
      <c r="C22" t="s">
        <v>286</v>
      </c>
      <c r="F22" s="21">
        <v>393971</v>
      </c>
      <c r="G22" s="21">
        <v>416833</v>
      </c>
    </row>
    <row r="23" spans="2:12" x14ac:dyDescent="0.4">
      <c r="B23" t="s">
        <v>287</v>
      </c>
    </row>
    <row r="25" spans="2:12" x14ac:dyDescent="0.4">
      <c r="C25" t="s">
        <v>288</v>
      </c>
    </row>
    <row r="27" spans="2:12" x14ac:dyDescent="0.4">
      <c r="D27" t="s">
        <v>289</v>
      </c>
      <c r="F27" s="21">
        <v>314808</v>
      </c>
      <c r="G27" s="21">
        <v>321040</v>
      </c>
    </row>
    <row r="28" spans="2:12" x14ac:dyDescent="0.4">
      <c r="E28" t="s">
        <v>290</v>
      </c>
      <c r="F28" s="21">
        <v>-236404</v>
      </c>
      <c r="G28" s="21">
        <v>-239490</v>
      </c>
    </row>
    <row r="29" spans="2:12" x14ac:dyDescent="0.4">
      <c r="E29" t="s">
        <v>291</v>
      </c>
      <c r="F29" s="21">
        <v>78403</v>
      </c>
      <c r="G29" s="21">
        <v>81550</v>
      </c>
    </row>
    <row r="30" spans="2:12" x14ac:dyDescent="0.4">
      <c r="D30" t="s">
        <v>292</v>
      </c>
      <c r="F30" s="21">
        <v>623326</v>
      </c>
      <c r="G30" s="21">
        <v>617071</v>
      </c>
    </row>
    <row r="31" spans="2:12" x14ac:dyDescent="0.4">
      <c r="E31" t="s">
        <v>290</v>
      </c>
      <c r="F31" s="21">
        <v>-544908</v>
      </c>
      <c r="G31" s="21">
        <v>-545585</v>
      </c>
    </row>
    <row r="32" spans="2:12" x14ac:dyDescent="0.4">
      <c r="E32" t="s">
        <v>293</v>
      </c>
      <c r="F32" s="21">
        <v>78418</v>
      </c>
      <c r="G32" s="21">
        <v>71486</v>
      </c>
    </row>
    <row r="33" spans="3:7" x14ac:dyDescent="0.4">
      <c r="D33" t="s">
        <v>294</v>
      </c>
      <c r="F33" s="21">
        <v>77568</v>
      </c>
      <c r="G33" s="21">
        <v>77189</v>
      </c>
    </row>
    <row r="34" spans="3:7" x14ac:dyDescent="0.4">
      <c r="E34" t="s">
        <v>290</v>
      </c>
      <c r="F34" s="21">
        <v>-65152</v>
      </c>
      <c r="G34" s="21">
        <v>-65660</v>
      </c>
    </row>
    <row r="35" spans="3:7" x14ac:dyDescent="0.4">
      <c r="E35" t="s">
        <v>295</v>
      </c>
      <c r="F35" s="21">
        <v>12416</v>
      </c>
      <c r="G35" s="21">
        <v>11528</v>
      </c>
    </row>
    <row r="36" spans="3:7" x14ac:dyDescent="0.4">
      <c r="D36" t="s">
        <v>296</v>
      </c>
      <c r="F36" s="21">
        <v>63862</v>
      </c>
      <c r="G36" s="21">
        <v>62872</v>
      </c>
    </row>
    <row r="37" spans="3:7" x14ac:dyDescent="0.4">
      <c r="D37" t="s">
        <v>297</v>
      </c>
      <c r="F37" s="21">
        <v>11610</v>
      </c>
      <c r="G37" s="21">
        <v>12146</v>
      </c>
    </row>
    <row r="38" spans="3:7" x14ac:dyDescent="0.4">
      <c r="E38" t="s">
        <v>290</v>
      </c>
      <c r="F38" s="21">
        <v>-1942</v>
      </c>
      <c r="G38" s="21">
        <v>-3181</v>
      </c>
    </row>
    <row r="39" spans="3:7" x14ac:dyDescent="0.4">
      <c r="E39" t="s">
        <v>298</v>
      </c>
      <c r="F39" s="21">
        <v>9667</v>
      </c>
      <c r="G39" s="21">
        <v>8965</v>
      </c>
    </row>
    <row r="40" spans="3:7" x14ac:dyDescent="0.4">
      <c r="D40" t="s">
        <v>299</v>
      </c>
      <c r="F40" s="21">
        <v>9075</v>
      </c>
      <c r="G40" s="21">
        <v>8321</v>
      </c>
    </row>
    <row r="41" spans="3:7" x14ac:dyDescent="0.4">
      <c r="D41" t="s">
        <v>300</v>
      </c>
      <c r="F41" s="21">
        <v>251844</v>
      </c>
      <c r="G41" s="21">
        <v>244724</v>
      </c>
    </row>
    <row r="42" spans="3:7" x14ac:dyDescent="0.4">
      <c r="C42" t="s">
        <v>301</v>
      </c>
    </row>
    <row r="44" spans="3:7" x14ac:dyDescent="0.4">
      <c r="D44" t="s">
        <v>302</v>
      </c>
      <c r="F44" s="21">
        <v>195754</v>
      </c>
      <c r="G44" s="21">
        <v>179225</v>
      </c>
    </row>
    <row r="45" spans="3:7" x14ac:dyDescent="0.4">
      <c r="D45" t="s">
        <v>303</v>
      </c>
      <c r="F45" s="21">
        <v>89357</v>
      </c>
      <c r="G45" s="21">
        <v>71176</v>
      </c>
    </row>
    <row r="46" spans="3:7" x14ac:dyDescent="0.4">
      <c r="D46" t="s">
        <v>198</v>
      </c>
      <c r="F46" s="21">
        <v>28822</v>
      </c>
      <c r="G46" s="21">
        <v>22556</v>
      </c>
    </row>
    <row r="47" spans="3:7" x14ac:dyDescent="0.4">
      <c r="D47" t="s">
        <v>304</v>
      </c>
      <c r="F47" s="21">
        <v>313934</v>
      </c>
      <c r="G47" s="21">
        <v>272958</v>
      </c>
    </row>
    <row r="48" spans="3:7" x14ac:dyDescent="0.4">
      <c r="C48" t="s">
        <v>305</v>
      </c>
    </row>
    <row r="50" spans="1:7" x14ac:dyDescent="0.4">
      <c r="D50" t="s">
        <v>306</v>
      </c>
      <c r="F50" s="21">
        <v>13238</v>
      </c>
      <c r="G50" s="21">
        <v>12128</v>
      </c>
    </row>
    <row r="51" spans="1:7" x14ac:dyDescent="0.4">
      <c r="D51" t="s">
        <v>307</v>
      </c>
      <c r="F51" s="21">
        <v>1907</v>
      </c>
      <c r="G51" s="21">
        <v>1757</v>
      </c>
    </row>
    <row r="52" spans="1:7" x14ac:dyDescent="0.4">
      <c r="D52" t="s">
        <v>308</v>
      </c>
      <c r="F52" s="21">
        <v>13402</v>
      </c>
      <c r="G52" s="21">
        <v>12224</v>
      </c>
    </row>
    <row r="53" spans="1:7" x14ac:dyDescent="0.4">
      <c r="D53" t="s">
        <v>284</v>
      </c>
      <c r="F53" s="21">
        <v>61360</v>
      </c>
      <c r="G53" s="21">
        <v>49965</v>
      </c>
    </row>
    <row r="54" spans="1:7" x14ac:dyDescent="0.4">
      <c r="D54" t="s">
        <v>198</v>
      </c>
      <c r="F54" s="21">
        <v>16521</v>
      </c>
      <c r="G54" s="21">
        <v>12427</v>
      </c>
    </row>
    <row r="55" spans="1:7" x14ac:dyDescent="0.4">
      <c r="D55" t="s">
        <v>285</v>
      </c>
      <c r="F55" s="21">
        <v>-430</v>
      </c>
      <c r="G55" s="21">
        <v>-220</v>
      </c>
    </row>
    <row r="56" spans="1:7" x14ac:dyDescent="0.4">
      <c r="D56" t="s">
        <v>309</v>
      </c>
      <c r="F56" s="21">
        <v>105999</v>
      </c>
      <c r="G56" s="21">
        <v>88283</v>
      </c>
    </row>
    <row r="57" spans="1:7" x14ac:dyDescent="0.4">
      <c r="C57" t="s">
        <v>310</v>
      </c>
      <c r="F57" s="21">
        <v>671779</v>
      </c>
      <c r="G57" s="21">
        <v>605966</v>
      </c>
    </row>
    <row r="58" spans="1:7" x14ac:dyDescent="0.4">
      <c r="B58" t="s">
        <v>311</v>
      </c>
      <c r="F58" s="21">
        <v>1065751</v>
      </c>
      <c r="G58" s="21">
        <v>1022799</v>
      </c>
    </row>
    <row r="61" spans="1:7" x14ac:dyDescent="0.4">
      <c r="A61" t="s">
        <v>270</v>
      </c>
    </row>
    <row r="62" spans="1:7" x14ac:dyDescent="0.4">
      <c r="D62" t="s">
        <v>271</v>
      </c>
      <c r="E62" t="s">
        <v>273</v>
      </c>
    </row>
    <row r="63" spans="1:7" x14ac:dyDescent="0.4">
      <c r="D63" t="s">
        <v>272</v>
      </c>
      <c r="E63" t="s">
        <v>274</v>
      </c>
    </row>
    <row r="64" spans="1:7" x14ac:dyDescent="0.4">
      <c r="A64" t="s">
        <v>312</v>
      </c>
    </row>
    <row r="66" spans="2:5" x14ac:dyDescent="0.4">
      <c r="B66" t="s">
        <v>313</v>
      </c>
    </row>
    <row r="68" spans="2:5" x14ac:dyDescent="0.4">
      <c r="C68" t="s">
        <v>314</v>
      </c>
      <c r="D68" s="26">
        <v>99937</v>
      </c>
      <c r="E68" s="26">
        <v>104044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H50" sqref="H50"/>
    </sheetView>
  </sheetViews>
  <sheetFormatPr defaultRowHeight="18.75" x14ac:dyDescent="0.4"/>
  <cols>
    <col min="1" max="1" width="21.375" bestFit="1" customWidth="1"/>
    <col min="3" max="3" width="19.25" bestFit="1" customWidth="1"/>
    <col min="4" max="4" width="27.625" bestFit="1" customWidth="1"/>
    <col min="5" max="6" width="19.125" bestFit="1" customWidth="1"/>
    <col min="9" max="9" width="17.25" bestFit="1" customWidth="1"/>
    <col min="10" max="10" width="9.375" bestFit="1" customWidth="1"/>
  </cols>
  <sheetData>
    <row r="1" spans="1:10" x14ac:dyDescent="0.4">
      <c r="A1" t="s">
        <v>267</v>
      </c>
    </row>
    <row r="2" spans="1:10" x14ac:dyDescent="0.4">
      <c r="A2" t="s">
        <v>320</v>
      </c>
    </row>
    <row r="3" spans="1:10" x14ac:dyDescent="0.4">
      <c r="A3" t="s">
        <v>269</v>
      </c>
    </row>
    <row r="5" spans="1:10" x14ac:dyDescent="0.4">
      <c r="A5" t="s">
        <v>270</v>
      </c>
    </row>
    <row r="6" spans="1:10" x14ac:dyDescent="0.4">
      <c r="E6" t="s">
        <v>271</v>
      </c>
      <c r="F6" t="s">
        <v>273</v>
      </c>
    </row>
    <row r="7" spans="1:10" x14ac:dyDescent="0.4">
      <c r="E7" t="s">
        <v>272</v>
      </c>
      <c r="F7" t="s">
        <v>274</v>
      </c>
    </row>
    <row r="8" spans="1:10" x14ac:dyDescent="0.4">
      <c r="A8" t="s">
        <v>275</v>
      </c>
      <c r="J8" s="21"/>
    </row>
    <row r="9" spans="1:10" x14ac:dyDescent="0.4">
      <c r="I9" t="s">
        <v>85</v>
      </c>
      <c r="J9" s="21">
        <v>1186831</v>
      </c>
    </row>
    <row r="10" spans="1:10" x14ac:dyDescent="0.4">
      <c r="B10" t="s">
        <v>276</v>
      </c>
      <c r="I10" t="s">
        <v>315</v>
      </c>
      <c r="J10" s="21">
        <f>(E13+F13)/2</f>
        <v>163493.5</v>
      </c>
    </row>
    <row r="11" spans="1:10" x14ac:dyDescent="0.4">
      <c r="I11" t="s">
        <v>43</v>
      </c>
      <c r="J11" s="21">
        <f>(E15+F15)/2</f>
        <v>203941.5</v>
      </c>
    </row>
    <row r="12" spans="1:10" x14ac:dyDescent="0.4">
      <c r="C12" t="s">
        <v>277</v>
      </c>
      <c r="E12" s="26">
        <v>271074</v>
      </c>
      <c r="F12" s="26">
        <v>170228</v>
      </c>
      <c r="I12" t="s">
        <v>316</v>
      </c>
      <c r="J12" s="21">
        <f>(E57+F57)/2</f>
        <v>239614.5</v>
      </c>
    </row>
    <row r="13" spans="1:10" x14ac:dyDescent="0.4">
      <c r="C13" t="s">
        <v>278</v>
      </c>
      <c r="E13" s="26">
        <v>172489</v>
      </c>
      <c r="F13" s="26">
        <v>154498</v>
      </c>
      <c r="J13" s="21"/>
    </row>
    <row r="14" spans="1:10" x14ac:dyDescent="0.4">
      <c r="C14" t="s">
        <v>279</v>
      </c>
      <c r="E14" s="26">
        <v>94683</v>
      </c>
      <c r="F14" s="26">
        <v>152630</v>
      </c>
      <c r="I14" t="s">
        <v>317</v>
      </c>
      <c r="J14" s="21">
        <f>J10*365/J9</f>
        <v>50.281065711967415</v>
      </c>
    </row>
    <row r="15" spans="1:10" x14ac:dyDescent="0.4">
      <c r="C15" t="s">
        <v>321</v>
      </c>
      <c r="E15" s="26">
        <v>210872</v>
      </c>
      <c r="F15" s="26">
        <v>197011</v>
      </c>
      <c r="I15" t="s">
        <v>318</v>
      </c>
      <c r="J15" s="21">
        <f>J11*365/J9</f>
        <v>62.720511597691669</v>
      </c>
    </row>
    <row r="16" spans="1:10" x14ac:dyDescent="0.4">
      <c r="C16" t="s">
        <v>284</v>
      </c>
      <c r="E16" s="26">
        <v>60311</v>
      </c>
      <c r="F16" s="26">
        <v>58307</v>
      </c>
      <c r="I16" t="s">
        <v>319</v>
      </c>
      <c r="J16" s="21">
        <f>J12*365/J9</f>
        <v>73.691445959871288</v>
      </c>
    </row>
    <row r="17" spans="2:6" x14ac:dyDescent="0.4">
      <c r="C17" t="s">
        <v>198</v>
      </c>
      <c r="E17" s="26">
        <v>90071</v>
      </c>
      <c r="F17" s="26">
        <v>89481</v>
      </c>
    </row>
    <row r="18" spans="2:6" x14ac:dyDescent="0.4">
      <c r="C18" t="s">
        <v>285</v>
      </c>
      <c r="E18" s="26">
        <v>-2263</v>
      </c>
      <c r="F18" s="26">
        <v>-1726</v>
      </c>
    </row>
    <row r="19" spans="2:6" x14ac:dyDescent="0.4">
      <c r="C19" t="s">
        <v>286</v>
      </c>
      <c r="E19" s="26">
        <v>897237</v>
      </c>
      <c r="F19" s="26">
        <v>820429</v>
      </c>
    </row>
    <row r="20" spans="2:6" x14ac:dyDescent="0.4">
      <c r="B20" t="s">
        <v>287</v>
      </c>
    </row>
    <row r="22" spans="2:6" x14ac:dyDescent="0.4">
      <c r="C22" t="s">
        <v>288</v>
      </c>
    </row>
    <row r="24" spans="2:6" x14ac:dyDescent="0.4">
      <c r="D24" t="s">
        <v>291</v>
      </c>
      <c r="E24" s="26">
        <v>143217</v>
      </c>
      <c r="F24" s="26">
        <v>139131</v>
      </c>
    </row>
    <row r="25" spans="2:6" x14ac:dyDescent="0.4">
      <c r="D25" t="s">
        <v>293</v>
      </c>
      <c r="E25" s="26">
        <v>181520</v>
      </c>
      <c r="F25" s="26">
        <v>155174</v>
      </c>
    </row>
    <row r="26" spans="2:6" x14ac:dyDescent="0.4">
      <c r="D26" t="s">
        <v>295</v>
      </c>
      <c r="E26" s="26">
        <v>18000</v>
      </c>
      <c r="F26" s="26">
        <v>14751</v>
      </c>
    </row>
    <row r="27" spans="2:6" x14ac:dyDescent="0.4">
      <c r="D27" t="s">
        <v>296</v>
      </c>
      <c r="E27" s="26">
        <v>433827</v>
      </c>
      <c r="F27" s="26">
        <v>430367</v>
      </c>
    </row>
    <row r="28" spans="2:6" x14ac:dyDescent="0.4">
      <c r="D28" t="s">
        <v>298</v>
      </c>
      <c r="E28" s="26">
        <v>29283</v>
      </c>
      <c r="F28" s="26">
        <v>14510</v>
      </c>
    </row>
    <row r="29" spans="2:6" x14ac:dyDescent="0.4">
      <c r="D29" t="s">
        <v>299</v>
      </c>
      <c r="E29" s="26">
        <v>19510</v>
      </c>
      <c r="F29" s="26">
        <v>32115</v>
      </c>
    </row>
    <row r="30" spans="2:6" x14ac:dyDescent="0.4">
      <c r="D30" t="s">
        <v>322</v>
      </c>
      <c r="E30">
        <v>214</v>
      </c>
      <c r="F30">
        <v>173</v>
      </c>
    </row>
    <row r="31" spans="2:6" x14ac:dyDescent="0.4">
      <c r="D31" t="s">
        <v>300</v>
      </c>
      <c r="E31" s="26">
        <v>825571</v>
      </c>
      <c r="F31" s="26">
        <v>786221</v>
      </c>
    </row>
    <row r="32" spans="2:6" x14ac:dyDescent="0.4">
      <c r="C32" t="s">
        <v>301</v>
      </c>
    </row>
    <row r="34" spans="2:6" x14ac:dyDescent="0.4">
      <c r="D34" t="s">
        <v>323</v>
      </c>
      <c r="E34" s="26">
        <v>19820</v>
      </c>
      <c r="F34" s="26">
        <v>17220</v>
      </c>
    </row>
    <row r="35" spans="2:6" x14ac:dyDescent="0.4">
      <c r="D35" t="s">
        <v>198</v>
      </c>
      <c r="E35" s="26">
        <v>3531</v>
      </c>
      <c r="F35" s="26">
        <v>2884</v>
      </c>
    </row>
    <row r="36" spans="2:6" x14ac:dyDescent="0.4">
      <c r="D36" t="s">
        <v>304</v>
      </c>
      <c r="E36" s="26">
        <v>23351</v>
      </c>
      <c r="F36" s="26">
        <v>20104</v>
      </c>
    </row>
    <row r="37" spans="2:6" x14ac:dyDescent="0.4">
      <c r="C37" t="s">
        <v>305</v>
      </c>
    </row>
    <row r="39" spans="2:6" x14ac:dyDescent="0.4">
      <c r="D39" t="s">
        <v>306</v>
      </c>
      <c r="E39" s="26">
        <v>86020</v>
      </c>
      <c r="F39" s="26">
        <v>90142</v>
      </c>
    </row>
    <row r="40" spans="2:6" x14ac:dyDescent="0.4">
      <c r="D40" t="s">
        <v>307</v>
      </c>
      <c r="E40" s="26">
        <v>5813</v>
      </c>
      <c r="F40" s="26">
        <v>5255</v>
      </c>
    </row>
    <row r="41" spans="2:6" x14ac:dyDescent="0.4">
      <c r="D41" t="s">
        <v>284</v>
      </c>
      <c r="E41" s="26">
        <v>88182</v>
      </c>
      <c r="F41" s="26">
        <v>32558</v>
      </c>
    </row>
    <row r="42" spans="2:6" x14ac:dyDescent="0.4">
      <c r="D42" t="s">
        <v>198</v>
      </c>
      <c r="E42" s="26">
        <v>27174</v>
      </c>
      <c r="F42" s="26">
        <v>21886</v>
      </c>
    </row>
    <row r="43" spans="2:6" x14ac:dyDescent="0.4">
      <c r="D43" t="s">
        <v>285</v>
      </c>
      <c r="E43" s="26">
        <v>-4298</v>
      </c>
      <c r="F43" s="26">
        <v>-3809</v>
      </c>
    </row>
    <row r="44" spans="2:6" x14ac:dyDescent="0.4">
      <c r="D44" t="s">
        <v>324</v>
      </c>
      <c r="E44" s="26">
        <v>-1281</v>
      </c>
      <c r="F44" s="26">
        <v>-1019</v>
      </c>
    </row>
    <row r="45" spans="2:6" x14ac:dyDescent="0.4">
      <c r="D45" t="s">
        <v>309</v>
      </c>
      <c r="E45" s="26">
        <v>201610</v>
      </c>
      <c r="F45" s="26">
        <v>145013</v>
      </c>
    </row>
    <row r="46" spans="2:6" x14ac:dyDescent="0.4">
      <c r="C46" t="s">
        <v>310</v>
      </c>
      <c r="E46" s="26">
        <v>1050532</v>
      </c>
      <c r="F46" s="26">
        <v>951338</v>
      </c>
    </row>
    <row r="47" spans="2:6" x14ac:dyDescent="0.4">
      <c r="B47" t="s">
        <v>311</v>
      </c>
      <c r="E47" s="26">
        <v>1947769</v>
      </c>
      <c r="F47" s="26">
        <v>1771767</v>
      </c>
    </row>
    <row r="50" spans="1:6" x14ac:dyDescent="0.4">
      <c r="A50" t="s">
        <v>270</v>
      </c>
    </row>
    <row r="51" spans="1:6" x14ac:dyDescent="0.4">
      <c r="E51" t="s">
        <v>271</v>
      </c>
      <c r="F51" t="s">
        <v>273</v>
      </c>
    </row>
    <row r="52" spans="1:6" x14ac:dyDescent="0.4">
      <c r="E52" t="s">
        <v>272</v>
      </c>
      <c r="F52" t="s">
        <v>274</v>
      </c>
    </row>
    <row r="53" spans="1:6" x14ac:dyDescent="0.4">
      <c r="A53" t="s">
        <v>312</v>
      </c>
    </row>
    <row r="55" spans="1:6" x14ac:dyDescent="0.4">
      <c r="B55" t="s">
        <v>313</v>
      </c>
    </row>
    <row r="57" spans="1:6" x14ac:dyDescent="0.4">
      <c r="C57" t="s">
        <v>314</v>
      </c>
      <c r="E57" s="26">
        <v>271118</v>
      </c>
      <c r="F57" s="26">
        <v>208111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p12,13</vt:lpstr>
      <vt:lpstr>p14</vt:lpstr>
      <vt:lpstr>p18,19</vt:lpstr>
      <vt:lpstr>p24,25</vt:lpstr>
      <vt:lpstr>26,27</vt:lpstr>
      <vt:lpstr>p32~34</vt:lpstr>
      <vt:lpstr>p35~37</vt:lpstr>
      <vt:lpstr>40,41</vt:lpstr>
      <vt:lpstr>42,43</vt:lpstr>
      <vt:lpstr>48~50</vt:lpstr>
      <vt:lpstr>51~53</vt:lpstr>
      <vt:lpstr>56~57</vt:lpstr>
      <vt:lpstr>58,59</vt:lpstr>
      <vt:lpstr>64,65</vt:lpstr>
      <vt:lpstr>Sheet6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2018-10-10T05:23:45Z</dcterms:created>
  <dcterms:modified xsi:type="dcterms:W3CDTF">2018-11-22T05:55:02Z</dcterms:modified>
</cp:coreProperties>
</file>