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 &amp; A\Huza Network\Compta\"/>
    </mc:Choice>
  </mc:AlternateContent>
  <xr:revisionPtr revIDLastSave="0" documentId="13_ncr:1_{77AFBE8A-EB8E-423E-97C1-FE5445FF6DF9}" xr6:coauthVersionLast="47" xr6:coauthVersionMax="47" xr10:uidLastSave="{00000000-0000-0000-0000-000000000000}"/>
  <bookViews>
    <workbookView xWindow="-120" yWindow="-120" windowWidth="20730" windowHeight="11160" tabRatio="416" activeTab="4" xr2:uid="{67B24630-488B-4177-BAB9-F22F8E0A59D2}"/>
  </bookViews>
  <sheets>
    <sheet name="QR" sheetId="4" r:id="rId1"/>
    <sheet name="QE" sheetId="5" r:id="rId2"/>
    <sheet name="QB" sheetId="6" r:id="rId3"/>
    <sheet name="QW" sheetId="7" r:id="rId4"/>
    <sheet name="Q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5" l="1"/>
  <c r="E41" i="5"/>
  <c r="C41" i="5"/>
  <c r="G12" i="8"/>
  <c r="G7" i="8"/>
  <c r="E47" i="6"/>
  <c r="F47" i="6"/>
  <c r="D47" i="6"/>
  <c r="D61" i="5"/>
  <c r="E61" i="5"/>
  <c r="C61" i="5"/>
  <c r="L21" i="5"/>
  <c r="I21" i="5"/>
  <c r="J21" i="5"/>
  <c r="K21" i="5"/>
  <c r="H21" i="5"/>
  <c r="F21" i="5"/>
  <c r="G21" i="5"/>
  <c r="D21" i="5"/>
  <c r="E21" i="5"/>
  <c r="D20" i="5"/>
  <c r="E20" i="5"/>
  <c r="F20" i="5"/>
  <c r="G20" i="5"/>
  <c r="H20" i="5"/>
  <c r="I20" i="5"/>
  <c r="J20" i="5"/>
  <c r="K20" i="5"/>
  <c r="L20" i="5"/>
  <c r="C20" i="5"/>
  <c r="C21" i="5" s="1"/>
  <c r="M19" i="5"/>
  <c r="M20" i="5" s="1"/>
  <c r="M21" i="5" s="1"/>
  <c r="D60" i="5"/>
  <c r="E60" i="5"/>
  <c r="C60" i="5"/>
  <c r="E57" i="5"/>
  <c r="D40" i="5"/>
  <c r="E40" i="5"/>
  <c r="C40" i="5"/>
  <c r="E37" i="5"/>
  <c r="G32" i="7"/>
  <c r="D38" i="5"/>
  <c r="C38" i="5"/>
  <c r="G28" i="7"/>
  <c r="G22" i="7"/>
  <c r="E33" i="6" l="1"/>
  <c r="D58" i="5" l="1"/>
  <c r="E56" i="5"/>
  <c r="E36" i="5"/>
  <c r="E35" i="5"/>
  <c r="D14" i="5"/>
  <c r="E14" i="5"/>
  <c r="F14" i="5"/>
  <c r="G14" i="5"/>
  <c r="H14" i="5"/>
  <c r="I14" i="5"/>
  <c r="J14" i="5"/>
  <c r="K14" i="5"/>
  <c r="E38" i="5" l="1"/>
  <c r="E35" i="6"/>
  <c r="F18" i="5"/>
  <c r="G18" i="5"/>
  <c r="H18" i="5"/>
  <c r="I18" i="5"/>
  <c r="J18" i="5"/>
  <c r="K18" i="5"/>
  <c r="E18" i="5"/>
  <c r="C18" i="5"/>
  <c r="D18" i="5"/>
  <c r="M16" i="5" l="1"/>
  <c r="M17" i="5"/>
  <c r="D16" i="4" l="1"/>
  <c r="G21" i="7"/>
  <c r="G20" i="7"/>
  <c r="G15" i="7"/>
  <c r="G11" i="7"/>
  <c r="G7" i="7"/>
  <c r="E48" i="5" l="1"/>
  <c r="E49" i="5"/>
  <c r="E51" i="5"/>
  <c r="E52" i="5"/>
  <c r="E53" i="5"/>
  <c r="E55" i="5"/>
  <c r="E47" i="5"/>
  <c r="E32" i="5"/>
  <c r="E33" i="5"/>
  <c r="E31" i="5"/>
  <c r="E28" i="5"/>
  <c r="E29" i="5"/>
  <c r="E27" i="5"/>
  <c r="M15" i="5"/>
  <c r="D35" i="6" s="1"/>
  <c r="M13" i="5"/>
  <c r="M12" i="5"/>
  <c r="M11" i="5"/>
  <c r="M8" i="5"/>
  <c r="M9" i="5"/>
  <c r="M7" i="5"/>
  <c r="F35" i="6" l="1"/>
  <c r="E58" i="5"/>
  <c r="E10" i="6"/>
  <c r="E8" i="6"/>
  <c r="D15" i="4"/>
  <c r="C9" i="4"/>
  <c r="D29" i="6"/>
  <c r="D25" i="6"/>
  <c r="D21" i="6"/>
  <c r="D16" i="6"/>
  <c r="D12" i="6"/>
  <c r="D7" i="6"/>
  <c r="D8" i="4"/>
  <c r="D9" i="4" s="1"/>
  <c r="F21" i="6"/>
  <c r="F16" i="6"/>
  <c r="F7" i="6"/>
  <c r="F12" i="6"/>
  <c r="D50" i="5"/>
  <c r="D54" i="5"/>
  <c r="E54" i="5" s="1"/>
  <c r="D34" i="5"/>
  <c r="D30" i="5"/>
  <c r="C30" i="5"/>
  <c r="C34" i="5"/>
  <c r="E34" i="5" s="1"/>
  <c r="D10" i="5"/>
  <c r="E10" i="5"/>
  <c r="F10" i="5"/>
  <c r="G10" i="5"/>
  <c r="H10" i="5"/>
  <c r="I10" i="5"/>
  <c r="J10" i="5"/>
  <c r="K10" i="5"/>
  <c r="C14" i="5"/>
  <c r="M14" i="5" s="1"/>
  <c r="C10" i="5"/>
  <c r="E50" i="5" l="1"/>
  <c r="M10" i="5"/>
  <c r="M18" i="5"/>
  <c r="E30" i="5"/>
  <c r="F8" i="6"/>
  <c r="D8" i="6"/>
  <c r="D13" i="6" s="1"/>
  <c r="D17" i="6" s="1"/>
  <c r="D18" i="6" s="1"/>
  <c r="D22" i="6" s="1"/>
  <c r="D26" i="6" s="1"/>
  <c r="F13" i="6"/>
  <c r="F17" i="6" s="1"/>
  <c r="F18" i="6" s="1"/>
  <c r="F22" i="6" s="1"/>
  <c r="D30" i="6" l="1"/>
  <c r="D31" i="6" s="1"/>
  <c r="F25" i="6"/>
  <c r="F29" i="6"/>
  <c r="D36" i="6" l="1"/>
  <c r="D40" i="6" s="1"/>
  <c r="D44" i="6" s="1"/>
  <c r="D45" i="6" s="1"/>
  <c r="F26" i="6"/>
  <c r="F30" i="6"/>
  <c r="F31" i="6" s="1"/>
  <c r="E16" i="6"/>
  <c r="E12" i="6"/>
  <c r="E21" i="6"/>
  <c r="E25" i="6"/>
  <c r="E29" i="6"/>
  <c r="F36" i="6" l="1"/>
  <c r="F40" i="6" s="1"/>
  <c r="F44" i="6" s="1"/>
  <c r="F45" i="6" s="1"/>
  <c r="E13" i="6"/>
  <c r="E17" i="6" s="1"/>
  <c r="E18" i="6" s="1"/>
  <c r="E22" i="6" s="1"/>
  <c r="E26" i="6" s="1"/>
  <c r="E30" i="6" s="1"/>
  <c r="E31" i="6" s="1"/>
  <c r="E36" i="6" s="1"/>
  <c r="E40" i="6" l="1"/>
  <c r="E44" i="6" s="1"/>
  <c r="E45" i="6" s="1"/>
</calcChain>
</file>

<file path=xl/sharedStrings.xml><?xml version="1.0" encoding="utf-8"?>
<sst xmlns="http://schemas.openxmlformats.org/spreadsheetml/2006/main" count="222" uniqueCount="84">
  <si>
    <t xml:space="preserve">January </t>
  </si>
  <si>
    <t xml:space="preserve">February </t>
  </si>
  <si>
    <t>March</t>
  </si>
  <si>
    <t xml:space="preserve">April </t>
  </si>
  <si>
    <t xml:space="preserve">May </t>
  </si>
  <si>
    <t>June</t>
  </si>
  <si>
    <t xml:space="preserve">1st Term </t>
  </si>
  <si>
    <t xml:space="preserve">2nd Term </t>
  </si>
  <si>
    <t xml:space="preserve">3rd Term </t>
  </si>
  <si>
    <t xml:space="preserve">Transport Expenses </t>
  </si>
  <si>
    <t>Office Supplies</t>
  </si>
  <si>
    <t>Direct Costs</t>
  </si>
  <si>
    <t xml:space="preserve">Sub Total </t>
  </si>
  <si>
    <t>Quarterly Expenses</t>
  </si>
  <si>
    <t>Consultancy Fees</t>
  </si>
  <si>
    <t>Bank Charges</t>
  </si>
  <si>
    <t>Bank Account - (USD Currency)</t>
  </si>
  <si>
    <t>Bank Account - (RWF Currency)</t>
  </si>
  <si>
    <t>Training Expenses</t>
  </si>
  <si>
    <t>Withholding Tax (WOP)</t>
  </si>
  <si>
    <t>Consultancy fees</t>
  </si>
  <si>
    <t>Telecommunication Expenses</t>
  </si>
  <si>
    <t>Marketing &amp; Branding Expenses</t>
  </si>
  <si>
    <t>Internship Allowance</t>
  </si>
  <si>
    <t>Total</t>
  </si>
  <si>
    <t>Petty Cash - (RWF Currency)</t>
  </si>
  <si>
    <t>Quarterly Revenue</t>
  </si>
  <si>
    <t xml:space="preserve"> Donation received</t>
  </si>
  <si>
    <t>Conversion from USD into RWF made on 26th February 2024</t>
  </si>
  <si>
    <t>USD</t>
  </si>
  <si>
    <t>Exchange rate</t>
  </si>
  <si>
    <t>RWF</t>
  </si>
  <si>
    <t>Bank Account - USD</t>
  </si>
  <si>
    <t>Bank Account - RWF</t>
  </si>
  <si>
    <t>Quarterly Balance</t>
  </si>
  <si>
    <t>Balance as of 01/01/2024</t>
  </si>
  <si>
    <t>Expenses</t>
  </si>
  <si>
    <t>Balance</t>
  </si>
  <si>
    <t>Revenue</t>
  </si>
  <si>
    <t>Withdrawal from RWF Bank Account into Petty Cash</t>
  </si>
  <si>
    <t>Petty Cash - RWF</t>
  </si>
  <si>
    <t>Conversion from USD Bank Account into RWF Bank Account (Exchange rate: 1,295)</t>
  </si>
  <si>
    <t>1st Quarter</t>
  </si>
  <si>
    <t>2nd Quarter</t>
  </si>
  <si>
    <t>Quarterly Withdrawals</t>
  </si>
  <si>
    <t>1st Term</t>
  </si>
  <si>
    <t>2nd Term</t>
  </si>
  <si>
    <t>Stipend for 9 participants</t>
  </si>
  <si>
    <t>Travel expenses</t>
  </si>
  <si>
    <t>Telecommunication expenses</t>
  </si>
  <si>
    <t>Withholding Tax 15%</t>
  </si>
  <si>
    <t>Transfer costs</t>
  </si>
  <si>
    <t>Stipend for 10 participants</t>
  </si>
  <si>
    <t>Training expenses</t>
  </si>
  <si>
    <t>Marketing &amp; Branding expenses</t>
  </si>
  <si>
    <t>Date of withdrawal</t>
  </si>
  <si>
    <t>Description</t>
  </si>
  <si>
    <t>Amount</t>
  </si>
  <si>
    <t>Reason</t>
  </si>
  <si>
    <t>Detailed amount</t>
  </si>
  <si>
    <t>3rd Term</t>
  </si>
  <si>
    <t>Bank Account to Petty Cash - (RWF Currency)</t>
  </si>
  <si>
    <t>Date of transfer</t>
  </si>
  <si>
    <t>Withholding tax 15%</t>
  </si>
  <si>
    <t>Office supplies</t>
  </si>
  <si>
    <t>Administrative Costs</t>
  </si>
  <si>
    <t>Administrative costs</t>
  </si>
  <si>
    <t>Conversion from USD into RWF made on 18th July 2024</t>
  </si>
  <si>
    <t xml:space="preserve"> July</t>
  </si>
  <si>
    <t>August</t>
  </si>
  <si>
    <t>July</t>
  </si>
  <si>
    <t>3rd Quarter</t>
  </si>
  <si>
    <t>Conversion from USD Bank Account into RWF Bank Account (Exchange rate: 1,330)</t>
  </si>
  <si>
    <t>September</t>
  </si>
  <si>
    <t xml:space="preserve">Mid - October </t>
  </si>
  <si>
    <t xml:space="preserve">September </t>
  </si>
  <si>
    <t>4rd Term</t>
  </si>
  <si>
    <t>4th Quarter</t>
  </si>
  <si>
    <t>Transfer</t>
  </si>
  <si>
    <t>4th Term</t>
  </si>
  <si>
    <t>Payment transfer - Training expenses</t>
  </si>
  <si>
    <t>Transfer payment - Training expenses</t>
  </si>
  <si>
    <t>Quarterly Transfers</t>
  </si>
  <si>
    <t xml:space="preserve">Date of transfer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</si>
</sst>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3EFEE"/>
        <bgColor indexed="64"/>
      </patternFill>
    </fill>
    <fill>
      <patternFill patternType="solid">
        <fgColor rgb="FF26B4B1"/>
        <bgColor indexed="64"/>
      </patternFill>
    </fill>
  </fills>
  <borders count="6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2" borderId="7" xfId="0" applyNumberFormat="1" applyFont="1" applyFill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4" fillId="2" borderId="8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4" fontId="4" fillId="0" borderId="6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3" fillId="2" borderId="6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4" fontId="4" fillId="2" borderId="17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4" fontId="4" fillId="2" borderId="16" xfId="0" applyNumberFormat="1" applyFont="1" applyFill="1" applyBorder="1" applyAlignment="1">
      <alignment horizontal="center"/>
    </xf>
    <xf numFmtId="4" fontId="4" fillId="0" borderId="25" xfId="0" applyNumberFormat="1" applyFont="1" applyBorder="1" applyAlignment="1">
      <alignment horizontal="center"/>
    </xf>
    <xf numFmtId="4" fontId="4" fillId="2" borderId="24" xfId="0" applyNumberFormat="1" applyFont="1" applyFill="1" applyBorder="1" applyAlignment="1">
      <alignment horizontal="center"/>
    </xf>
    <xf numFmtId="4" fontId="4" fillId="2" borderId="25" xfId="0" applyNumberFormat="1" applyFont="1" applyFill="1" applyBorder="1" applyAlignment="1">
      <alignment horizontal="center"/>
    </xf>
    <xf numFmtId="4" fontId="4" fillId="2" borderId="28" xfId="0" applyNumberFormat="1" applyFont="1" applyFill="1" applyBorder="1" applyAlignment="1">
      <alignment horizontal="center"/>
    </xf>
    <xf numFmtId="4" fontId="4" fillId="2" borderId="29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" fontId="3" fillId="0" borderId="32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4" fontId="3" fillId="0" borderId="22" xfId="0" applyNumberFormat="1" applyFont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4" fontId="3" fillId="0" borderId="2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 vertical="center"/>
    </xf>
    <xf numFmtId="4" fontId="4" fillId="0" borderId="28" xfId="0" applyNumberFormat="1" applyFont="1" applyBorder="1" applyAlignment="1">
      <alignment horizontal="center" vertical="center"/>
    </xf>
    <xf numFmtId="4" fontId="4" fillId="0" borderId="28" xfId="0" applyNumberFormat="1" applyFont="1" applyBorder="1" applyAlignment="1">
      <alignment horizontal="center"/>
    </xf>
    <xf numFmtId="4" fontId="3" fillId="0" borderId="27" xfId="0" applyNumberFormat="1" applyFont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4" fontId="3" fillId="3" borderId="32" xfId="0" applyNumberFormat="1" applyFont="1" applyFill="1" applyBorder="1" applyAlignment="1">
      <alignment horizontal="center"/>
    </xf>
    <xf numFmtId="4" fontId="3" fillId="3" borderId="33" xfId="0" applyNumberFormat="1" applyFont="1" applyFill="1" applyBorder="1" applyAlignment="1">
      <alignment horizontal="center"/>
    </xf>
    <xf numFmtId="4" fontId="4" fillId="0" borderId="19" xfId="0" applyNumberFormat="1" applyFont="1" applyBorder="1" applyAlignment="1">
      <alignment horizontal="center"/>
    </xf>
    <xf numFmtId="4" fontId="3" fillId="0" borderId="23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4" fontId="3" fillId="0" borderId="3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4" fontId="0" fillId="0" borderId="0" xfId="0" applyNumberFormat="1"/>
    <xf numFmtId="4" fontId="4" fillId="4" borderId="6" xfId="0" applyNumberFormat="1" applyFont="1" applyFill="1" applyBorder="1" applyAlignment="1">
      <alignment horizontal="center"/>
    </xf>
    <xf numFmtId="4" fontId="4" fillId="4" borderId="9" xfId="0" applyNumberFormat="1" applyFont="1" applyFill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4" fontId="4" fillId="4" borderId="32" xfId="0" applyNumberFormat="1" applyFont="1" applyFill="1" applyBorder="1" applyAlignment="1">
      <alignment horizontal="center"/>
    </xf>
    <xf numFmtId="4" fontId="4" fillId="0" borderId="32" xfId="0" applyNumberFormat="1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1" fillId="0" borderId="0" xfId="0" applyFont="1"/>
    <xf numFmtId="4" fontId="4" fillId="0" borderId="44" xfId="0" applyNumberFormat="1" applyFont="1" applyBorder="1" applyAlignment="1">
      <alignment horizontal="center"/>
    </xf>
    <xf numFmtId="4" fontId="4" fillId="0" borderId="46" xfId="0" applyNumberFormat="1" applyFont="1" applyBorder="1" applyAlignment="1">
      <alignment horizontal="center"/>
    </xf>
    <xf numFmtId="4" fontId="4" fillId="0" borderId="51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4" fillId="0" borderId="3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4" fillId="0" borderId="52" xfId="0" applyNumberFormat="1" applyFont="1" applyBorder="1" applyAlignment="1">
      <alignment horizontal="center"/>
    </xf>
    <xf numFmtId="4" fontId="4" fillId="0" borderId="48" xfId="0" applyNumberFormat="1" applyFont="1" applyBorder="1" applyAlignment="1">
      <alignment horizontal="center"/>
    </xf>
    <xf numFmtId="4" fontId="4" fillId="0" borderId="49" xfId="0" applyNumberFormat="1" applyFont="1" applyBorder="1" applyAlignment="1">
      <alignment horizontal="center"/>
    </xf>
    <xf numFmtId="4" fontId="4" fillId="0" borderId="50" xfId="0" applyNumberFormat="1" applyFont="1" applyBorder="1" applyAlignment="1">
      <alignment horizontal="center"/>
    </xf>
    <xf numFmtId="0" fontId="3" fillId="2" borderId="31" xfId="0" applyFont="1" applyFill="1" applyBorder="1" applyAlignment="1">
      <alignment horizontal="center" vertical="center"/>
    </xf>
    <xf numFmtId="4" fontId="2" fillId="0" borderId="33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4" fontId="4" fillId="0" borderId="0" xfId="0" applyNumberFormat="1" applyFont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54" xfId="0" applyNumberFormat="1" applyFont="1" applyBorder="1" applyAlignment="1">
      <alignment horizontal="center"/>
    </xf>
    <xf numFmtId="4" fontId="3" fillId="2" borderId="29" xfId="0" applyNumberFormat="1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4" fontId="2" fillId="0" borderId="2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4" fontId="4" fillId="4" borderId="29" xfId="0" applyNumberFormat="1" applyFont="1" applyFill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4" fontId="2" fillId="0" borderId="0" xfId="0" applyNumberFormat="1" applyFont="1"/>
    <xf numFmtId="14" fontId="4" fillId="0" borderId="31" xfId="0" applyNumberFormat="1" applyFont="1" applyBorder="1" applyAlignment="1">
      <alignment horizontal="center"/>
    </xf>
    <xf numFmtId="14" fontId="4" fillId="0" borderId="45" xfId="0" applyNumberFormat="1" applyFont="1" applyBorder="1" applyAlignment="1">
      <alignment horizontal="center"/>
    </xf>
    <xf numFmtId="4" fontId="4" fillId="0" borderId="57" xfId="0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 vertical="center"/>
    </xf>
    <xf numFmtId="4" fontId="4" fillId="0" borderId="21" xfId="0" applyNumberFormat="1" applyFont="1" applyBorder="1" applyAlignment="1">
      <alignment horizontal="center"/>
    </xf>
    <xf numFmtId="14" fontId="4" fillId="0" borderId="31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4" fontId="4" fillId="4" borderId="11" xfId="0" applyNumberFormat="1" applyFont="1" applyFill="1" applyBorder="1" applyAlignment="1">
      <alignment horizontal="center" vertical="center"/>
    </xf>
    <xf numFmtId="4" fontId="4" fillId="0" borderId="34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4" fontId="4" fillId="0" borderId="55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6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3" fontId="2" fillId="0" borderId="34" xfId="0" applyNumberFormat="1" applyFont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2" fillId="2" borderId="34" xfId="0" applyNumberFormat="1" applyFont="1" applyFill="1" applyBorder="1" applyAlignment="1">
      <alignment horizontal="center"/>
    </xf>
    <xf numFmtId="4" fontId="3" fillId="2" borderId="19" xfId="0" applyNumberFormat="1" applyFont="1" applyFill="1" applyBorder="1" applyAlignment="1">
      <alignment horizontal="center"/>
    </xf>
    <xf numFmtId="0" fontId="2" fillId="2" borderId="33" xfId="0" applyFont="1" applyFill="1" applyBorder="1"/>
    <xf numFmtId="3" fontId="1" fillId="3" borderId="34" xfId="0" applyNumberFormat="1" applyFont="1" applyFill="1" applyBorder="1" applyAlignment="1">
      <alignment horizontal="center"/>
    </xf>
    <xf numFmtId="4" fontId="1" fillId="3" borderId="34" xfId="0" applyNumberFormat="1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" fillId="0" borderId="32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4" fontId="4" fillId="4" borderId="32" xfId="0" applyNumberFormat="1" applyFont="1" applyFill="1" applyBorder="1" applyAlignment="1">
      <alignment horizontal="center" vertical="center"/>
    </xf>
    <xf numFmtId="4" fontId="4" fillId="0" borderId="32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4" borderId="3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4" fontId="2" fillId="0" borderId="43" xfId="0" applyNumberFormat="1" applyFont="1" applyBorder="1" applyAlignment="1">
      <alignment horizontal="center" vertical="center"/>
    </xf>
    <xf numFmtId="4" fontId="2" fillId="0" borderId="36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14" fontId="4" fillId="0" borderId="53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" fontId="4" fillId="4" borderId="7" xfId="0" applyNumberFormat="1" applyFont="1" applyFill="1" applyBorder="1" applyAlignment="1">
      <alignment horizontal="center" vertical="center"/>
    </xf>
    <xf numFmtId="4" fontId="4" fillId="4" borderId="56" xfId="0" applyNumberFormat="1" applyFont="1" applyFill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4" fontId="4" fillId="4" borderId="42" xfId="0" applyNumberFormat="1" applyFont="1" applyFill="1" applyBorder="1" applyAlignment="1">
      <alignment horizontal="center" vertical="center"/>
    </xf>
    <xf numFmtId="4" fontId="4" fillId="4" borderId="5" xfId="0" applyNumberFormat="1" applyFont="1" applyFill="1" applyBorder="1" applyAlignment="1">
      <alignment horizontal="center" vertical="center"/>
    </xf>
    <xf numFmtId="4" fontId="4" fillId="4" borderId="22" xfId="0" applyNumberFormat="1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14" fontId="4" fillId="0" borderId="47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" fontId="2" fillId="0" borderId="40" xfId="0" applyNumberFormat="1" applyFont="1" applyBorder="1" applyAlignment="1">
      <alignment horizontal="center" vertical="center"/>
    </xf>
    <xf numFmtId="4" fontId="2" fillId="0" borderId="41" xfId="0" applyNumberFormat="1" applyFont="1" applyBorder="1" applyAlignment="1">
      <alignment horizontal="center" vertical="center"/>
    </xf>
    <xf numFmtId="4" fontId="4" fillId="4" borderId="6" xfId="0" applyNumberFormat="1" applyFont="1" applyFill="1" applyBorder="1" applyAlignment="1">
      <alignment horizontal="center" vertical="center"/>
    </xf>
    <xf numFmtId="4" fontId="4" fillId="4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B4B1"/>
      <color rgb="FFB3EFEE"/>
      <color rgb="FF97E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20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C81D66-28A0-4C18-9085-198061D82AA0}"/>
            </a:ext>
          </a:extLst>
        </xdr:cNvPr>
        <xdr:cNvSpPr txBox="1"/>
      </xdr:nvSpPr>
      <xdr:spPr>
        <a:xfrm>
          <a:off x="5400675" y="348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20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4734DE-5043-46C6-B88F-96461B2C0A7F}"/>
            </a:ext>
          </a:extLst>
        </xdr:cNvPr>
        <xdr:cNvSpPr txBox="1"/>
      </xdr:nvSpPr>
      <xdr:spPr>
        <a:xfrm>
          <a:off x="5400675" y="348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20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8FCC647-5FDC-4547-A4F6-58AC4BC4AB87}"/>
            </a:ext>
          </a:extLst>
        </xdr:cNvPr>
        <xdr:cNvSpPr txBox="1"/>
      </xdr:nvSpPr>
      <xdr:spPr>
        <a:xfrm>
          <a:off x="3781425" y="348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57150</xdr:colOff>
      <xdr:row>34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719D22-43D8-4638-807E-4301D0294951}"/>
            </a:ext>
          </a:extLst>
        </xdr:cNvPr>
        <xdr:cNvSpPr txBox="1"/>
      </xdr:nvSpPr>
      <xdr:spPr>
        <a:xfrm>
          <a:off x="5400675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57150</xdr:colOff>
      <xdr:row>34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4C0110-043F-4094-A0D2-E9B2354AD661}"/>
            </a:ext>
          </a:extLst>
        </xdr:cNvPr>
        <xdr:cNvSpPr txBox="1"/>
      </xdr:nvSpPr>
      <xdr:spPr>
        <a:xfrm>
          <a:off x="5400675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57150</xdr:colOff>
      <xdr:row>14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54E422-A638-45DB-999E-44BB15D869F1}"/>
            </a:ext>
          </a:extLst>
        </xdr:cNvPr>
        <xdr:cNvSpPr txBox="1"/>
      </xdr:nvSpPr>
      <xdr:spPr>
        <a:xfrm>
          <a:off x="3781425" y="750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34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34664E-70E4-4201-8B63-CDBD1DD7DD77}"/>
            </a:ext>
          </a:extLst>
        </xdr:cNvPr>
        <xdr:cNvSpPr txBox="1"/>
      </xdr:nvSpPr>
      <xdr:spPr>
        <a:xfrm>
          <a:off x="4981575" y="2876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34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DB000CE-81AB-48BC-A911-FB815A868588}"/>
            </a:ext>
          </a:extLst>
        </xdr:cNvPr>
        <xdr:cNvSpPr txBox="1"/>
      </xdr:nvSpPr>
      <xdr:spPr>
        <a:xfrm>
          <a:off x="4981575" y="2876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57150</xdr:colOff>
      <xdr:row>34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AA4C65-945A-4464-9588-D39F592AF873}"/>
            </a:ext>
          </a:extLst>
        </xdr:cNvPr>
        <xdr:cNvSpPr txBox="1"/>
      </xdr:nvSpPr>
      <xdr:spPr>
        <a:xfrm>
          <a:off x="2905125" y="2876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57150</xdr:colOff>
      <xdr:row>14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D6DA4F-9C3B-460D-96C7-E29FDB8FEF0E}"/>
            </a:ext>
          </a:extLst>
        </xdr:cNvPr>
        <xdr:cNvSpPr txBox="1"/>
      </xdr:nvSpPr>
      <xdr:spPr>
        <a:xfrm>
          <a:off x="5476875" y="630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57150</xdr:colOff>
      <xdr:row>14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C95915-2F94-4648-9956-613028203661}"/>
            </a:ext>
          </a:extLst>
        </xdr:cNvPr>
        <xdr:cNvSpPr txBox="1"/>
      </xdr:nvSpPr>
      <xdr:spPr>
        <a:xfrm>
          <a:off x="5476875" y="630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14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50E1A8A-3617-43FF-A34D-B06961F70B44}"/>
            </a:ext>
          </a:extLst>
        </xdr:cNvPr>
        <xdr:cNvSpPr txBox="1"/>
      </xdr:nvSpPr>
      <xdr:spPr>
        <a:xfrm>
          <a:off x="4171950" y="630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14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87C646F-0642-42D7-8FF8-53056BF48B31}"/>
            </a:ext>
          </a:extLst>
        </xdr:cNvPr>
        <xdr:cNvSpPr txBox="1"/>
      </xdr:nvSpPr>
      <xdr:spPr>
        <a:xfrm>
          <a:off x="4981575" y="630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14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5F1A731-DE11-4C4F-B452-3B56EF7BA44C}"/>
            </a:ext>
          </a:extLst>
        </xdr:cNvPr>
        <xdr:cNvSpPr txBox="1"/>
      </xdr:nvSpPr>
      <xdr:spPr>
        <a:xfrm>
          <a:off x="4981575" y="630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14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A2A32B9-BAD9-44FD-8ABB-869D8D7BE312}"/>
            </a:ext>
          </a:extLst>
        </xdr:cNvPr>
        <xdr:cNvSpPr txBox="1"/>
      </xdr:nvSpPr>
      <xdr:spPr>
        <a:xfrm>
          <a:off x="2905125" y="630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60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79C7D02-54AF-4015-8FBE-8BD80B5DF372}"/>
            </a:ext>
          </a:extLst>
        </xdr:cNvPr>
        <xdr:cNvSpPr txBox="1"/>
      </xdr:nvSpPr>
      <xdr:spPr>
        <a:xfrm>
          <a:off x="3781425" y="1118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40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C8896D7-6CFD-495B-A1DD-2E12D942B8E0}"/>
            </a:ext>
          </a:extLst>
        </xdr:cNvPr>
        <xdr:cNvSpPr txBox="1"/>
      </xdr:nvSpPr>
      <xdr:spPr>
        <a:xfrm>
          <a:off x="514350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40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0FE3E5-8273-436A-A492-891B8287A34D}"/>
            </a:ext>
          </a:extLst>
        </xdr:cNvPr>
        <xdr:cNvSpPr txBox="1"/>
      </xdr:nvSpPr>
      <xdr:spPr>
        <a:xfrm>
          <a:off x="514350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57150</xdr:colOff>
      <xdr:row>20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FF84CAA-A845-442B-8180-A9B2629BAF37}"/>
            </a:ext>
          </a:extLst>
        </xdr:cNvPr>
        <xdr:cNvSpPr txBox="1"/>
      </xdr:nvSpPr>
      <xdr:spPr>
        <a:xfrm>
          <a:off x="30670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15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5A1C025-56F6-4028-A751-7CC5E7E9F1A2}"/>
            </a:ext>
          </a:extLst>
        </xdr:cNvPr>
        <xdr:cNvSpPr txBox="1"/>
      </xdr:nvSpPr>
      <xdr:spPr>
        <a:xfrm>
          <a:off x="469582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15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D37A051-F3FF-49DC-9FF3-7088E94BBB58}"/>
            </a:ext>
          </a:extLst>
        </xdr:cNvPr>
        <xdr:cNvSpPr txBox="1"/>
      </xdr:nvSpPr>
      <xdr:spPr>
        <a:xfrm>
          <a:off x="55054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15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4E83EB6-FF7F-45FA-83CA-4AFAC9E999DD}"/>
            </a:ext>
          </a:extLst>
        </xdr:cNvPr>
        <xdr:cNvSpPr txBox="1"/>
      </xdr:nvSpPr>
      <xdr:spPr>
        <a:xfrm>
          <a:off x="55054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16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2341D6E-89E4-47EA-8368-5C4C850006B5}"/>
            </a:ext>
          </a:extLst>
        </xdr:cNvPr>
        <xdr:cNvSpPr txBox="1"/>
      </xdr:nvSpPr>
      <xdr:spPr>
        <a:xfrm>
          <a:off x="469582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16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D388DFB-8F1A-44A8-95CD-DEBE1DC8DB70}"/>
            </a:ext>
          </a:extLst>
        </xdr:cNvPr>
        <xdr:cNvSpPr txBox="1"/>
      </xdr:nvSpPr>
      <xdr:spPr>
        <a:xfrm>
          <a:off x="55054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57150</xdr:colOff>
      <xdr:row>16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00E7465-0EC0-4125-82E4-8801CA0A2735}"/>
            </a:ext>
          </a:extLst>
        </xdr:cNvPr>
        <xdr:cNvSpPr txBox="1"/>
      </xdr:nvSpPr>
      <xdr:spPr>
        <a:xfrm>
          <a:off x="55054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35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CBC1CC7-F954-44CD-A96F-1CE3CE66CD0F}"/>
            </a:ext>
          </a:extLst>
        </xdr:cNvPr>
        <xdr:cNvSpPr txBox="1"/>
      </xdr:nvSpPr>
      <xdr:spPr>
        <a:xfrm>
          <a:off x="3486150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57150</xdr:colOff>
      <xdr:row>35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C8BF02-DEBA-4B5D-B613-83C72714D279}"/>
            </a:ext>
          </a:extLst>
        </xdr:cNvPr>
        <xdr:cNvSpPr txBox="1"/>
      </xdr:nvSpPr>
      <xdr:spPr>
        <a:xfrm>
          <a:off x="3486150" y="689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55E16-62B8-421A-B546-AAF4D6FBBCDA}"/>
            </a:ext>
          </a:extLst>
        </xdr:cNvPr>
        <xdr:cNvSpPr txBox="1"/>
      </xdr:nvSpPr>
      <xdr:spPr>
        <a:xfrm>
          <a:off x="5467350" y="3638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1C302E-190B-42F0-AB53-AAC526B95586}"/>
            </a:ext>
          </a:extLst>
        </xdr:cNvPr>
        <xdr:cNvSpPr txBox="1"/>
      </xdr:nvSpPr>
      <xdr:spPr>
        <a:xfrm>
          <a:off x="5467350" y="3638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45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5EF361-4C1E-4737-9C76-F76220BFDF0A}"/>
            </a:ext>
          </a:extLst>
        </xdr:cNvPr>
        <xdr:cNvSpPr txBox="1"/>
      </xdr:nvSpPr>
      <xdr:spPr>
        <a:xfrm>
          <a:off x="3390900" y="3638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0EC8C8-C600-4B16-8F05-055A3559E60C}"/>
            </a:ext>
          </a:extLst>
        </xdr:cNvPr>
        <xdr:cNvSpPr txBox="1"/>
      </xdr:nvSpPr>
      <xdr:spPr>
        <a:xfrm>
          <a:off x="59626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B1575DD-C92A-4807-9BA0-8AD962411C00}"/>
            </a:ext>
          </a:extLst>
        </xdr:cNvPr>
        <xdr:cNvSpPr txBox="1"/>
      </xdr:nvSpPr>
      <xdr:spPr>
        <a:xfrm>
          <a:off x="59626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777D83-1F22-422F-BB76-4540447EC40B}"/>
            </a:ext>
          </a:extLst>
        </xdr:cNvPr>
        <xdr:cNvSpPr txBox="1"/>
      </xdr:nvSpPr>
      <xdr:spPr>
        <a:xfrm>
          <a:off x="465772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B39F30-1D41-419A-A6A2-91670057F4BD}"/>
            </a:ext>
          </a:extLst>
        </xdr:cNvPr>
        <xdr:cNvSpPr txBox="1"/>
      </xdr:nvSpPr>
      <xdr:spPr>
        <a:xfrm>
          <a:off x="54673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6CC1D8-0EBE-47AE-8FBD-0D083B387772}"/>
            </a:ext>
          </a:extLst>
        </xdr:cNvPr>
        <xdr:cNvSpPr txBox="1"/>
      </xdr:nvSpPr>
      <xdr:spPr>
        <a:xfrm>
          <a:off x="546735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31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50F19C-5A54-48A9-8577-63FECAD384B6}"/>
            </a:ext>
          </a:extLst>
        </xdr:cNvPr>
        <xdr:cNvSpPr txBox="1"/>
      </xdr:nvSpPr>
      <xdr:spPr>
        <a:xfrm>
          <a:off x="3390900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22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F77A1B-652F-4874-874F-E5E881DB3A03}"/>
            </a:ext>
          </a:extLst>
        </xdr:cNvPr>
        <xdr:cNvSpPr txBox="1"/>
      </xdr:nvSpPr>
      <xdr:spPr>
        <a:xfrm>
          <a:off x="6324600" y="754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21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2F6A25-42CE-425D-BACA-BEBB4A6DE97C}"/>
            </a:ext>
          </a:extLst>
        </xdr:cNvPr>
        <xdr:cNvSpPr txBox="1"/>
      </xdr:nvSpPr>
      <xdr:spPr>
        <a:xfrm>
          <a:off x="6324600" y="6572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9625C-2202-4B7D-BD86-9435958E394B}"/>
            </a:ext>
          </a:extLst>
        </xdr:cNvPr>
        <xdr:cNvSpPr txBox="1"/>
      </xdr:nvSpPr>
      <xdr:spPr>
        <a:xfrm>
          <a:off x="7562850" y="4276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57150</xdr:colOff>
      <xdr:row>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178E71-272C-42D3-BF8A-0EBCDFA7B2DD}"/>
            </a:ext>
          </a:extLst>
        </xdr:cNvPr>
        <xdr:cNvSpPr txBox="1"/>
      </xdr:nvSpPr>
      <xdr:spPr>
        <a:xfrm>
          <a:off x="7562850" y="4086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1E21-3F4C-48BD-9B13-8059E0AAF048}">
  <dimension ref="A1:L16"/>
  <sheetViews>
    <sheetView workbookViewId="0">
      <selection activeCell="H9" sqref="H9"/>
    </sheetView>
  </sheetViews>
  <sheetFormatPr defaultRowHeight="15" x14ac:dyDescent="0.25"/>
  <cols>
    <col min="1" max="1" width="9.42578125" bestFit="1" customWidth="1"/>
    <col min="2" max="2" width="7.85546875" bestFit="1" customWidth="1"/>
    <col min="3" max="3" width="18.42578125" bestFit="1" customWidth="1"/>
    <col min="4" max="4" width="11.28515625" bestFit="1" customWidth="1"/>
  </cols>
  <sheetData>
    <row r="1" spans="1:12" x14ac:dyDescent="0.25">
      <c r="A1" s="15"/>
      <c r="B1" s="163" t="s">
        <v>26</v>
      </c>
      <c r="C1" s="163"/>
      <c r="D1" s="163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5.75" thickBot="1" x14ac:dyDescent="0.3">
      <c r="A3" s="15"/>
      <c r="B3" s="15"/>
      <c r="C3" s="34"/>
      <c r="D3" s="34"/>
      <c r="E3" s="34"/>
      <c r="F3" s="34"/>
      <c r="G3" s="34"/>
      <c r="H3" s="34"/>
      <c r="I3" s="34"/>
      <c r="J3" s="34"/>
      <c r="K3" s="15"/>
      <c r="L3" s="15"/>
    </row>
    <row r="4" spans="1:12" ht="15.75" thickBot="1" x14ac:dyDescent="0.3">
      <c r="A4" s="15"/>
      <c r="B4" s="164" t="s">
        <v>16</v>
      </c>
      <c r="C4" s="165"/>
      <c r="D4" s="166"/>
      <c r="E4" s="34"/>
      <c r="F4" s="34"/>
      <c r="G4" s="34"/>
      <c r="H4" s="34"/>
      <c r="I4" s="34"/>
      <c r="J4" s="34"/>
      <c r="K4" s="15"/>
      <c r="L4" s="15"/>
    </row>
    <row r="5" spans="1:12" x14ac:dyDescent="0.25">
      <c r="A5" s="15"/>
      <c r="B5" s="30"/>
      <c r="C5" s="30"/>
      <c r="D5" s="30"/>
      <c r="E5" s="34"/>
      <c r="F5" s="34"/>
      <c r="G5" s="34"/>
      <c r="H5" s="34"/>
      <c r="I5" s="34"/>
      <c r="J5" s="34"/>
      <c r="K5" s="15"/>
      <c r="L5" s="15"/>
    </row>
    <row r="6" spans="1:12" x14ac:dyDescent="0.25">
      <c r="A6" s="26"/>
      <c r="B6" s="31"/>
      <c r="C6" s="31"/>
      <c r="D6" s="31"/>
      <c r="E6" s="34"/>
      <c r="F6" s="34"/>
      <c r="G6" s="34"/>
      <c r="H6" s="34"/>
      <c r="I6" s="34"/>
      <c r="J6" s="34"/>
      <c r="K6" s="15"/>
      <c r="L6" s="15"/>
    </row>
    <row r="7" spans="1:12" x14ac:dyDescent="0.25">
      <c r="A7" s="28"/>
      <c r="B7" s="3"/>
      <c r="C7" s="4" t="s">
        <v>27</v>
      </c>
      <c r="D7" s="3" t="s">
        <v>24</v>
      </c>
      <c r="E7" s="34"/>
      <c r="F7" s="34"/>
      <c r="G7" s="34"/>
      <c r="H7" s="34"/>
      <c r="I7" s="34"/>
      <c r="J7" s="34"/>
      <c r="K7" s="15"/>
      <c r="L7" s="15"/>
    </row>
    <row r="8" spans="1:12" x14ac:dyDescent="0.25">
      <c r="A8" s="161" t="s">
        <v>6</v>
      </c>
      <c r="B8" s="7" t="s">
        <v>0</v>
      </c>
      <c r="C8" s="32">
        <v>20142</v>
      </c>
      <c r="D8" s="33">
        <f>SUM(C8)</f>
        <v>20142</v>
      </c>
      <c r="E8" s="34"/>
      <c r="F8" s="34"/>
      <c r="G8" s="34"/>
      <c r="H8" s="34"/>
      <c r="I8" s="34"/>
      <c r="J8" s="34"/>
      <c r="K8" s="15"/>
      <c r="L8" s="15"/>
    </row>
    <row r="9" spans="1:12" x14ac:dyDescent="0.25">
      <c r="A9" s="162"/>
      <c r="B9" s="43" t="s">
        <v>24</v>
      </c>
      <c r="C9" s="44">
        <f>SUM(C8)</f>
        <v>20142</v>
      </c>
      <c r="D9" s="44">
        <f>SUM(D8)</f>
        <v>20142</v>
      </c>
      <c r="E9" s="34"/>
      <c r="F9" s="34"/>
      <c r="G9" s="34"/>
      <c r="H9" s="34"/>
      <c r="I9" s="34"/>
      <c r="J9" s="34"/>
      <c r="K9" s="15"/>
      <c r="L9" s="15"/>
    </row>
    <row r="10" spans="1:12" x14ac:dyDescent="0.25">
      <c r="E10" s="34"/>
      <c r="F10" s="34"/>
      <c r="G10" s="34"/>
      <c r="H10" s="34"/>
      <c r="I10" s="34"/>
      <c r="J10" s="34"/>
      <c r="K10" s="15"/>
      <c r="L10" s="15"/>
    </row>
    <row r="11" spans="1:12" s="1" customFormat="1" x14ac:dyDescent="0.25">
      <c r="A11" s="160" t="s">
        <v>28</v>
      </c>
      <c r="B11" s="160"/>
      <c r="C11" s="160"/>
      <c r="D11" s="160"/>
      <c r="E11" s="160"/>
      <c r="F11" s="34"/>
      <c r="G11" s="34"/>
      <c r="H11" s="34"/>
      <c r="I11" s="34"/>
      <c r="J11" s="34"/>
      <c r="K11" s="15"/>
      <c r="L11" s="15"/>
    </row>
    <row r="12" spans="1:12" s="1" customFormat="1" x14ac:dyDescent="0.25">
      <c r="A12" s="160" t="s">
        <v>67</v>
      </c>
      <c r="B12" s="160"/>
      <c r="C12" s="160"/>
      <c r="D12" s="160"/>
      <c r="E12" s="160"/>
      <c r="F12" s="34"/>
      <c r="G12" s="34"/>
      <c r="H12" s="34"/>
      <c r="I12" s="34"/>
      <c r="J12" s="34"/>
      <c r="K12" s="15"/>
      <c r="L12" s="15"/>
    </row>
    <row r="13" spans="1:12" s="1" customFormat="1" x14ac:dyDescent="0.25">
      <c r="A13" s="2"/>
      <c r="B13" s="2"/>
      <c r="C13" s="2"/>
      <c r="D13" s="2"/>
      <c r="E13" s="2"/>
      <c r="F13" s="34"/>
      <c r="G13" s="34"/>
      <c r="H13" s="34"/>
      <c r="I13" s="34"/>
      <c r="J13" s="34"/>
      <c r="K13" s="15"/>
      <c r="L13" s="15"/>
    </row>
    <row r="14" spans="1:12" x14ac:dyDescent="0.25">
      <c r="A14" s="34"/>
      <c r="B14" s="34" t="s">
        <v>29</v>
      </c>
      <c r="C14" s="34" t="s">
        <v>30</v>
      </c>
      <c r="D14" s="34" t="s">
        <v>31</v>
      </c>
      <c r="E14" s="34"/>
      <c r="F14" s="34"/>
      <c r="G14" s="34"/>
      <c r="H14" s="34"/>
      <c r="I14" s="34"/>
      <c r="J14" s="34"/>
      <c r="K14" s="15"/>
      <c r="L14" s="15"/>
    </row>
    <row r="15" spans="1:12" x14ac:dyDescent="0.25">
      <c r="A15" s="45"/>
      <c r="B15" s="45">
        <v>5000</v>
      </c>
      <c r="C15" s="45">
        <v>1295</v>
      </c>
      <c r="D15" s="45">
        <f>B15*C15</f>
        <v>6475000</v>
      </c>
      <c r="E15" s="34"/>
      <c r="F15" s="34"/>
      <c r="G15" s="34"/>
      <c r="H15" s="34"/>
      <c r="I15" s="34"/>
      <c r="J15" s="34"/>
      <c r="K15" s="15"/>
      <c r="L15" s="15"/>
    </row>
    <row r="16" spans="1:12" x14ac:dyDescent="0.25">
      <c r="B16" s="45">
        <v>5000</v>
      </c>
      <c r="C16" s="45">
        <v>1330</v>
      </c>
      <c r="D16" s="45">
        <f>B16*C16</f>
        <v>6650000</v>
      </c>
      <c r="E16" s="34"/>
      <c r="F16" s="34"/>
      <c r="G16" s="34"/>
      <c r="H16" s="34"/>
      <c r="I16" s="34"/>
      <c r="J16" s="34"/>
      <c r="K16" s="15"/>
      <c r="L16" s="15"/>
    </row>
  </sheetData>
  <mergeCells count="5">
    <mergeCell ref="A12:E12"/>
    <mergeCell ref="A8:A9"/>
    <mergeCell ref="B1:D1"/>
    <mergeCell ref="A11:E11"/>
    <mergeCell ref="B4:D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8F5F-6C03-43AA-A4FA-4BA31BE6A946}">
  <dimension ref="A1:O61"/>
  <sheetViews>
    <sheetView topLeftCell="B49" zoomScaleNormal="100" workbookViewId="0">
      <selection activeCell="Q11" sqref="Q11"/>
    </sheetView>
  </sheetViews>
  <sheetFormatPr defaultRowHeight="15" x14ac:dyDescent="0.25"/>
  <cols>
    <col min="1" max="1" width="10.28515625" style="31" bestFit="1" customWidth="1"/>
    <col min="2" max="2" width="15.28515625" style="31" bestFit="1" customWidth="1"/>
    <col min="3" max="3" width="12.140625" style="31" bestFit="1" customWidth="1"/>
    <col min="4" max="4" width="13.7109375" style="31" bestFit="1" customWidth="1"/>
    <col min="5" max="5" width="18.7109375" style="31" customWidth="1"/>
    <col min="6" max="6" width="12.140625" style="31" bestFit="1" customWidth="1"/>
    <col min="7" max="7" width="7.42578125" style="31" bestFit="1" customWidth="1"/>
    <col min="8" max="8" width="14.28515625" style="31" customWidth="1"/>
    <col min="9" max="9" width="8.5703125" style="31" bestFit="1" customWidth="1"/>
    <col min="10" max="11" width="10.42578125" style="31" bestFit="1" customWidth="1"/>
    <col min="12" max="12" width="9.7109375" style="31" bestFit="1" customWidth="1"/>
    <col min="13" max="13" width="9.140625" style="31" bestFit="1" customWidth="1"/>
    <col min="14" max="15" width="9.140625" style="31"/>
    <col min="16" max="16384" width="9.140625" style="37"/>
  </cols>
  <sheetData>
    <row r="1" spans="1:15" x14ac:dyDescent="0.25">
      <c r="D1" s="172" t="s">
        <v>13</v>
      </c>
      <c r="E1" s="172"/>
      <c r="F1" s="172"/>
      <c r="G1" s="172"/>
      <c r="H1" s="172"/>
      <c r="I1" s="172"/>
    </row>
    <row r="2" spans="1:15" ht="15.75" thickBot="1" x14ac:dyDescent="0.3"/>
    <row r="3" spans="1:15" ht="15.75" thickBot="1" x14ac:dyDescent="0.3">
      <c r="C3" s="164" t="s">
        <v>25</v>
      </c>
      <c r="D3" s="165"/>
      <c r="E3" s="165"/>
      <c r="F3" s="165"/>
      <c r="G3" s="165"/>
      <c r="H3" s="165"/>
      <c r="I3" s="165"/>
      <c r="J3" s="166"/>
    </row>
    <row r="4" spans="1:15" x14ac:dyDescent="0.25">
      <c r="C4" s="38"/>
      <c r="D4" s="38"/>
      <c r="E4" s="38"/>
      <c r="F4" s="38"/>
      <c r="G4" s="38"/>
      <c r="H4" s="38"/>
      <c r="I4" s="38"/>
      <c r="J4" s="38"/>
    </row>
    <row r="5" spans="1:15" x14ac:dyDescent="0.25">
      <c r="A5" s="30"/>
    </row>
    <row r="6" spans="1:15" ht="60" x14ac:dyDescent="0.25">
      <c r="A6" s="170"/>
      <c r="B6" s="171"/>
      <c r="C6" s="4" t="s">
        <v>9</v>
      </c>
      <c r="D6" s="4" t="s">
        <v>14</v>
      </c>
      <c r="E6" s="4" t="s">
        <v>21</v>
      </c>
      <c r="F6" s="5" t="s">
        <v>19</v>
      </c>
      <c r="G6" s="4" t="s">
        <v>11</v>
      </c>
      <c r="H6" s="4" t="s">
        <v>65</v>
      </c>
      <c r="I6" s="4" t="s">
        <v>10</v>
      </c>
      <c r="J6" s="5" t="s">
        <v>22</v>
      </c>
      <c r="K6" s="4" t="s">
        <v>23</v>
      </c>
      <c r="L6" s="5" t="s">
        <v>18</v>
      </c>
      <c r="M6" s="3" t="s">
        <v>24</v>
      </c>
    </row>
    <row r="7" spans="1:15" x14ac:dyDescent="0.25">
      <c r="A7" s="169" t="s">
        <v>6</v>
      </c>
      <c r="B7" s="7" t="s">
        <v>0</v>
      </c>
      <c r="C7" s="8">
        <v>1000</v>
      </c>
      <c r="D7" s="8">
        <v>50000</v>
      </c>
      <c r="E7" s="9"/>
      <c r="F7" s="9"/>
      <c r="G7" s="9"/>
      <c r="H7" s="9"/>
      <c r="I7" s="9"/>
      <c r="J7" s="9"/>
      <c r="K7" s="9"/>
      <c r="L7" s="12"/>
      <c r="M7" s="11">
        <f>SUM(C7:L7)</f>
        <v>51000</v>
      </c>
    </row>
    <row r="8" spans="1:15" x14ac:dyDescent="0.25">
      <c r="A8" s="167"/>
      <c r="B8" s="7" t="s">
        <v>1</v>
      </c>
      <c r="C8" s="11">
        <v>5000</v>
      </c>
      <c r="D8" s="12"/>
      <c r="E8" s="11">
        <v>18000</v>
      </c>
      <c r="F8" s="13">
        <v>61765</v>
      </c>
      <c r="G8" s="11">
        <v>1500</v>
      </c>
      <c r="H8" s="14"/>
      <c r="I8" s="14"/>
      <c r="J8" s="14"/>
      <c r="K8" s="14"/>
      <c r="L8" s="12"/>
      <c r="M8" s="11">
        <f t="shared" ref="M8:M9" si="0">SUM(C8:L8)</f>
        <v>86265</v>
      </c>
      <c r="O8" s="78"/>
    </row>
    <row r="9" spans="1:15" x14ac:dyDescent="0.25">
      <c r="A9" s="167"/>
      <c r="B9" s="7" t="s">
        <v>2</v>
      </c>
      <c r="C9" s="12"/>
      <c r="D9" s="12"/>
      <c r="E9" s="12"/>
      <c r="F9" s="11">
        <v>52941</v>
      </c>
      <c r="G9" s="11">
        <v>1500</v>
      </c>
      <c r="H9" s="8">
        <v>79400</v>
      </c>
      <c r="I9" s="8">
        <v>1000</v>
      </c>
      <c r="J9" s="14"/>
      <c r="K9" s="14"/>
      <c r="L9" s="12"/>
      <c r="M9" s="11">
        <f t="shared" si="0"/>
        <v>134841</v>
      </c>
      <c r="O9" s="78"/>
    </row>
    <row r="10" spans="1:15" x14ac:dyDescent="0.25">
      <c r="A10" s="168"/>
      <c r="B10" s="23" t="s">
        <v>12</v>
      </c>
      <c r="C10" s="24">
        <f t="shared" ref="C10:K10" si="1">SUM(C7:C9)</f>
        <v>6000</v>
      </c>
      <c r="D10" s="24">
        <f t="shared" si="1"/>
        <v>50000</v>
      </c>
      <c r="E10" s="24">
        <f t="shared" si="1"/>
        <v>18000</v>
      </c>
      <c r="F10" s="24">
        <f t="shared" si="1"/>
        <v>114706</v>
      </c>
      <c r="G10" s="24">
        <f t="shared" si="1"/>
        <v>3000</v>
      </c>
      <c r="H10" s="24">
        <f t="shared" si="1"/>
        <v>79400</v>
      </c>
      <c r="I10" s="24">
        <f t="shared" si="1"/>
        <v>1000</v>
      </c>
      <c r="J10" s="24">
        <f t="shared" si="1"/>
        <v>0</v>
      </c>
      <c r="K10" s="24">
        <f t="shared" si="1"/>
        <v>0</v>
      </c>
      <c r="L10" s="24">
        <v>0</v>
      </c>
      <c r="M10" s="24">
        <f>SUM(C10:L10)</f>
        <v>272106</v>
      </c>
      <c r="O10" s="78"/>
    </row>
    <row r="11" spans="1:15" x14ac:dyDescent="0.25">
      <c r="A11" s="169" t="s">
        <v>7</v>
      </c>
      <c r="B11" s="7" t="s">
        <v>3</v>
      </c>
      <c r="C11" s="11">
        <v>54900</v>
      </c>
      <c r="D11" s="11">
        <v>50000</v>
      </c>
      <c r="E11" s="12"/>
      <c r="F11" s="16">
        <v>52941</v>
      </c>
      <c r="G11" s="16">
        <v>1500</v>
      </c>
      <c r="H11" s="17"/>
      <c r="I11" s="18">
        <v>1000</v>
      </c>
      <c r="J11" s="19">
        <v>85000</v>
      </c>
      <c r="K11" s="11">
        <v>1000000</v>
      </c>
      <c r="L11" s="12"/>
      <c r="M11" s="8">
        <f>SUM(C11:L11)</f>
        <v>1245341</v>
      </c>
    </row>
    <row r="12" spans="1:15" x14ac:dyDescent="0.25">
      <c r="A12" s="167"/>
      <c r="B12" s="7" t="s">
        <v>4</v>
      </c>
      <c r="C12" s="14"/>
      <c r="D12" s="14"/>
      <c r="E12" s="14"/>
      <c r="F12" s="11">
        <v>61765</v>
      </c>
      <c r="G12" s="11">
        <v>1500</v>
      </c>
      <c r="H12" s="20"/>
      <c r="I12" s="12"/>
      <c r="J12" s="20"/>
      <c r="K12" s="11">
        <v>900000</v>
      </c>
      <c r="L12" s="12"/>
      <c r="M12" s="8">
        <f t="shared" ref="M12" si="2">SUM(C12:L12)</f>
        <v>963265</v>
      </c>
    </row>
    <row r="13" spans="1:15" x14ac:dyDescent="0.25">
      <c r="A13" s="167"/>
      <c r="B13" s="21" t="s">
        <v>5</v>
      </c>
      <c r="C13" s="8">
        <v>29400</v>
      </c>
      <c r="D13" s="14"/>
      <c r="E13" s="8">
        <v>9999</v>
      </c>
      <c r="F13" s="8">
        <v>52941</v>
      </c>
      <c r="G13" s="8">
        <v>1500</v>
      </c>
      <c r="H13" s="22"/>
      <c r="I13" s="20"/>
      <c r="J13" s="20"/>
      <c r="K13" s="11">
        <v>900000</v>
      </c>
      <c r="L13" s="12"/>
      <c r="M13" s="8">
        <f>SUM(C13:L13)</f>
        <v>993840</v>
      </c>
    </row>
    <row r="14" spans="1:15" x14ac:dyDescent="0.25">
      <c r="A14" s="168"/>
      <c r="B14" s="23" t="s">
        <v>12</v>
      </c>
      <c r="C14" s="25">
        <f t="shared" ref="C14:K14" si="3">SUM(C11:C13)</f>
        <v>84300</v>
      </c>
      <c r="D14" s="25">
        <f t="shared" si="3"/>
        <v>50000</v>
      </c>
      <c r="E14" s="25">
        <f t="shared" si="3"/>
        <v>9999</v>
      </c>
      <c r="F14" s="25">
        <f t="shared" si="3"/>
        <v>167647</v>
      </c>
      <c r="G14" s="25">
        <f t="shared" si="3"/>
        <v>4500</v>
      </c>
      <c r="H14" s="25">
        <f t="shared" si="3"/>
        <v>0</v>
      </c>
      <c r="I14" s="25">
        <f t="shared" si="3"/>
        <v>1000</v>
      </c>
      <c r="J14" s="25">
        <f t="shared" si="3"/>
        <v>85000</v>
      </c>
      <c r="K14" s="25">
        <f t="shared" si="3"/>
        <v>2800000</v>
      </c>
      <c r="L14" s="25">
        <v>0</v>
      </c>
      <c r="M14" s="24">
        <f>SUM(C14:L14)</f>
        <v>3202446</v>
      </c>
    </row>
    <row r="15" spans="1:15" x14ac:dyDescent="0.25">
      <c r="A15" s="169" t="s">
        <v>8</v>
      </c>
      <c r="B15" s="7" t="s">
        <v>68</v>
      </c>
      <c r="C15" s="29"/>
      <c r="D15" s="29"/>
      <c r="E15" s="10">
        <v>2000</v>
      </c>
      <c r="F15" s="10">
        <v>52941</v>
      </c>
      <c r="G15" s="10">
        <v>1500</v>
      </c>
      <c r="H15" s="10">
        <v>44000</v>
      </c>
      <c r="I15" s="29"/>
      <c r="J15" s="29"/>
      <c r="K15" s="10">
        <v>900000</v>
      </c>
      <c r="L15" s="11">
        <v>550000</v>
      </c>
      <c r="M15" s="11">
        <f>SUM(C15:L15)</f>
        <v>1550441</v>
      </c>
    </row>
    <row r="16" spans="1:15" x14ac:dyDescent="0.25">
      <c r="A16" s="167"/>
      <c r="B16" s="7" t="s">
        <v>69</v>
      </c>
      <c r="C16" s="9"/>
      <c r="D16" s="9"/>
      <c r="E16" s="13">
        <v>50000</v>
      </c>
      <c r="F16" s="10">
        <v>52941</v>
      </c>
      <c r="G16" s="10">
        <v>1500</v>
      </c>
      <c r="H16" s="9"/>
      <c r="I16" s="9"/>
      <c r="J16" s="9"/>
      <c r="K16" s="10">
        <v>900000</v>
      </c>
      <c r="L16" s="8"/>
      <c r="M16" s="11">
        <f t="shared" ref="M16:M17" si="4">SUM(C16:L16)</f>
        <v>1004441</v>
      </c>
    </row>
    <row r="17" spans="1:14" x14ac:dyDescent="0.25">
      <c r="A17" s="167"/>
      <c r="B17" s="7" t="s">
        <v>73</v>
      </c>
      <c r="C17" s="13">
        <v>1000</v>
      </c>
      <c r="D17" s="9"/>
      <c r="E17" s="9"/>
      <c r="F17" s="10">
        <v>52941</v>
      </c>
      <c r="G17" s="10">
        <v>1500</v>
      </c>
      <c r="H17" s="9"/>
      <c r="I17" s="9"/>
      <c r="J17" s="9"/>
      <c r="K17" s="10">
        <v>900000</v>
      </c>
      <c r="L17" s="8"/>
      <c r="M17" s="11">
        <f t="shared" si="4"/>
        <v>955441</v>
      </c>
    </row>
    <row r="18" spans="1:14" x14ac:dyDescent="0.25">
      <c r="A18" s="168"/>
      <c r="B18" s="23" t="s">
        <v>12</v>
      </c>
      <c r="C18" s="25">
        <f>SUM(C15:C17)</f>
        <v>1000</v>
      </c>
      <c r="D18" s="25">
        <f t="shared" ref="D18" si="5">SUM(D15:D17)</f>
        <v>0</v>
      </c>
      <c r="E18" s="25">
        <f>SUM(E15:E17)</f>
        <v>52000</v>
      </c>
      <c r="F18" s="25">
        <f t="shared" ref="F18:K18" si="6">SUM(F15:F17)</f>
        <v>158823</v>
      </c>
      <c r="G18" s="25">
        <f t="shared" si="6"/>
        <v>4500</v>
      </c>
      <c r="H18" s="25">
        <f t="shared" si="6"/>
        <v>44000</v>
      </c>
      <c r="I18" s="25">
        <f t="shared" si="6"/>
        <v>0</v>
      </c>
      <c r="J18" s="25">
        <f t="shared" si="6"/>
        <v>0</v>
      </c>
      <c r="K18" s="25">
        <f t="shared" si="6"/>
        <v>2700000</v>
      </c>
      <c r="L18" s="25">
        <v>550000</v>
      </c>
      <c r="M18" s="25">
        <f>SUM(C18:L18)</f>
        <v>3510323</v>
      </c>
      <c r="N18" s="78"/>
    </row>
    <row r="19" spans="1:14" x14ac:dyDescent="0.25">
      <c r="A19" s="137"/>
      <c r="B19" s="21" t="s">
        <v>74</v>
      </c>
      <c r="C19" s="8">
        <v>3000</v>
      </c>
      <c r="D19" s="138"/>
      <c r="E19" s="138"/>
      <c r="F19" s="138"/>
      <c r="G19" s="138"/>
      <c r="H19" s="138"/>
      <c r="I19" s="138"/>
      <c r="J19" s="138"/>
      <c r="K19" s="138"/>
      <c r="L19" s="8">
        <v>550000</v>
      </c>
      <c r="M19" s="8">
        <f>SUM(C19:L19)</f>
        <v>553000</v>
      </c>
    </row>
    <row r="20" spans="1:14" x14ac:dyDescent="0.25">
      <c r="A20" s="137"/>
      <c r="B20" s="47" t="s">
        <v>12</v>
      </c>
      <c r="C20" s="25">
        <f>+C19</f>
        <v>3000</v>
      </c>
      <c r="D20" s="25">
        <f t="shared" ref="D20:M20" si="7">+D19</f>
        <v>0</v>
      </c>
      <c r="E20" s="25">
        <f t="shared" si="7"/>
        <v>0</v>
      </c>
      <c r="F20" s="25">
        <f t="shared" si="7"/>
        <v>0</v>
      </c>
      <c r="G20" s="25">
        <f t="shared" si="7"/>
        <v>0</v>
      </c>
      <c r="H20" s="25">
        <f t="shared" si="7"/>
        <v>0</v>
      </c>
      <c r="I20" s="25">
        <f t="shared" si="7"/>
        <v>0</v>
      </c>
      <c r="J20" s="25">
        <f t="shared" si="7"/>
        <v>0</v>
      </c>
      <c r="K20" s="25">
        <f t="shared" si="7"/>
        <v>0</v>
      </c>
      <c r="L20" s="25">
        <f t="shared" si="7"/>
        <v>550000</v>
      </c>
      <c r="M20" s="25">
        <f t="shared" si="7"/>
        <v>553000</v>
      </c>
    </row>
    <row r="21" spans="1:14" x14ac:dyDescent="0.25">
      <c r="A21" s="27"/>
      <c r="B21" s="41" t="s">
        <v>24</v>
      </c>
      <c r="C21" s="40">
        <f>+C10+C14+C18+C20</f>
        <v>94300</v>
      </c>
      <c r="D21" s="40">
        <f t="shared" ref="D21:E21" si="8">+D10+D14+D18+D20</f>
        <v>100000</v>
      </c>
      <c r="E21" s="40">
        <f t="shared" si="8"/>
        <v>79999</v>
      </c>
      <c r="F21" s="40">
        <f>+F10+F14+F18+F20</f>
        <v>441176</v>
      </c>
      <c r="G21" s="40">
        <f t="shared" ref="G21" si="9">+G10+G14+G18+G20</f>
        <v>12000</v>
      </c>
      <c r="H21" s="40">
        <f>+H10+H14+H18+H20</f>
        <v>123400</v>
      </c>
      <c r="I21" s="40">
        <f>+I10+I14+I18+I20</f>
        <v>2000</v>
      </c>
      <c r="J21" s="40">
        <f t="shared" ref="J21" si="10">+J10+J14+J18+J20</f>
        <v>85000</v>
      </c>
      <c r="K21" s="40">
        <f t="shared" ref="K21:L21" si="11">+K10+K14+K18+K20</f>
        <v>5500000</v>
      </c>
      <c r="L21" s="40">
        <f t="shared" si="11"/>
        <v>1100000</v>
      </c>
      <c r="M21" s="40">
        <f>+M10+M14+M18+M20</f>
        <v>7537875</v>
      </c>
      <c r="N21" s="78"/>
    </row>
    <row r="22" spans="1:14" ht="15.75" thickBo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M22" s="27"/>
    </row>
    <row r="23" spans="1:14" ht="15.75" thickBot="1" x14ac:dyDescent="0.3">
      <c r="B23" s="164" t="s">
        <v>17</v>
      </c>
      <c r="C23" s="165"/>
      <c r="D23" s="165"/>
      <c r="E23" s="166"/>
      <c r="G23" s="78"/>
    </row>
    <row r="24" spans="1:14" x14ac:dyDescent="0.25">
      <c r="E24" s="38"/>
      <c r="F24" s="38"/>
      <c r="G24" s="135"/>
      <c r="H24" s="38"/>
      <c r="I24" s="38"/>
    </row>
    <row r="25" spans="1:14" x14ac:dyDescent="0.25">
      <c r="H25" s="78"/>
      <c r="I25" s="78"/>
    </row>
    <row r="26" spans="1:14" ht="30" x14ac:dyDescent="0.25">
      <c r="A26" s="170"/>
      <c r="B26" s="171"/>
      <c r="C26" s="5" t="s">
        <v>14</v>
      </c>
      <c r="D26" s="4" t="s">
        <v>15</v>
      </c>
      <c r="E26" s="3" t="s">
        <v>24</v>
      </c>
      <c r="G26" s="37"/>
      <c r="N26" s="37"/>
    </row>
    <row r="27" spans="1:14" x14ac:dyDescent="0.25">
      <c r="A27" s="169" t="s">
        <v>6</v>
      </c>
      <c r="B27" s="7" t="s">
        <v>0</v>
      </c>
      <c r="C27" s="8">
        <v>0</v>
      </c>
      <c r="D27" s="13">
        <v>3000</v>
      </c>
      <c r="E27" s="10">
        <f>SUM(C27:D27)</f>
        <v>3000</v>
      </c>
      <c r="G27" s="37"/>
      <c r="N27" s="37"/>
    </row>
    <row r="28" spans="1:14" x14ac:dyDescent="0.25">
      <c r="A28" s="167"/>
      <c r="B28" s="7" t="s">
        <v>1</v>
      </c>
      <c r="C28" s="11">
        <v>600000</v>
      </c>
      <c r="D28" s="13">
        <v>18500</v>
      </c>
      <c r="E28" s="10">
        <f t="shared" ref="E28:E29" si="12">SUM(C28:D28)</f>
        <v>618500</v>
      </c>
      <c r="G28" s="37"/>
      <c r="N28" s="37"/>
    </row>
    <row r="29" spans="1:14" x14ac:dyDescent="0.25">
      <c r="A29" s="167"/>
      <c r="B29" s="7" t="s">
        <v>2</v>
      </c>
      <c r="C29" s="11">
        <v>300000</v>
      </c>
      <c r="D29" s="13">
        <v>4000</v>
      </c>
      <c r="E29" s="10">
        <f t="shared" si="12"/>
        <v>304000</v>
      </c>
      <c r="G29" s="37"/>
      <c r="N29" s="37"/>
    </row>
    <row r="30" spans="1:14" x14ac:dyDescent="0.25">
      <c r="A30" s="168"/>
      <c r="B30" s="23" t="s">
        <v>12</v>
      </c>
      <c r="C30" s="24">
        <f>SUM(C27:C29)</f>
        <v>900000</v>
      </c>
      <c r="D30" s="24">
        <f t="shared" ref="D30" si="13">SUM(D27:D29)</f>
        <v>25500</v>
      </c>
      <c r="E30" s="71">
        <f>SUM(C30:D30)</f>
        <v>925500</v>
      </c>
      <c r="G30" s="37"/>
      <c r="N30" s="37"/>
    </row>
    <row r="31" spans="1:14" x14ac:dyDescent="0.25">
      <c r="A31" s="169" t="s">
        <v>7</v>
      </c>
      <c r="B31" s="7" t="s">
        <v>3</v>
      </c>
      <c r="C31" s="16">
        <v>300000</v>
      </c>
      <c r="D31" s="11">
        <v>3000</v>
      </c>
      <c r="E31" s="10">
        <f>SUM(C31:D31)</f>
        <v>303000</v>
      </c>
      <c r="G31" s="37"/>
      <c r="N31" s="37"/>
    </row>
    <row r="32" spans="1:14" x14ac:dyDescent="0.25">
      <c r="A32" s="167"/>
      <c r="B32" s="7" t="s">
        <v>4</v>
      </c>
      <c r="C32" s="11">
        <v>300000</v>
      </c>
      <c r="D32" s="11">
        <v>3000</v>
      </c>
      <c r="E32" s="10">
        <f t="shared" ref="E32:E33" si="14">SUM(C32:D32)</f>
        <v>303000</v>
      </c>
      <c r="G32" s="37"/>
      <c r="N32" s="37"/>
    </row>
    <row r="33" spans="1:14" x14ac:dyDescent="0.25">
      <c r="A33" s="167"/>
      <c r="B33" s="21" t="s">
        <v>5</v>
      </c>
      <c r="C33" s="8">
        <v>300000</v>
      </c>
      <c r="D33" s="11">
        <v>3000</v>
      </c>
      <c r="E33" s="10">
        <f t="shared" si="14"/>
        <v>303000</v>
      </c>
      <c r="G33" s="37"/>
      <c r="N33" s="37"/>
    </row>
    <row r="34" spans="1:14" x14ac:dyDescent="0.25">
      <c r="A34" s="168"/>
      <c r="B34" s="23" t="s">
        <v>12</v>
      </c>
      <c r="C34" s="25">
        <f t="shared" ref="C34" si="15">SUM(C31:C33)</f>
        <v>900000</v>
      </c>
      <c r="D34" s="25">
        <f t="shared" ref="D34" si="16">SUM(D31:D33)</f>
        <v>9000</v>
      </c>
      <c r="E34" s="71">
        <f>SUM(C34:D34)</f>
        <v>909000</v>
      </c>
      <c r="G34" s="37"/>
      <c r="N34" s="37"/>
    </row>
    <row r="35" spans="1:14" x14ac:dyDescent="0.25">
      <c r="A35" s="169" t="s">
        <v>8</v>
      </c>
      <c r="B35" s="7" t="s">
        <v>68</v>
      </c>
      <c r="C35" s="11">
        <v>300000</v>
      </c>
      <c r="D35" s="11">
        <v>3000</v>
      </c>
      <c r="E35" s="10">
        <f>SUM(C35:D35)</f>
        <v>303000</v>
      </c>
      <c r="G35" s="37"/>
      <c r="N35" s="37"/>
    </row>
    <row r="36" spans="1:14" x14ac:dyDescent="0.25">
      <c r="A36" s="167"/>
      <c r="B36" s="7" t="s">
        <v>69</v>
      </c>
      <c r="C36" s="8">
        <v>300000</v>
      </c>
      <c r="D36" s="8">
        <v>3500</v>
      </c>
      <c r="E36" s="10">
        <f>SUM(C36:D36)</f>
        <v>303500</v>
      </c>
      <c r="G36" s="37"/>
      <c r="N36" s="37"/>
    </row>
    <row r="37" spans="1:14" x14ac:dyDescent="0.25">
      <c r="A37" s="167"/>
      <c r="B37" s="7" t="s">
        <v>73</v>
      </c>
      <c r="C37" s="8">
        <v>300000</v>
      </c>
      <c r="D37" s="8">
        <v>3000</v>
      </c>
      <c r="E37" s="10">
        <f>SUM(C37:D37)</f>
        <v>303000</v>
      </c>
      <c r="G37" s="37"/>
      <c r="N37" s="37"/>
    </row>
    <row r="38" spans="1:14" x14ac:dyDescent="0.25">
      <c r="A38" s="168"/>
      <c r="B38" s="47" t="s">
        <v>12</v>
      </c>
      <c r="C38" s="25">
        <f>SUM(C35:C37)</f>
        <v>900000</v>
      </c>
      <c r="D38" s="25">
        <f t="shared" ref="D38:E38" si="17">SUM(D35:D37)</f>
        <v>9500</v>
      </c>
      <c r="E38" s="25">
        <f t="shared" si="17"/>
        <v>909500</v>
      </c>
      <c r="G38" s="37"/>
      <c r="N38" s="37"/>
    </row>
    <row r="39" spans="1:14" x14ac:dyDescent="0.25">
      <c r="A39" s="137"/>
      <c r="B39" s="21" t="s">
        <v>74</v>
      </c>
      <c r="C39" s="138"/>
      <c r="D39" s="138"/>
      <c r="E39" s="138"/>
      <c r="G39" s="37"/>
      <c r="N39" s="37"/>
    </row>
    <row r="40" spans="1:14" x14ac:dyDescent="0.25">
      <c r="A40" s="137"/>
      <c r="B40" s="47" t="s">
        <v>12</v>
      </c>
      <c r="C40" s="25">
        <f>+C39</f>
        <v>0</v>
      </c>
      <c r="D40" s="25">
        <f t="shared" ref="D40:E40" si="18">+D39</f>
        <v>0</v>
      </c>
      <c r="E40" s="25">
        <f t="shared" si="18"/>
        <v>0</v>
      </c>
      <c r="G40" s="37"/>
      <c r="N40" s="37"/>
    </row>
    <row r="41" spans="1:14" x14ac:dyDescent="0.25">
      <c r="B41" s="41" t="s">
        <v>24</v>
      </c>
      <c r="C41" s="40">
        <f>+C30+C34+C38+C40</f>
        <v>2700000</v>
      </c>
      <c r="D41" s="40">
        <f t="shared" ref="D41:E41" si="19">+D30+D34+D38+D40</f>
        <v>44000</v>
      </c>
      <c r="E41" s="40">
        <f t="shared" si="19"/>
        <v>2744000</v>
      </c>
      <c r="G41" s="37"/>
      <c r="N41" s="37"/>
    </row>
    <row r="42" spans="1:14" ht="15.75" thickBot="1" x14ac:dyDescent="0.3"/>
    <row r="43" spans="1:14" ht="15.75" thickBot="1" x14ac:dyDescent="0.3">
      <c r="B43" s="164" t="s">
        <v>16</v>
      </c>
      <c r="C43" s="165"/>
      <c r="D43" s="166"/>
    </row>
    <row r="44" spans="1:14" x14ac:dyDescent="0.25">
      <c r="B44" s="30"/>
      <c r="C44" s="30"/>
      <c r="D44" s="30"/>
      <c r="E44" s="30"/>
      <c r="F44" s="30"/>
      <c r="G44" s="30"/>
    </row>
    <row r="45" spans="1:14" x14ac:dyDescent="0.25">
      <c r="A45" s="30"/>
    </row>
    <row r="46" spans="1:14" ht="30" x14ac:dyDescent="0.25">
      <c r="A46" s="170"/>
      <c r="B46" s="171"/>
      <c r="C46" s="5" t="s">
        <v>18</v>
      </c>
      <c r="D46" s="5" t="s">
        <v>15</v>
      </c>
      <c r="E46" s="3" t="s">
        <v>24</v>
      </c>
    </row>
    <row r="47" spans="1:14" x14ac:dyDescent="0.25">
      <c r="A47" s="167" t="s">
        <v>6</v>
      </c>
      <c r="B47" s="21" t="s">
        <v>0</v>
      </c>
      <c r="C47" s="80"/>
      <c r="D47" s="32">
        <v>93.38</v>
      </c>
      <c r="E47" s="33">
        <f>SUM(C47:D47)</f>
        <v>93.38</v>
      </c>
    </row>
    <row r="48" spans="1:14" x14ac:dyDescent="0.25">
      <c r="A48" s="167"/>
      <c r="B48" s="7" t="s">
        <v>1</v>
      </c>
      <c r="C48" s="81"/>
      <c r="D48" s="32">
        <v>16.309999999999999</v>
      </c>
      <c r="E48" s="33">
        <f t="shared" ref="E48:E56" si="20">SUM(C48:D48)</f>
        <v>16.309999999999999</v>
      </c>
    </row>
    <row r="49" spans="1:9" x14ac:dyDescent="0.25">
      <c r="A49" s="167"/>
      <c r="B49" s="7" t="s">
        <v>2</v>
      </c>
      <c r="C49" s="80"/>
      <c r="D49" s="33">
        <v>3</v>
      </c>
      <c r="E49" s="33">
        <f t="shared" si="20"/>
        <v>3</v>
      </c>
      <c r="I49" s="114"/>
    </row>
    <row r="50" spans="1:9" x14ac:dyDescent="0.25">
      <c r="A50" s="168"/>
      <c r="B50" s="23" t="s">
        <v>12</v>
      </c>
      <c r="C50" s="23">
        <v>0</v>
      </c>
      <c r="D50" s="35">
        <f t="shared" ref="D50" si="21">SUM(D47:D49)</f>
        <v>112.69</v>
      </c>
      <c r="E50" s="35">
        <f t="shared" si="20"/>
        <v>112.69</v>
      </c>
    </row>
    <row r="51" spans="1:9" x14ac:dyDescent="0.25">
      <c r="A51" s="169" t="s">
        <v>7</v>
      </c>
      <c r="B51" s="7" t="s">
        <v>3</v>
      </c>
      <c r="C51" s="82"/>
      <c r="D51" s="33">
        <v>3</v>
      </c>
      <c r="E51" s="33">
        <f t="shared" si="20"/>
        <v>3</v>
      </c>
    </row>
    <row r="52" spans="1:9" x14ac:dyDescent="0.25">
      <c r="A52" s="167"/>
      <c r="B52" s="7" t="s">
        <v>4</v>
      </c>
      <c r="C52" s="80"/>
      <c r="D52" s="39">
        <v>3</v>
      </c>
      <c r="E52" s="33">
        <f t="shared" si="20"/>
        <v>3</v>
      </c>
    </row>
    <row r="53" spans="1:9" x14ac:dyDescent="0.25">
      <c r="A53" s="167"/>
      <c r="B53" s="21" t="s">
        <v>5</v>
      </c>
      <c r="C53" s="80"/>
      <c r="D53" s="39">
        <v>3</v>
      </c>
      <c r="E53" s="33">
        <f t="shared" si="20"/>
        <v>3</v>
      </c>
      <c r="H53" s="114"/>
    </row>
    <row r="54" spans="1:9" x14ac:dyDescent="0.25">
      <c r="A54" s="168"/>
      <c r="B54" s="23" t="s">
        <v>12</v>
      </c>
      <c r="C54" s="23">
        <v>0</v>
      </c>
      <c r="D54" s="36">
        <f t="shared" ref="D54" si="22">SUM(D51:D53)</f>
        <v>9</v>
      </c>
      <c r="E54" s="35">
        <f t="shared" si="20"/>
        <v>9</v>
      </c>
    </row>
    <row r="55" spans="1:9" x14ac:dyDescent="0.25">
      <c r="A55" s="167" t="s">
        <v>8</v>
      </c>
      <c r="B55" s="7" t="s">
        <v>68</v>
      </c>
      <c r="C55" s="33">
        <v>1000</v>
      </c>
      <c r="D55" s="33">
        <v>45.74</v>
      </c>
      <c r="E55" s="33">
        <f t="shared" si="20"/>
        <v>1045.74</v>
      </c>
    </row>
    <row r="56" spans="1:9" x14ac:dyDescent="0.25">
      <c r="A56" s="167"/>
      <c r="B56" s="7" t="s">
        <v>69</v>
      </c>
      <c r="C56" s="112"/>
      <c r="D56" s="33">
        <v>3</v>
      </c>
      <c r="E56" s="33">
        <f t="shared" si="20"/>
        <v>3</v>
      </c>
    </row>
    <row r="57" spans="1:9" x14ac:dyDescent="0.25">
      <c r="A57" s="167"/>
      <c r="B57" s="7" t="s">
        <v>73</v>
      </c>
      <c r="C57" s="113"/>
      <c r="D57" s="33">
        <v>3</v>
      </c>
      <c r="E57" s="33">
        <f>+C57+D57</f>
        <v>3</v>
      </c>
    </row>
    <row r="58" spans="1:9" x14ac:dyDescent="0.25">
      <c r="A58" s="168"/>
      <c r="B58" s="23" t="s">
        <v>12</v>
      </c>
      <c r="C58" s="36">
        <v>1000</v>
      </c>
      <c r="D58" s="36">
        <f t="shared" ref="D58:E58" si="23">SUM(D55:D57)</f>
        <v>51.74</v>
      </c>
      <c r="E58" s="36">
        <f t="shared" si="23"/>
        <v>1051.74</v>
      </c>
    </row>
    <row r="59" spans="1:9" x14ac:dyDescent="0.25">
      <c r="A59" s="137"/>
      <c r="B59" s="21" t="s">
        <v>74</v>
      </c>
      <c r="C59" s="46"/>
      <c r="D59" s="46"/>
      <c r="E59" s="46"/>
    </row>
    <row r="60" spans="1:9" x14ac:dyDescent="0.25">
      <c r="A60" s="137"/>
      <c r="B60" s="23" t="s">
        <v>12</v>
      </c>
      <c r="C60" s="36">
        <f>+C59</f>
        <v>0</v>
      </c>
      <c r="D60" s="36">
        <f t="shared" ref="D60:E60" si="24">+D59</f>
        <v>0</v>
      </c>
      <c r="E60" s="36">
        <f t="shared" si="24"/>
        <v>0</v>
      </c>
    </row>
    <row r="61" spans="1:9" x14ac:dyDescent="0.25">
      <c r="A61" s="27"/>
      <c r="B61" s="41" t="s">
        <v>24</v>
      </c>
      <c r="C61" s="42">
        <f>+C50+C54+C58+C60</f>
        <v>1000</v>
      </c>
      <c r="D61" s="42">
        <f t="shared" ref="D61:E61" si="25">+D50+D54+D58+D60</f>
        <v>173.43</v>
      </c>
      <c r="E61" s="42">
        <f t="shared" si="25"/>
        <v>1173.43</v>
      </c>
    </row>
  </sheetData>
  <mergeCells count="16">
    <mergeCell ref="D1:I1"/>
    <mergeCell ref="A15:A18"/>
    <mergeCell ref="A7:A10"/>
    <mergeCell ref="A11:A14"/>
    <mergeCell ref="C3:J3"/>
    <mergeCell ref="A6:B6"/>
    <mergeCell ref="A47:A50"/>
    <mergeCell ref="A51:A54"/>
    <mergeCell ref="A55:A58"/>
    <mergeCell ref="B23:E23"/>
    <mergeCell ref="B43:D43"/>
    <mergeCell ref="A26:B26"/>
    <mergeCell ref="A46:B46"/>
    <mergeCell ref="A27:A30"/>
    <mergeCell ref="A31:A34"/>
    <mergeCell ref="A35:A38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CB68-97FC-495C-BEF9-FD9BFA772236}">
  <dimension ref="A1:J47"/>
  <sheetViews>
    <sheetView topLeftCell="A34" workbookViewId="0">
      <selection activeCell="C58" sqref="C58"/>
    </sheetView>
  </sheetViews>
  <sheetFormatPr defaultRowHeight="15" x14ac:dyDescent="0.25"/>
  <cols>
    <col min="1" max="1" width="10.28515625" bestFit="1" customWidth="1"/>
    <col min="2" max="2" width="16.85546875" bestFit="1" customWidth="1"/>
    <col min="3" max="3" width="46.42578125" bestFit="1" customWidth="1"/>
    <col min="4" max="4" width="12" bestFit="1" customWidth="1"/>
    <col min="5" max="5" width="11.7109375" bestFit="1" customWidth="1"/>
    <col min="6" max="6" width="9.85546875" bestFit="1" customWidth="1"/>
  </cols>
  <sheetData>
    <row r="1" spans="1:7" x14ac:dyDescent="0.25">
      <c r="A1" s="31"/>
      <c r="B1" s="172" t="s">
        <v>34</v>
      </c>
      <c r="C1" s="172"/>
      <c r="D1" s="172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4" spans="1:7" ht="45.75" thickBot="1" x14ac:dyDescent="0.3">
      <c r="A4" s="175"/>
      <c r="B4" s="176"/>
      <c r="C4" s="58"/>
      <c r="D4" s="6" t="s">
        <v>40</v>
      </c>
      <c r="E4" s="6" t="s">
        <v>33</v>
      </c>
      <c r="F4" s="6" t="s">
        <v>32</v>
      </c>
    </row>
    <row r="5" spans="1:7" ht="15.75" thickBot="1" x14ac:dyDescent="0.3">
      <c r="A5" s="183" t="s">
        <v>35</v>
      </c>
      <c r="B5" s="184"/>
      <c r="C5" s="59"/>
      <c r="D5" s="60">
        <v>73000</v>
      </c>
      <c r="E5" s="60">
        <v>543000</v>
      </c>
      <c r="F5" s="61">
        <v>0</v>
      </c>
    </row>
    <row r="6" spans="1:7" x14ac:dyDescent="0.25">
      <c r="A6" s="177" t="s">
        <v>6</v>
      </c>
      <c r="B6" s="181" t="s">
        <v>0</v>
      </c>
      <c r="C6" s="21" t="s">
        <v>38</v>
      </c>
      <c r="D6" s="46"/>
      <c r="E6" s="46"/>
      <c r="F6" s="76">
        <v>20142</v>
      </c>
    </row>
    <row r="7" spans="1:7" x14ac:dyDescent="0.25">
      <c r="A7" s="177"/>
      <c r="B7" s="181"/>
      <c r="C7" s="7" t="s">
        <v>36</v>
      </c>
      <c r="D7" s="39">
        <f>+QE!M7</f>
        <v>51000</v>
      </c>
      <c r="E7" s="39">
        <v>3000</v>
      </c>
      <c r="F7" s="76">
        <f>+QE!E47</f>
        <v>93.38</v>
      </c>
    </row>
    <row r="8" spans="1:7" ht="15.75" thickBot="1" x14ac:dyDescent="0.3">
      <c r="A8" s="177"/>
      <c r="B8" s="182"/>
      <c r="C8" s="62" t="s">
        <v>37</v>
      </c>
      <c r="D8" s="63">
        <f>+D5-D7</f>
        <v>22000</v>
      </c>
      <c r="E8" s="63">
        <f>+E5-E7</f>
        <v>540000</v>
      </c>
      <c r="F8" s="77">
        <f>+F6-F7</f>
        <v>20048.62</v>
      </c>
    </row>
    <row r="9" spans="1:7" x14ac:dyDescent="0.25">
      <c r="A9" s="177"/>
      <c r="B9" s="180" t="s">
        <v>1</v>
      </c>
      <c r="C9" s="48" t="s">
        <v>38</v>
      </c>
      <c r="D9" s="52"/>
      <c r="E9" s="52"/>
      <c r="F9" s="54"/>
    </row>
    <row r="10" spans="1:7" ht="30" x14ac:dyDescent="0.25">
      <c r="A10" s="177"/>
      <c r="B10" s="181"/>
      <c r="C10" s="65" t="s">
        <v>41</v>
      </c>
      <c r="D10" s="46"/>
      <c r="E10" s="67">
        <f>+F10*1295</f>
        <v>6475000</v>
      </c>
      <c r="F10" s="68">
        <v>5000</v>
      </c>
    </row>
    <row r="11" spans="1:7" x14ac:dyDescent="0.25">
      <c r="A11" s="177"/>
      <c r="B11" s="181"/>
      <c r="C11" s="21" t="s">
        <v>39</v>
      </c>
      <c r="D11" s="85">
        <v>100000</v>
      </c>
      <c r="E11" s="39">
        <v>100000</v>
      </c>
      <c r="F11" s="56"/>
    </row>
    <row r="12" spans="1:7" x14ac:dyDescent="0.25">
      <c r="A12" s="177"/>
      <c r="B12" s="181"/>
      <c r="C12" s="7" t="s">
        <v>36</v>
      </c>
      <c r="D12" s="33">
        <f>+QE!M8</f>
        <v>86265</v>
      </c>
      <c r="E12" s="33">
        <f>+QE!E28</f>
        <v>618500</v>
      </c>
      <c r="F12" s="53">
        <f>+QE!E48</f>
        <v>16.309999999999999</v>
      </c>
    </row>
    <row r="13" spans="1:7" ht="15.75" thickBot="1" x14ac:dyDescent="0.3">
      <c r="A13" s="177"/>
      <c r="B13" s="182"/>
      <c r="C13" s="51" t="s">
        <v>37</v>
      </c>
      <c r="D13" s="64">
        <f>+(D8+D11)-D12</f>
        <v>35735</v>
      </c>
      <c r="E13" s="64">
        <f>E8+E10-E11-E12</f>
        <v>6296500</v>
      </c>
      <c r="F13" s="66">
        <f>+F8-F10-F12</f>
        <v>15032.31</v>
      </c>
    </row>
    <row r="14" spans="1:7" x14ac:dyDescent="0.25">
      <c r="A14" s="177"/>
      <c r="B14" s="180" t="s">
        <v>2</v>
      </c>
      <c r="C14" s="48" t="s">
        <v>38</v>
      </c>
      <c r="D14" s="52"/>
      <c r="E14" s="52"/>
      <c r="F14" s="54"/>
    </row>
    <row r="15" spans="1:7" x14ac:dyDescent="0.25">
      <c r="A15" s="177"/>
      <c r="B15" s="181"/>
      <c r="C15" s="21" t="s">
        <v>39</v>
      </c>
      <c r="D15" s="85">
        <v>200000</v>
      </c>
      <c r="E15" s="39">
        <v>200000</v>
      </c>
      <c r="F15" s="56"/>
    </row>
    <row r="16" spans="1:7" x14ac:dyDescent="0.25">
      <c r="A16" s="177"/>
      <c r="B16" s="181"/>
      <c r="C16" s="7" t="s">
        <v>36</v>
      </c>
      <c r="D16" s="33">
        <f>+QE!M9</f>
        <v>134841</v>
      </c>
      <c r="E16" s="33">
        <f>+QE!E29</f>
        <v>304000</v>
      </c>
      <c r="F16" s="53">
        <f>+QE!E49</f>
        <v>3</v>
      </c>
    </row>
    <row r="17" spans="1:10" ht="15.75" thickBot="1" x14ac:dyDescent="0.3">
      <c r="A17" s="177"/>
      <c r="B17" s="182"/>
      <c r="C17" s="51" t="s">
        <v>37</v>
      </c>
      <c r="D17" s="64">
        <f>+D13+D15-D16</f>
        <v>100894</v>
      </c>
      <c r="E17" s="64">
        <f>+E13-E15-E16</f>
        <v>5792500</v>
      </c>
      <c r="F17" s="66">
        <f>+F13-F16</f>
        <v>15029.31</v>
      </c>
    </row>
    <row r="18" spans="1:10" ht="15.75" thickBot="1" x14ac:dyDescent="0.3">
      <c r="A18" s="178"/>
      <c r="B18" s="72" t="s">
        <v>42</v>
      </c>
      <c r="C18" s="73" t="s">
        <v>37</v>
      </c>
      <c r="D18" s="74">
        <f>+D17</f>
        <v>100894</v>
      </c>
      <c r="E18" s="74">
        <f t="shared" ref="E18:F18" si="0">+E17</f>
        <v>5792500</v>
      </c>
      <c r="F18" s="75">
        <f t="shared" si="0"/>
        <v>15029.31</v>
      </c>
    </row>
    <row r="19" spans="1:10" x14ac:dyDescent="0.25">
      <c r="A19" s="179" t="s">
        <v>7</v>
      </c>
      <c r="B19" s="180" t="s">
        <v>3</v>
      </c>
      <c r="C19" s="48" t="s">
        <v>38</v>
      </c>
      <c r="D19" s="52"/>
      <c r="E19" s="52"/>
      <c r="F19" s="54"/>
    </row>
    <row r="20" spans="1:10" x14ac:dyDescent="0.25">
      <c r="A20" s="177"/>
      <c r="B20" s="181"/>
      <c r="C20" s="21" t="s">
        <v>39</v>
      </c>
      <c r="D20" s="85">
        <v>1450000</v>
      </c>
      <c r="E20" s="39">
        <v>1450000</v>
      </c>
      <c r="F20" s="55"/>
    </row>
    <row r="21" spans="1:10" x14ac:dyDescent="0.25">
      <c r="A21" s="177"/>
      <c r="B21" s="181"/>
      <c r="C21" s="7" t="s">
        <v>36</v>
      </c>
      <c r="D21" s="39">
        <f>+QE!M11</f>
        <v>1245341</v>
      </c>
      <c r="E21" s="39">
        <f>+QE!E31</f>
        <v>303000</v>
      </c>
      <c r="F21" s="53">
        <f>+QE!E51</f>
        <v>3</v>
      </c>
    </row>
    <row r="22" spans="1:10" ht="15.75" thickBot="1" x14ac:dyDescent="0.3">
      <c r="A22" s="177"/>
      <c r="B22" s="182"/>
      <c r="C22" s="51" t="s">
        <v>37</v>
      </c>
      <c r="D22" s="63">
        <f>+D18+D20-D21</f>
        <v>305553</v>
      </c>
      <c r="E22" s="63">
        <f>+E18-E20-E21</f>
        <v>4039500</v>
      </c>
      <c r="F22" s="70">
        <f>+F18-F21</f>
        <v>15026.31</v>
      </c>
    </row>
    <row r="23" spans="1:10" x14ac:dyDescent="0.25">
      <c r="A23" s="177"/>
      <c r="B23" s="180" t="s">
        <v>4</v>
      </c>
      <c r="C23" s="48" t="s">
        <v>38</v>
      </c>
      <c r="D23" s="52"/>
      <c r="E23" s="52"/>
      <c r="F23" s="54"/>
    </row>
    <row r="24" spans="1:10" x14ac:dyDescent="0.25">
      <c r="A24" s="177"/>
      <c r="B24" s="181"/>
      <c r="C24" s="21" t="s">
        <v>39</v>
      </c>
      <c r="D24" s="85">
        <v>900000</v>
      </c>
      <c r="E24" s="39">
        <v>900000</v>
      </c>
      <c r="F24" s="56"/>
    </row>
    <row r="25" spans="1:10" x14ac:dyDescent="0.25">
      <c r="A25" s="177"/>
      <c r="B25" s="181"/>
      <c r="C25" s="7" t="s">
        <v>36</v>
      </c>
      <c r="D25" s="39">
        <f>+QE!M12</f>
        <v>963265</v>
      </c>
      <c r="E25" s="39">
        <f>+QE!E32</f>
        <v>303000</v>
      </c>
      <c r="F25" s="69">
        <f>+QE!E52</f>
        <v>3</v>
      </c>
    </row>
    <row r="26" spans="1:10" ht="15.75" thickBot="1" x14ac:dyDescent="0.3">
      <c r="A26" s="177"/>
      <c r="B26" s="182"/>
      <c r="C26" s="51" t="s">
        <v>37</v>
      </c>
      <c r="D26" s="63">
        <f>+D22+D24-D25</f>
        <v>242288</v>
      </c>
      <c r="E26" s="63">
        <f>+E22-E24-E25</f>
        <v>2836500</v>
      </c>
      <c r="F26" s="70">
        <f>+F22-F25</f>
        <v>15023.31</v>
      </c>
    </row>
    <row r="27" spans="1:10" x14ac:dyDescent="0.25">
      <c r="A27" s="177"/>
      <c r="B27" s="180" t="s">
        <v>5</v>
      </c>
      <c r="C27" s="48" t="s">
        <v>38</v>
      </c>
      <c r="D27" s="52"/>
      <c r="E27" s="52"/>
      <c r="F27" s="54"/>
    </row>
    <row r="28" spans="1:10" x14ac:dyDescent="0.25">
      <c r="A28" s="177"/>
      <c r="B28" s="181"/>
      <c r="C28" s="21" t="s">
        <v>39</v>
      </c>
      <c r="D28" s="85">
        <v>900000</v>
      </c>
      <c r="E28" s="39">
        <v>900000</v>
      </c>
      <c r="F28" s="56"/>
    </row>
    <row r="29" spans="1:10" x14ac:dyDescent="0.25">
      <c r="A29" s="177"/>
      <c r="B29" s="181"/>
      <c r="C29" s="7" t="s">
        <v>36</v>
      </c>
      <c r="D29" s="39">
        <f>+QE!M13</f>
        <v>993840</v>
      </c>
      <c r="E29" s="39">
        <f>+QE!E33</f>
        <v>303000</v>
      </c>
      <c r="F29" s="69">
        <f>+QE!E53</f>
        <v>3</v>
      </c>
      <c r="I29" s="83"/>
      <c r="J29" s="83"/>
    </row>
    <row r="30" spans="1:10" ht="15.75" thickBot="1" x14ac:dyDescent="0.3">
      <c r="A30" s="177"/>
      <c r="B30" s="182"/>
      <c r="C30" s="51" t="s">
        <v>37</v>
      </c>
      <c r="D30" s="63">
        <f>+D26+D28-D29</f>
        <v>148448</v>
      </c>
      <c r="E30" s="63">
        <f>+E26-E28-E29</f>
        <v>1633500</v>
      </c>
      <c r="F30" s="70">
        <f>+F26-F29</f>
        <v>15020.31</v>
      </c>
      <c r="I30" s="83"/>
    </row>
    <row r="31" spans="1:10" ht="15.75" thickBot="1" x14ac:dyDescent="0.3">
      <c r="A31" s="178"/>
      <c r="B31" s="72" t="s">
        <v>43</v>
      </c>
      <c r="C31" s="73" t="s">
        <v>37</v>
      </c>
      <c r="D31" s="74">
        <f>+D30</f>
        <v>148448</v>
      </c>
      <c r="E31" s="74">
        <f t="shared" ref="E31:F31" si="1">+E30</f>
        <v>1633500</v>
      </c>
      <c r="F31" s="75">
        <f t="shared" si="1"/>
        <v>15020.31</v>
      </c>
    </row>
    <row r="32" spans="1:10" x14ac:dyDescent="0.25">
      <c r="A32" s="179" t="s">
        <v>8</v>
      </c>
      <c r="B32" s="180" t="s">
        <v>70</v>
      </c>
      <c r="C32" s="48" t="s">
        <v>38</v>
      </c>
      <c r="D32" s="57"/>
      <c r="E32" s="57"/>
      <c r="F32" s="49"/>
    </row>
    <row r="33" spans="1:8" ht="30" x14ac:dyDescent="0.25">
      <c r="A33" s="177"/>
      <c r="B33" s="181"/>
      <c r="C33" s="65" t="s">
        <v>72</v>
      </c>
      <c r="D33" s="46"/>
      <c r="E33" s="67">
        <f>+F33*1330</f>
        <v>6650000</v>
      </c>
      <c r="F33" s="68">
        <v>5000</v>
      </c>
    </row>
    <row r="34" spans="1:8" x14ac:dyDescent="0.25">
      <c r="A34" s="177"/>
      <c r="B34" s="181"/>
      <c r="C34" s="21" t="s">
        <v>39</v>
      </c>
      <c r="D34" s="86">
        <v>2400000</v>
      </c>
      <c r="E34" s="32">
        <v>2400000</v>
      </c>
      <c r="F34" s="50"/>
    </row>
    <row r="35" spans="1:8" x14ac:dyDescent="0.25">
      <c r="A35" s="177"/>
      <c r="B35" s="181"/>
      <c r="C35" s="7" t="s">
        <v>36</v>
      </c>
      <c r="D35" s="32">
        <f>+QE!M15</f>
        <v>1550441</v>
      </c>
      <c r="E35" s="32">
        <f>+QE!E35</f>
        <v>303000</v>
      </c>
      <c r="F35" s="76">
        <f>+QE!E55</f>
        <v>1045.74</v>
      </c>
    </row>
    <row r="36" spans="1:8" ht="15.75" thickBot="1" x14ac:dyDescent="0.3">
      <c r="A36" s="177"/>
      <c r="B36" s="182"/>
      <c r="C36" s="51" t="s">
        <v>37</v>
      </c>
      <c r="D36" s="79">
        <f>+D31+D34-D35</f>
        <v>998007</v>
      </c>
      <c r="E36" s="79">
        <f>+E31+E33-E34-E35</f>
        <v>5580500</v>
      </c>
      <c r="F36" s="77">
        <f>+F31-F33-F35</f>
        <v>8974.57</v>
      </c>
      <c r="H36" s="84"/>
    </row>
    <row r="37" spans="1:8" x14ac:dyDescent="0.25">
      <c r="A37" s="177"/>
      <c r="B37" s="180" t="s">
        <v>69</v>
      </c>
      <c r="C37" s="48" t="s">
        <v>38</v>
      </c>
      <c r="D37" s="52"/>
      <c r="E37" s="52"/>
      <c r="F37" s="54"/>
      <c r="H37" s="84"/>
    </row>
    <row r="38" spans="1:8" x14ac:dyDescent="0.25">
      <c r="A38" s="177"/>
      <c r="B38" s="181"/>
      <c r="C38" s="21" t="s">
        <v>39</v>
      </c>
      <c r="D38" s="85">
        <v>100000</v>
      </c>
      <c r="E38" s="39">
        <v>100000</v>
      </c>
      <c r="F38" s="56"/>
      <c r="H38" s="84"/>
    </row>
    <row r="39" spans="1:8" x14ac:dyDescent="0.25">
      <c r="A39" s="177"/>
      <c r="B39" s="181"/>
      <c r="C39" s="7" t="s">
        <v>36</v>
      </c>
      <c r="D39" s="39">
        <v>1004441</v>
      </c>
      <c r="E39" s="39">
        <v>303500</v>
      </c>
      <c r="F39" s="69">
        <v>3</v>
      </c>
      <c r="H39" s="84"/>
    </row>
    <row r="40" spans="1:8" ht="15.75" thickBot="1" x14ac:dyDescent="0.3">
      <c r="A40" s="177"/>
      <c r="B40" s="182"/>
      <c r="C40" s="51" t="s">
        <v>37</v>
      </c>
      <c r="D40" s="63">
        <f>+D36+D38-D39</f>
        <v>93566</v>
      </c>
      <c r="E40" s="63">
        <f>+E36-E38-E39</f>
        <v>5177000</v>
      </c>
      <c r="F40" s="70">
        <f>+F36-F39</f>
        <v>8971.57</v>
      </c>
      <c r="H40" s="84"/>
    </row>
    <row r="41" spans="1:8" x14ac:dyDescent="0.25">
      <c r="A41" s="177"/>
      <c r="B41" s="180" t="s">
        <v>75</v>
      </c>
      <c r="C41" s="48" t="s">
        <v>38</v>
      </c>
      <c r="D41" s="116"/>
      <c r="E41" s="116"/>
      <c r="F41" s="117"/>
      <c r="H41" s="84"/>
    </row>
    <row r="42" spans="1:8" x14ac:dyDescent="0.25">
      <c r="A42" s="177"/>
      <c r="B42" s="181"/>
      <c r="C42" s="21" t="s">
        <v>39</v>
      </c>
      <c r="D42" s="86">
        <v>900000</v>
      </c>
      <c r="E42" s="32">
        <v>900000</v>
      </c>
      <c r="F42" s="144"/>
      <c r="H42" s="84"/>
    </row>
    <row r="43" spans="1:8" x14ac:dyDescent="0.25">
      <c r="A43" s="177"/>
      <c r="B43" s="181"/>
      <c r="C43" s="7" t="s">
        <v>36</v>
      </c>
      <c r="D43" s="97">
        <v>955441</v>
      </c>
      <c r="E43" s="97">
        <v>303000</v>
      </c>
      <c r="F43" s="115">
        <v>3</v>
      </c>
      <c r="H43" s="84"/>
    </row>
    <row r="44" spans="1:8" ht="15.75" thickBot="1" x14ac:dyDescent="0.3">
      <c r="A44" s="177"/>
      <c r="B44" s="181"/>
      <c r="C44" s="7" t="s">
        <v>37</v>
      </c>
      <c r="D44" s="97">
        <f>+D40+D42-D43</f>
        <v>38125</v>
      </c>
      <c r="E44" s="97">
        <f>+E40-E42-E43</f>
        <v>3974000</v>
      </c>
      <c r="F44" s="115">
        <f>+F40-F43</f>
        <v>8968.57</v>
      </c>
      <c r="H44" s="84"/>
    </row>
    <row r="45" spans="1:8" ht="15.75" thickBot="1" x14ac:dyDescent="0.3">
      <c r="A45" s="178"/>
      <c r="B45" s="72" t="s">
        <v>71</v>
      </c>
      <c r="C45" s="73" t="s">
        <v>37</v>
      </c>
      <c r="D45" s="74">
        <f>+D44</f>
        <v>38125</v>
      </c>
      <c r="E45" s="74">
        <f t="shared" ref="E45:F45" si="2">+E44</f>
        <v>3974000</v>
      </c>
      <c r="F45" s="75">
        <f t="shared" si="2"/>
        <v>8968.57</v>
      </c>
    </row>
    <row r="46" spans="1:8" ht="15.75" thickBot="1" x14ac:dyDescent="0.3">
      <c r="A46" s="173" t="s">
        <v>76</v>
      </c>
      <c r="B46" s="139" t="s">
        <v>74</v>
      </c>
      <c r="C46" s="21" t="s">
        <v>78</v>
      </c>
      <c r="D46" s="143"/>
      <c r="E46" s="140">
        <v>550000</v>
      </c>
      <c r="F46" s="145"/>
    </row>
    <row r="47" spans="1:8" ht="15.75" thickBot="1" x14ac:dyDescent="0.3">
      <c r="A47" s="174"/>
      <c r="B47" s="141" t="s">
        <v>77</v>
      </c>
      <c r="C47" s="142" t="s">
        <v>37</v>
      </c>
      <c r="D47" s="146">
        <f>+D45-D46</f>
        <v>38125</v>
      </c>
      <c r="E47" s="146">
        <f t="shared" ref="E47:F47" si="3">+E45-E46</f>
        <v>3424000</v>
      </c>
      <c r="F47" s="147">
        <f t="shared" si="3"/>
        <v>8968.57</v>
      </c>
    </row>
  </sheetData>
  <mergeCells count="16">
    <mergeCell ref="A46:A47"/>
    <mergeCell ref="B1:D1"/>
    <mergeCell ref="A4:B4"/>
    <mergeCell ref="A6:A18"/>
    <mergeCell ref="A19:A31"/>
    <mergeCell ref="A32:A45"/>
    <mergeCell ref="B32:B36"/>
    <mergeCell ref="A5:B5"/>
    <mergeCell ref="B6:B8"/>
    <mergeCell ref="B27:B30"/>
    <mergeCell ref="B23:B26"/>
    <mergeCell ref="B19:B22"/>
    <mergeCell ref="B14:B17"/>
    <mergeCell ref="B9:B13"/>
    <mergeCell ref="B37:B40"/>
    <mergeCell ref="B41:B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B30F-6742-4E76-8147-B9E1182AA7E7}">
  <dimension ref="A1:J39"/>
  <sheetViews>
    <sheetView workbookViewId="0">
      <selection activeCell="F41" sqref="F41:F42"/>
    </sheetView>
  </sheetViews>
  <sheetFormatPr defaultRowHeight="15" x14ac:dyDescent="0.25"/>
  <cols>
    <col min="1" max="1" width="9.85546875" style="15" bestFit="1" customWidth="1"/>
    <col min="2" max="2" width="18.7109375" style="15" bestFit="1" customWidth="1"/>
    <col min="3" max="3" width="46.42578125" style="15" bestFit="1" customWidth="1"/>
    <col min="4" max="4" width="9.85546875" style="15" bestFit="1" customWidth="1"/>
    <col min="5" max="5" width="27.7109375" style="15" bestFit="1" customWidth="1"/>
    <col min="6" max="6" width="16.28515625" style="15" bestFit="1" customWidth="1"/>
    <col min="7" max="7" width="11.28515625" style="26" bestFit="1" customWidth="1"/>
    <col min="8" max="9" width="9.140625" style="1"/>
    <col min="10" max="10" width="11.28515625" style="1" bestFit="1" customWidth="1"/>
    <col min="11" max="16384" width="9.140625" style="1"/>
  </cols>
  <sheetData>
    <row r="1" spans="1:10" x14ac:dyDescent="0.25">
      <c r="A1" s="31"/>
      <c r="B1" s="31"/>
      <c r="C1" s="172" t="s">
        <v>44</v>
      </c>
      <c r="D1" s="172"/>
      <c r="E1" s="172"/>
      <c r="F1" s="31"/>
    </row>
    <row r="2" spans="1:10" ht="15.75" thickBot="1" x14ac:dyDescent="0.3">
      <c r="A2" s="31"/>
      <c r="B2" s="31"/>
      <c r="C2" s="31"/>
      <c r="D2" s="31"/>
      <c r="E2" s="31"/>
      <c r="F2" s="31"/>
    </row>
    <row r="3" spans="1:10" ht="15.75" thickBot="1" x14ac:dyDescent="0.3">
      <c r="A3" s="31"/>
      <c r="B3" s="31"/>
      <c r="C3" s="164" t="s">
        <v>61</v>
      </c>
      <c r="D3" s="165"/>
      <c r="E3" s="166"/>
      <c r="F3" s="31"/>
    </row>
    <row r="4" spans="1:10" x14ac:dyDescent="0.25">
      <c r="A4" s="31"/>
      <c r="B4" s="31"/>
      <c r="C4" s="38"/>
      <c r="D4" s="38"/>
      <c r="E4" s="38"/>
      <c r="F4" s="31"/>
    </row>
    <row r="5" spans="1:10" ht="15.75" thickBot="1" x14ac:dyDescent="0.3">
      <c r="A5" s="31"/>
      <c r="B5" s="31"/>
      <c r="C5" s="31"/>
      <c r="D5" s="31"/>
      <c r="E5" s="31"/>
      <c r="F5" s="31"/>
    </row>
    <row r="6" spans="1:10" s="93" customFormat="1" ht="15.75" thickBot="1" x14ac:dyDescent="0.3">
      <c r="A6" s="108"/>
      <c r="B6" s="109" t="s">
        <v>55</v>
      </c>
      <c r="C6" s="109" t="s">
        <v>56</v>
      </c>
      <c r="D6" s="109" t="s">
        <v>57</v>
      </c>
      <c r="E6" s="109" t="s">
        <v>58</v>
      </c>
      <c r="F6" s="109" t="s">
        <v>59</v>
      </c>
      <c r="G6" s="110" t="s">
        <v>24</v>
      </c>
    </row>
    <row r="7" spans="1:10" x14ac:dyDescent="0.25">
      <c r="A7" s="203" t="s">
        <v>45</v>
      </c>
      <c r="B7" s="198">
        <v>45344</v>
      </c>
      <c r="C7" s="199" t="s">
        <v>39</v>
      </c>
      <c r="D7" s="200">
        <v>100000</v>
      </c>
      <c r="E7" s="92" t="s">
        <v>48</v>
      </c>
      <c r="F7" s="100">
        <v>5000</v>
      </c>
      <c r="G7" s="188">
        <f>+F7+F8+F9+F10</f>
        <v>86265</v>
      </c>
    </row>
    <row r="8" spans="1:10" x14ac:dyDescent="0.25">
      <c r="A8" s="204"/>
      <c r="B8" s="192"/>
      <c r="C8" s="194"/>
      <c r="D8" s="201"/>
      <c r="E8" s="97" t="s">
        <v>49</v>
      </c>
      <c r="F8" s="95">
        <v>18000</v>
      </c>
      <c r="G8" s="207"/>
    </row>
    <row r="9" spans="1:10" x14ac:dyDescent="0.25">
      <c r="A9" s="204"/>
      <c r="B9" s="192"/>
      <c r="C9" s="194"/>
      <c r="D9" s="201"/>
      <c r="E9" s="97" t="s">
        <v>63</v>
      </c>
      <c r="F9" s="95">
        <v>61765</v>
      </c>
      <c r="G9" s="207"/>
    </row>
    <row r="10" spans="1:10" ht="15.75" thickBot="1" x14ac:dyDescent="0.3">
      <c r="A10" s="204"/>
      <c r="B10" s="193"/>
      <c r="C10" s="195"/>
      <c r="D10" s="202"/>
      <c r="E10" s="98" t="s">
        <v>51</v>
      </c>
      <c r="F10" s="94">
        <v>1500</v>
      </c>
      <c r="G10" s="208"/>
    </row>
    <row r="11" spans="1:10" x14ac:dyDescent="0.25">
      <c r="A11" s="204"/>
      <c r="B11" s="198">
        <v>45358</v>
      </c>
      <c r="C11" s="199" t="s">
        <v>39</v>
      </c>
      <c r="D11" s="200">
        <v>100000</v>
      </c>
      <c r="E11" s="96" t="s">
        <v>66</v>
      </c>
      <c r="F11" s="101">
        <v>79400</v>
      </c>
      <c r="G11" s="188">
        <f>+F11+F12+F13+F14</f>
        <v>134841</v>
      </c>
    </row>
    <row r="12" spans="1:10" x14ac:dyDescent="0.25">
      <c r="A12" s="204"/>
      <c r="B12" s="206"/>
      <c r="C12" s="213"/>
      <c r="D12" s="211"/>
      <c r="E12" s="97" t="s">
        <v>64</v>
      </c>
      <c r="F12" s="102">
        <v>1000</v>
      </c>
      <c r="G12" s="189"/>
    </row>
    <row r="13" spans="1:10" x14ac:dyDescent="0.25">
      <c r="A13" s="204"/>
      <c r="B13" s="191">
        <v>45371</v>
      </c>
      <c r="C13" s="214" t="s">
        <v>39</v>
      </c>
      <c r="D13" s="212">
        <v>100000</v>
      </c>
      <c r="E13" s="95" t="s">
        <v>63</v>
      </c>
      <c r="F13" s="102">
        <v>52941</v>
      </c>
      <c r="G13" s="189"/>
    </row>
    <row r="14" spans="1:10" ht="15.75" thickBot="1" x14ac:dyDescent="0.3">
      <c r="A14" s="205"/>
      <c r="B14" s="193"/>
      <c r="C14" s="195"/>
      <c r="D14" s="202"/>
      <c r="E14" s="94" t="s">
        <v>51</v>
      </c>
      <c r="F14" s="103">
        <v>1500</v>
      </c>
      <c r="G14" s="190"/>
    </row>
    <row r="15" spans="1:10" x14ac:dyDescent="0.25">
      <c r="A15" s="203" t="s">
        <v>46</v>
      </c>
      <c r="B15" s="198">
        <v>45386</v>
      </c>
      <c r="C15" s="199" t="s">
        <v>39</v>
      </c>
      <c r="D15" s="200">
        <v>800000</v>
      </c>
      <c r="E15" s="88" t="s">
        <v>48</v>
      </c>
      <c r="F15" s="88">
        <v>54900</v>
      </c>
      <c r="G15" s="209">
        <f>+F15+F16+F17+F18+F19+F24+F25</f>
        <v>1245341</v>
      </c>
    </row>
    <row r="16" spans="1:10" x14ac:dyDescent="0.25">
      <c r="A16" s="204"/>
      <c r="B16" s="192"/>
      <c r="C16" s="194"/>
      <c r="D16" s="201"/>
      <c r="E16" s="33" t="s">
        <v>20</v>
      </c>
      <c r="F16" s="33">
        <v>50000</v>
      </c>
      <c r="G16" s="210"/>
      <c r="J16" s="125"/>
    </row>
    <row r="17" spans="1:7" x14ac:dyDescent="0.25">
      <c r="A17" s="204"/>
      <c r="B17" s="206"/>
      <c r="C17" s="213"/>
      <c r="D17" s="211"/>
      <c r="E17" s="87" t="s">
        <v>54</v>
      </c>
      <c r="F17" s="33">
        <v>85000</v>
      </c>
      <c r="G17" s="210"/>
    </row>
    <row r="18" spans="1:7" x14ac:dyDescent="0.25">
      <c r="A18" s="204"/>
      <c r="B18" s="191">
        <v>45394</v>
      </c>
      <c r="C18" s="214" t="s">
        <v>39</v>
      </c>
      <c r="D18" s="212">
        <v>650000</v>
      </c>
      <c r="E18" s="33" t="s">
        <v>64</v>
      </c>
      <c r="F18" s="33">
        <v>1000</v>
      </c>
      <c r="G18" s="210"/>
    </row>
    <row r="19" spans="1:7" ht="15.75" thickBot="1" x14ac:dyDescent="0.3">
      <c r="A19" s="204"/>
      <c r="B19" s="192"/>
      <c r="C19" s="194"/>
      <c r="D19" s="201"/>
      <c r="E19" s="33" t="s">
        <v>52</v>
      </c>
      <c r="F19" s="33">
        <v>1000000</v>
      </c>
      <c r="G19" s="210"/>
    </row>
    <row r="20" spans="1:7" ht="15.75" thickBot="1" x14ac:dyDescent="0.3">
      <c r="A20" s="204"/>
      <c r="B20" s="126">
        <v>45421</v>
      </c>
      <c r="C20" s="89" t="s">
        <v>39</v>
      </c>
      <c r="D20" s="90">
        <v>900000</v>
      </c>
      <c r="E20" s="91" t="s">
        <v>47</v>
      </c>
      <c r="F20" s="91">
        <v>900000</v>
      </c>
      <c r="G20" s="105">
        <f>+F20</f>
        <v>900000</v>
      </c>
    </row>
    <row r="21" spans="1:7" ht="15.75" thickBot="1" x14ac:dyDescent="0.3">
      <c r="A21" s="205"/>
      <c r="B21" s="126">
        <v>45471</v>
      </c>
      <c r="C21" s="89" t="s">
        <v>39</v>
      </c>
      <c r="D21" s="90">
        <v>900000</v>
      </c>
      <c r="E21" s="91" t="s">
        <v>47</v>
      </c>
      <c r="F21" s="91">
        <v>900000</v>
      </c>
      <c r="G21" s="105">
        <f>+F21</f>
        <v>900000</v>
      </c>
    </row>
    <row r="22" spans="1:7" x14ac:dyDescent="0.25">
      <c r="A22" s="185" t="s">
        <v>60</v>
      </c>
      <c r="B22" s="127">
        <v>45478</v>
      </c>
      <c r="C22" s="121" t="s">
        <v>39</v>
      </c>
      <c r="D22" s="122">
        <v>900000</v>
      </c>
      <c r="E22" s="92" t="s">
        <v>47</v>
      </c>
      <c r="F22" s="88">
        <v>900000</v>
      </c>
      <c r="G22" s="188">
        <f>+F22+F23+F24+F25+F26+F27</f>
        <v>1550441</v>
      </c>
    </row>
    <row r="23" spans="1:7" x14ac:dyDescent="0.25">
      <c r="A23" s="186"/>
      <c r="B23" s="136">
        <v>45481</v>
      </c>
      <c r="C23" s="7" t="s">
        <v>39</v>
      </c>
      <c r="D23" s="118">
        <v>550000</v>
      </c>
      <c r="E23" s="120" t="s">
        <v>53</v>
      </c>
      <c r="F23" s="123">
        <v>550000</v>
      </c>
      <c r="G23" s="189"/>
    </row>
    <row r="24" spans="1:7" x14ac:dyDescent="0.25">
      <c r="A24" s="186"/>
      <c r="B24" s="191">
        <v>45504</v>
      </c>
      <c r="C24" s="194" t="s">
        <v>39</v>
      </c>
      <c r="D24" s="196">
        <v>950000</v>
      </c>
      <c r="E24" s="33" t="s">
        <v>50</v>
      </c>
      <c r="F24" s="33">
        <v>52941</v>
      </c>
      <c r="G24" s="189"/>
    </row>
    <row r="25" spans="1:7" s="124" customFormat="1" x14ac:dyDescent="0.25">
      <c r="A25" s="186"/>
      <c r="B25" s="192"/>
      <c r="C25" s="194"/>
      <c r="D25" s="196"/>
      <c r="E25" s="33" t="s">
        <v>51</v>
      </c>
      <c r="F25" s="33">
        <v>1500</v>
      </c>
      <c r="G25" s="189"/>
    </row>
    <row r="26" spans="1:7" s="124" customFormat="1" x14ac:dyDescent="0.25">
      <c r="A26" s="186"/>
      <c r="B26" s="192"/>
      <c r="C26" s="194"/>
      <c r="D26" s="196"/>
      <c r="E26" s="97" t="s">
        <v>49</v>
      </c>
      <c r="F26" s="33">
        <v>2000</v>
      </c>
      <c r="G26" s="189"/>
    </row>
    <row r="27" spans="1:7" s="124" customFormat="1" ht="15.75" thickBot="1" x14ac:dyDescent="0.3">
      <c r="A27" s="186"/>
      <c r="B27" s="193"/>
      <c r="C27" s="195"/>
      <c r="D27" s="197"/>
      <c r="E27" s="128" t="s">
        <v>66</v>
      </c>
      <c r="F27" s="119">
        <v>44000</v>
      </c>
      <c r="G27" s="190"/>
    </row>
    <row r="28" spans="1:7" s="124" customFormat="1" x14ac:dyDescent="0.25">
      <c r="A28" s="186"/>
      <c r="B28" s="198">
        <v>45531</v>
      </c>
      <c r="C28" s="199" t="s">
        <v>39</v>
      </c>
      <c r="D28" s="200">
        <v>100000</v>
      </c>
      <c r="E28" s="92" t="s">
        <v>47</v>
      </c>
      <c r="F28" s="129">
        <v>900000</v>
      </c>
      <c r="G28" s="188">
        <f>+F28+F29+F30+F31</f>
        <v>1004441</v>
      </c>
    </row>
    <row r="29" spans="1:7" s="124" customFormat="1" x14ac:dyDescent="0.25">
      <c r="A29" s="186"/>
      <c r="B29" s="192"/>
      <c r="C29" s="194"/>
      <c r="D29" s="201"/>
      <c r="E29" s="33" t="s">
        <v>49</v>
      </c>
      <c r="F29" s="33">
        <v>50000</v>
      </c>
      <c r="G29" s="189"/>
    </row>
    <row r="30" spans="1:7" s="124" customFormat="1" x14ac:dyDescent="0.25">
      <c r="A30" s="186"/>
      <c r="B30" s="192"/>
      <c r="C30" s="194"/>
      <c r="D30" s="201"/>
      <c r="E30" s="97" t="s">
        <v>50</v>
      </c>
      <c r="F30" s="33">
        <v>52941</v>
      </c>
      <c r="G30" s="189"/>
    </row>
    <row r="31" spans="1:7" s="124" customFormat="1" ht="15.75" thickBot="1" x14ac:dyDescent="0.3">
      <c r="A31" s="186"/>
      <c r="B31" s="193"/>
      <c r="C31" s="195"/>
      <c r="D31" s="202"/>
      <c r="E31" s="130" t="s">
        <v>51</v>
      </c>
      <c r="F31" s="130">
        <v>1500</v>
      </c>
      <c r="G31" s="190"/>
    </row>
    <row r="32" spans="1:7" s="124" customFormat="1" ht="15.75" thickBot="1" x14ac:dyDescent="0.3">
      <c r="A32" s="187"/>
      <c r="B32" s="131">
        <v>45540</v>
      </c>
      <c r="C32" s="132" t="s">
        <v>39</v>
      </c>
      <c r="D32" s="133">
        <v>900000</v>
      </c>
      <c r="E32" s="134" t="s">
        <v>47</v>
      </c>
      <c r="F32" s="91">
        <v>900000</v>
      </c>
      <c r="G32" s="99">
        <f>+F32</f>
        <v>900000</v>
      </c>
    </row>
    <row r="36" spans="1:9" s="93" customFormat="1" x14ac:dyDescent="0.25">
      <c r="A36" s="15"/>
      <c r="B36" s="15"/>
      <c r="C36" s="15"/>
      <c r="D36" s="15"/>
      <c r="E36" s="15"/>
      <c r="F36" s="15"/>
      <c r="G36" s="26"/>
    </row>
    <row r="38" spans="1:9" x14ac:dyDescent="0.25">
      <c r="H38" s="31"/>
      <c r="I38" s="31"/>
    </row>
    <row r="39" spans="1:9" x14ac:dyDescent="0.25">
      <c r="H39" s="15"/>
      <c r="I39" s="15"/>
    </row>
  </sheetData>
  <mergeCells count="31">
    <mergeCell ref="C3:E3"/>
    <mergeCell ref="C1:E1"/>
    <mergeCell ref="C7:C10"/>
    <mergeCell ref="G7:G10"/>
    <mergeCell ref="G15:G19"/>
    <mergeCell ref="G11:G14"/>
    <mergeCell ref="D11:D12"/>
    <mergeCell ref="D13:D14"/>
    <mergeCell ref="D15:D17"/>
    <mergeCell ref="D18:D19"/>
    <mergeCell ref="C11:C12"/>
    <mergeCell ref="C13:C14"/>
    <mergeCell ref="C15:C17"/>
    <mergeCell ref="C18:C19"/>
    <mergeCell ref="A15:A21"/>
    <mergeCell ref="A7:A14"/>
    <mergeCell ref="D7:D10"/>
    <mergeCell ref="B7:B10"/>
    <mergeCell ref="B18:B19"/>
    <mergeCell ref="B15:B17"/>
    <mergeCell ref="B13:B14"/>
    <mergeCell ref="B11:B12"/>
    <mergeCell ref="A22:A32"/>
    <mergeCell ref="G22:G27"/>
    <mergeCell ref="B24:B27"/>
    <mergeCell ref="C24:C27"/>
    <mergeCell ref="D24:D27"/>
    <mergeCell ref="B28:B31"/>
    <mergeCell ref="C28:C31"/>
    <mergeCell ref="D28:D31"/>
    <mergeCell ref="G28:G31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7587-4EAD-4AC2-AB75-C9C38C1FB132}">
  <dimension ref="A1:I14"/>
  <sheetViews>
    <sheetView tabSelected="1" workbookViewId="0">
      <selection activeCell="E19" sqref="E19"/>
    </sheetView>
  </sheetViews>
  <sheetFormatPr defaultRowHeight="15" x14ac:dyDescent="0.25"/>
  <cols>
    <col min="1" max="1" width="9.85546875" style="15" bestFit="1" customWidth="1"/>
    <col min="2" max="2" width="18.7109375" style="15" bestFit="1" customWidth="1"/>
    <col min="3" max="3" width="46.42578125" style="15" bestFit="1" customWidth="1"/>
    <col min="4" max="4" width="9.85546875" style="15" bestFit="1" customWidth="1"/>
    <col min="5" max="5" width="27.7109375" style="15" bestFit="1" customWidth="1"/>
    <col min="6" max="6" width="16.28515625" style="15" bestFit="1" customWidth="1"/>
    <col min="7" max="7" width="11.28515625" style="26" bestFit="1" customWidth="1"/>
    <col min="8" max="9" width="9.140625" style="1"/>
    <col min="10" max="10" width="11.28515625" style="1" bestFit="1" customWidth="1"/>
    <col min="11" max="16384" width="9.140625" style="1"/>
  </cols>
  <sheetData>
    <row r="1" spans="1:9" s="124" customFormat="1" x14ac:dyDescent="0.25">
      <c r="A1" s="30"/>
      <c r="B1" s="30"/>
      <c r="C1" s="172" t="s">
        <v>82</v>
      </c>
      <c r="D1" s="172"/>
      <c r="E1" s="172"/>
      <c r="F1" s="30"/>
      <c r="G1" s="26"/>
    </row>
    <row r="2" spans="1:9" ht="15.75" thickBot="1" x14ac:dyDescent="0.3">
      <c r="A2" s="31"/>
      <c r="B2" s="31"/>
      <c r="C2" s="31"/>
      <c r="D2" s="31"/>
      <c r="E2" s="31"/>
      <c r="F2" s="31"/>
    </row>
    <row r="3" spans="1:9" ht="15.75" thickBot="1" x14ac:dyDescent="0.3">
      <c r="A3" s="31"/>
      <c r="B3" s="31"/>
      <c r="C3" s="215" t="s">
        <v>17</v>
      </c>
      <c r="D3" s="216"/>
      <c r="E3" s="217"/>
      <c r="F3" s="31"/>
    </row>
    <row r="4" spans="1:9" x14ac:dyDescent="0.25">
      <c r="A4" s="31"/>
      <c r="B4" s="31"/>
      <c r="C4" s="38"/>
      <c r="D4" s="38"/>
      <c r="E4" s="38"/>
      <c r="F4" s="31"/>
    </row>
    <row r="5" spans="1:9" ht="15.75" thickBot="1" x14ac:dyDescent="0.3">
      <c r="A5" s="31"/>
      <c r="B5" s="31"/>
      <c r="C5" s="31"/>
      <c r="D5" s="31"/>
      <c r="E5" s="31"/>
      <c r="F5" s="31"/>
    </row>
    <row r="6" spans="1:9" s="150" customFormat="1" ht="15.75" thickBot="1" x14ac:dyDescent="0.3">
      <c r="A6" s="155"/>
      <c r="B6" s="149" t="s">
        <v>83</v>
      </c>
      <c r="C6" s="149" t="s">
        <v>56</v>
      </c>
      <c r="D6" s="149" t="s">
        <v>57</v>
      </c>
      <c r="E6" s="149" t="s">
        <v>58</v>
      </c>
      <c r="F6" s="149" t="s">
        <v>59</v>
      </c>
      <c r="G6" s="110" t="s">
        <v>24</v>
      </c>
    </row>
    <row r="7" spans="1:9" s="124" customFormat="1" ht="15.75" thickBot="1" x14ac:dyDescent="0.3">
      <c r="A7" s="156" t="s">
        <v>79</v>
      </c>
      <c r="B7" s="131">
        <v>45574</v>
      </c>
      <c r="C7" s="157" t="s">
        <v>81</v>
      </c>
      <c r="D7" s="159">
        <v>550000</v>
      </c>
      <c r="E7" s="157" t="s">
        <v>53</v>
      </c>
      <c r="F7" s="158">
        <v>550000</v>
      </c>
      <c r="G7" s="99">
        <f>+F7</f>
        <v>550000</v>
      </c>
    </row>
    <row r="8" spans="1:9" ht="15.75" thickBot="1" x14ac:dyDescent="0.3"/>
    <row r="9" spans="1:9" ht="15.75" thickBot="1" x14ac:dyDescent="0.3">
      <c r="C9" s="215" t="s">
        <v>16</v>
      </c>
      <c r="D9" s="216"/>
      <c r="E9" s="217"/>
    </row>
    <row r="10" spans="1:9" ht="15.75" thickBot="1" x14ac:dyDescent="0.3"/>
    <row r="11" spans="1:9" s="150" customFormat="1" ht="15.75" thickBot="1" x14ac:dyDescent="0.3">
      <c r="A11" s="106"/>
      <c r="B11" s="148" t="s">
        <v>62</v>
      </c>
      <c r="C11" s="149" t="s">
        <v>56</v>
      </c>
      <c r="D11" s="149" t="s">
        <v>57</v>
      </c>
      <c r="E11" s="149" t="s">
        <v>58</v>
      </c>
      <c r="F11" s="149" t="s">
        <v>59</v>
      </c>
      <c r="G11" s="111" t="s">
        <v>24</v>
      </c>
    </row>
    <row r="12" spans="1:9" s="124" customFormat="1" ht="15.75" thickBot="1" x14ac:dyDescent="0.3">
      <c r="A12" s="104" t="s">
        <v>8</v>
      </c>
      <c r="B12" s="151">
        <v>45483</v>
      </c>
      <c r="C12" s="152" t="s">
        <v>80</v>
      </c>
      <c r="D12" s="153">
        <v>1000</v>
      </c>
      <c r="E12" s="154" t="s">
        <v>53</v>
      </c>
      <c r="F12" s="154">
        <v>1000</v>
      </c>
      <c r="G12" s="105">
        <f>+F12</f>
        <v>1000</v>
      </c>
    </row>
    <row r="13" spans="1:9" x14ac:dyDescent="0.25">
      <c r="B13" s="107"/>
      <c r="C13" s="31"/>
      <c r="D13" s="31"/>
      <c r="E13" s="31"/>
      <c r="F13" s="31"/>
      <c r="G13" s="31"/>
      <c r="H13" s="31"/>
      <c r="I13" s="31"/>
    </row>
    <row r="14" spans="1:9" x14ac:dyDescent="0.25">
      <c r="G14" s="15"/>
      <c r="H14" s="15"/>
      <c r="I14" s="15"/>
    </row>
  </sheetData>
  <mergeCells count="3">
    <mergeCell ref="C9:E9"/>
    <mergeCell ref="C1:E1"/>
    <mergeCell ref="C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QR</vt:lpstr>
      <vt:lpstr>QE</vt:lpstr>
      <vt:lpstr>QB</vt:lpstr>
      <vt:lpstr>QW</vt:lpstr>
      <vt:lpstr>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2023-10-02T07:32:37Z</cp:lastPrinted>
  <dcterms:created xsi:type="dcterms:W3CDTF">2023-10-02T06:21:35Z</dcterms:created>
  <dcterms:modified xsi:type="dcterms:W3CDTF">2024-10-10T12:27:39Z</dcterms:modified>
</cp:coreProperties>
</file>