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xr:revisionPtr revIDLastSave="0" documentId="13_ncr:1_{ABAB3003-EC13-9046-A6B2-3DE79354D672}" xr6:coauthVersionLast="47" xr6:coauthVersionMax="47" xr10:uidLastSave="{00000000-0000-0000-0000-000000000000}"/>
  <bookViews>
    <workbookView xWindow="0" yWindow="880" windowWidth="38640" windowHeight="21240" tabRatio="912" xr2:uid="{542EF821-E315-4443-819C-26AA5E4DC068}"/>
  </bookViews>
  <sheets>
    <sheet name="Front" sheetId="4" r:id="rId1"/>
    <sheet name="Ratings" sheetId="2" r:id="rId2"/>
    <sheet name="H.R. 2" sheetId="13" r:id="rId3"/>
    <sheet name="H.R. 485" sheetId="8" r:id="rId4"/>
    <sheet name="H.R. 966" sheetId="5" r:id="rId5"/>
    <sheet name="H.R. 3746" sheetId="3" r:id="rId6"/>
    <sheet name="H.R. 5860" sheetId="6" r:id="rId7"/>
    <sheet name="H.R. 6918" sheetId="11" r:id="rId8"/>
    <sheet name="H.R. 6976" sheetId="10" r:id="rId9"/>
    <sheet name="H.R. 7024" sheetId="9" r:id="rId10"/>
    <sheet name="H.R.7176" sheetId="7" r:id="rId11"/>
    <sheet name="H.R. 7217" sheetId="1" r:id="rId12"/>
    <sheet name="H.R. 6678" sheetId="12" r:id="rId13"/>
    <sheet name="H.Res. 773" sheetId="14" r:id="rId14"/>
    <sheet name="H.Res. 7" sheetId="16" r:id="rId15"/>
    <sheet name="H.R. 7521" sheetId="19"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 l="1"/>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E5" i="19"/>
  <c r="E6" i="19"/>
  <c r="E7" i="19"/>
  <c r="E8" i="19"/>
  <c r="E9" i="19"/>
  <c r="E10" i="19"/>
  <c r="E11" i="19"/>
  <c r="E12" i="19"/>
  <c r="E13" i="19"/>
  <c r="E14" i="19"/>
  <c r="E15"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E190" i="19"/>
  <c r="E191" i="19"/>
  <c r="E192" i="19"/>
  <c r="E193" i="19"/>
  <c r="E194" i="19"/>
  <c r="E195" i="19"/>
  <c r="E196" i="19"/>
  <c r="E197" i="19"/>
  <c r="E198" i="19"/>
  <c r="E199" i="19"/>
  <c r="E200" i="19"/>
  <c r="E201" i="19"/>
  <c r="E202" i="19"/>
  <c r="E203" i="19"/>
  <c r="E204" i="19"/>
  <c r="E205" i="19"/>
  <c r="E206" i="19"/>
  <c r="E207" i="19"/>
  <c r="E208" i="19"/>
  <c r="E209" i="19"/>
  <c r="E210" i="19"/>
  <c r="E211" i="19"/>
  <c r="E212" i="19"/>
  <c r="E213" i="19"/>
  <c r="E214" i="19"/>
  <c r="E215" i="19"/>
  <c r="E216" i="19"/>
  <c r="E217" i="19"/>
  <c r="E218" i="19"/>
  <c r="E219" i="19"/>
  <c r="E220" i="19"/>
  <c r="E221" i="19"/>
  <c r="E222" i="19"/>
  <c r="E223" i="19"/>
  <c r="E224" i="19"/>
  <c r="E225" i="19"/>
  <c r="E226" i="19"/>
  <c r="E227" i="19"/>
  <c r="E228" i="19"/>
  <c r="E229" i="19"/>
  <c r="E230" i="19"/>
  <c r="E231" i="19"/>
  <c r="E232" i="19"/>
  <c r="E233" i="19"/>
  <c r="E234" i="19"/>
  <c r="E235" i="19"/>
  <c r="E236" i="19"/>
  <c r="E237" i="19"/>
  <c r="E238" i="19"/>
  <c r="E239" i="19"/>
  <c r="E240" i="19"/>
  <c r="E241" i="19"/>
  <c r="E242" i="19"/>
  <c r="E243" i="19"/>
  <c r="E244" i="19"/>
  <c r="E245" i="19"/>
  <c r="E246" i="19"/>
  <c r="E247" i="19"/>
  <c r="E248" i="19"/>
  <c r="E249" i="19"/>
  <c r="E250" i="19"/>
  <c r="E251" i="19"/>
  <c r="E252" i="19"/>
  <c r="E253" i="19"/>
  <c r="E254" i="19"/>
  <c r="E255" i="19"/>
  <c r="E256" i="19"/>
  <c r="E257" i="19"/>
  <c r="E258" i="19"/>
  <c r="E259" i="19"/>
  <c r="E260" i="19"/>
  <c r="E261" i="19"/>
  <c r="E262" i="19"/>
  <c r="E263" i="19"/>
  <c r="E264" i="19"/>
  <c r="E265" i="19"/>
  <c r="E266" i="19"/>
  <c r="E267" i="19"/>
  <c r="E268" i="19"/>
  <c r="E269" i="19"/>
  <c r="E270" i="19"/>
  <c r="E271" i="19"/>
  <c r="E272" i="19"/>
  <c r="E273" i="19"/>
  <c r="E274" i="19"/>
  <c r="E275" i="19"/>
  <c r="E276" i="19"/>
  <c r="E277" i="19"/>
  <c r="E278" i="19"/>
  <c r="E279" i="19"/>
  <c r="E280" i="19"/>
  <c r="E281" i="19"/>
  <c r="E282" i="19"/>
  <c r="E283" i="19"/>
  <c r="E284" i="19"/>
  <c r="E285" i="19"/>
  <c r="E286" i="19"/>
  <c r="E287" i="19"/>
  <c r="E288" i="19"/>
  <c r="E289" i="19"/>
  <c r="E290" i="19"/>
  <c r="E291" i="19"/>
  <c r="E292" i="19"/>
  <c r="E293" i="19"/>
  <c r="E294" i="19"/>
  <c r="E295" i="19"/>
  <c r="E296" i="19"/>
  <c r="E297" i="19"/>
  <c r="E298" i="19"/>
  <c r="E299" i="19"/>
  <c r="E300" i="19"/>
  <c r="E301" i="19"/>
  <c r="E302" i="19"/>
  <c r="E303" i="19"/>
  <c r="E304" i="19"/>
  <c r="E305" i="19"/>
  <c r="E306" i="19"/>
  <c r="E307" i="19"/>
  <c r="E308" i="19"/>
  <c r="E309" i="19"/>
  <c r="E310" i="19"/>
  <c r="E311" i="19"/>
  <c r="E312" i="19"/>
  <c r="E313" i="19"/>
  <c r="E314" i="19"/>
  <c r="E315" i="19"/>
  <c r="E316" i="19"/>
  <c r="E317" i="19"/>
  <c r="E318" i="19"/>
  <c r="E319" i="19"/>
  <c r="E320" i="19"/>
  <c r="E321" i="19"/>
  <c r="E322" i="19"/>
  <c r="E323" i="19"/>
  <c r="E324" i="19"/>
  <c r="E325" i="19"/>
  <c r="E326" i="19"/>
  <c r="E327" i="19"/>
  <c r="E328" i="19"/>
  <c r="E329" i="19"/>
  <c r="E330" i="19"/>
  <c r="E331" i="19"/>
  <c r="E332" i="19"/>
  <c r="E333" i="19"/>
  <c r="E334" i="19"/>
  <c r="E335" i="19"/>
  <c r="E336" i="19"/>
  <c r="E337" i="19"/>
  <c r="E338" i="19"/>
  <c r="E339" i="19"/>
  <c r="E340" i="19"/>
  <c r="E341" i="19"/>
  <c r="E342" i="19"/>
  <c r="E343" i="19"/>
  <c r="E344" i="19"/>
  <c r="E345" i="19"/>
  <c r="E346" i="19"/>
  <c r="E347" i="19"/>
  <c r="E348" i="19"/>
  <c r="E349" i="19"/>
  <c r="E350" i="19"/>
  <c r="E351" i="19"/>
  <c r="E352" i="19"/>
  <c r="E353" i="19"/>
  <c r="E354" i="19"/>
  <c r="E355" i="19"/>
  <c r="E356" i="19"/>
  <c r="E357" i="19"/>
  <c r="E358" i="19"/>
  <c r="E359" i="19"/>
  <c r="E360" i="19"/>
  <c r="E361" i="19"/>
  <c r="E362" i="19"/>
  <c r="E363" i="19"/>
  <c r="E364" i="19"/>
  <c r="E365" i="19"/>
  <c r="E366" i="19"/>
  <c r="E367" i="19"/>
  <c r="E368" i="19"/>
  <c r="E369" i="19"/>
  <c r="E370" i="19"/>
  <c r="E371" i="19"/>
  <c r="E372" i="19"/>
  <c r="E373" i="19"/>
  <c r="E374" i="19"/>
  <c r="E375" i="19"/>
  <c r="E376" i="19"/>
  <c r="E377" i="19"/>
  <c r="E378" i="19"/>
  <c r="E379" i="19"/>
  <c r="E380" i="19"/>
  <c r="E381" i="19"/>
  <c r="E382" i="19"/>
  <c r="E383" i="19"/>
  <c r="E384" i="19"/>
  <c r="E385" i="19"/>
  <c r="E386" i="19"/>
  <c r="E387" i="19"/>
  <c r="E388" i="19"/>
  <c r="E389" i="19"/>
  <c r="E390" i="19"/>
  <c r="E391" i="19"/>
  <c r="E392" i="19"/>
  <c r="E393" i="19"/>
  <c r="E394" i="19"/>
  <c r="E395" i="19"/>
  <c r="E396" i="19"/>
  <c r="E397" i="19"/>
  <c r="E398" i="19"/>
  <c r="E399" i="19"/>
  <c r="E400" i="19"/>
  <c r="E401" i="19"/>
  <c r="E402" i="19"/>
  <c r="E403" i="19"/>
  <c r="E404" i="19"/>
  <c r="E405" i="19"/>
  <c r="E406" i="19"/>
  <c r="E407" i="19"/>
  <c r="E408" i="19"/>
  <c r="E409" i="19"/>
  <c r="E410" i="19"/>
  <c r="E411" i="19"/>
  <c r="E412" i="19"/>
  <c r="E413" i="19"/>
  <c r="E414" i="19"/>
  <c r="E415" i="19"/>
  <c r="E416" i="19"/>
  <c r="E417" i="19"/>
  <c r="E418" i="19"/>
  <c r="E419" i="19"/>
  <c r="E420" i="19"/>
  <c r="E421" i="19"/>
  <c r="E422" i="19"/>
  <c r="E423" i="19"/>
  <c r="E424" i="19"/>
  <c r="E425" i="19"/>
  <c r="E426" i="19"/>
  <c r="E427" i="19"/>
  <c r="E428" i="19"/>
  <c r="E429" i="19"/>
  <c r="E430" i="19"/>
  <c r="E431" i="19"/>
  <c r="E432" i="19"/>
  <c r="E433" i="19"/>
  <c r="E434" i="19"/>
  <c r="E435" i="19"/>
  <c r="E436" i="19"/>
  <c r="C20" i="4"/>
  <c r="F5" i="19" a="1"/>
  <c r="F5" i="19" s="1"/>
  <c r="F6" i="19" a="1"/>
  <c r="F6" i="19" s="1"/>
  <c r="F7" i="19" a="1"/>
  <c r="F7" i="19" s="1"/>
  <c r="F8" i="19" a="1"/>
  <c r="F8" i="19" s="1"/>
  <c r="F9" i="19" a="1"/>
  <c r="F9" i="19" s="1"/>
  <c r="F10" i="19" a="1"/>
  <c r="F10" i="19" s="1"/>
  <c r="F11" i="19" a="1"/>
  <c r="F11" i="19" s="1"/>
  <c r="F12" i="19" a="1"/>
  <c r="F12" i="19" s="1"/>
  <c r="F13" i="19" a="1"/>
  <c r="F13" i="19" s="1"/>
  <c r="F14" i="19" a="1"/>
  <c r="F14" i="19" s="1"/>
  <c r="F15" i="19" a="1"/>
  <c r="F15" i="19" s="1"/>
  <c r="F16" i="19" a="1"/>
  <c r="F16" i="19" s="1"/>
  <c r="F17" i="19" a="1"/>
  <c r="F17" i="19" s="1"/>
  <c r="F18" i="19" a="1"/>
  <c r="F18" i="19" s="1"/>
  <c r="F19" i="19" a="1"/>
  <c r="F19" i="19" s="1"/>
  <c r="F20" i="19" a="1"/>
  <c r="F20" i="19" s="1"/>
  <c r="F21" i="19" a="1"/>
  <c r="F21" i="19" s="1"/>
  <c r="F22" i="19" a="1"/>
  <c r="F22" i="19" s="1"/>
  <c r="F23" i="19" a="1"/>
  <c r="F23" i="19" s="1"/>
  <c r="F24" i="19" a="1"/>
  <c r="F24" i="19" s="1"/>
  <c r="F25" i="19" a="1"/>
  <c r="F25" i="19" s="1"/>
  <c r="F26" i="19" a="1"/>
  <c r="F26" i="19" s="1"/>
  <c r="F27" i="19" a="1"/>
  <c r="F27" i="19" s="1"/>
  <c r="F28" i="19" a="1"/>
  <c r="F28" i="19" s="1"/>
  <c r="F29" i="19" a="1"/>
  <c r="F29" i="19" s="1"/>
  <c r="F30" i="19" a="1"/>
  <c r="F30" i="19" s="1"/>
  <c r="F31" i="19" a="1"/>
  <c r="F31" i="19" s="1"/>
  <c r="H31" i="19" a="1"/>
  <c r="H31" i="19" s="1"/>
  <c r="F32" i="19" a="1"/>
  <c r="F32" i="19" s="1"/>
  <c r="F33" i="19" a="1"/>
  <c r="F33" i="19" s="1"/>
  <c r="F34" i="19" a="1"/>
  <c r="F34" i="19" s="1"/>
  <c r="H34" i="19" a="1"/>
  <c r="H34" i="19" s="1"/>
  <c r="F35" i="19" a="1"/>
  <c r="F35" i="19" s="1"/>
  <c r="F36" i="19" a="1"/>
  <c r="F36" i="19" s="1"/>
  <c r="F37" i="19" a="1"/>
  <c r="F37" i="19" s="1"/>
  <c r="F38" i="19" a="1"/>
  <c r="F38" i="19" s="1"/>
  <c r="H38" i="19" a="1"/>
  <c r="H38" i="19" s="1"/>
  <c r="F39" i="19" a="1"/>
  <c r="F39" i="19" s="1"/>
  <c r="F40" i="19" a="1"/>
  <c r="F40" i="19" s="1"/>
  <c r="H40" i="19" a="1"/>
  <c r="H40" i="19" s="1"/>
  <c r="F41" i="19" a="1"/>
  <c r="F41" i="19" s="1"/>
  <c r="H41" i="19" a="1"/>
  <c r="H41" i="19" s="1"/>
  <c r="F42" i="19" a="1"/>
  <c r="F42" i="19" s="1"/>
  <c r="F43" i="19" a="1"/>
  <c r="F43" i="19" s="1"/>
  <c r="F44" i="19" a="1"/>
  <c r="F44" i="19" s="1"/>
  <c r="F45" i="19" a="1"/>
  <c r="F45" i="19" s="1"/>
  <c r="F46" i="19" a="1"/>
  <c r="F46" i="19" s="1"/>
  <c r="F47" i="19" a="1"/>
  <c r="F47" i="19" s="1"/>
  <c r="F48" i="19" a="1"/>
  <c r="F48" i="19" s="1"/>
  <c r="F49" i="19" a="1"/>
  <c r="F49" i="19" s="1"/>
  <c r="F50" i="19" a="1"/>
  <c r="F50" i="19" s="1"/>
  <c r="F51" i="19" a="1"/>
  <c r="F51" i="19" s="1"/>
  <c r="F52" i="19" a="1"/>
  <c r="F52" i="19" s="1"/>
  <c r="H52" i="19" a="1"/>
  <c r="H52" i="19" s="1"/>
  <c r="F53" i="19" a="1"/>
  <c r="F53" i="19" s="1"/>
  <c r="F54" i="19" a="1"/>
  <c r="F54" i="19" s="1"/>
  <c r="F55" i="19" a="1"/>
  <c r="F55" i="19" s="1"/>
  <c r="F56" i="19" a="1"/>
  <c r="F56" i="19" s="1"/>
  <c r="F57" i="19" a="1"/>
  <c r="F57" i="19" s="1"/>
  <c r="F58" i="19" a="1"/>
  <c r="F58" i="19" s="1"/>
  <c r="F59" i="19" a="1"/>
  <c r="F59" i="19" s="1"/>
  <c r="F60" i="19" a="1"/>
  <c r="F60" i="19" s="1"/>
  <c r="F61" i="19" a="1"/>
  <c r="F61" i="19" s="1"/>
  <c r="F62" i="19" a="1"/>
  <c r="F62" i="19" s="1"/>
  <c r="F63" i="19" a="1"/>
  <c r="F63" i="19" s="1"/>
  <c r="F64" i="19" a="1"/>
  <c r="F64" i="19" s="1"/>
  <c r="F65" i="19" a="1"/>
  <c r="F65" i="19" s="1"/>
  <c r="H65" i="19" a="1"/>
  <c r="H65" i="19" s="1"/>
  <c r="F66" i="19" a="1"/>
  <c r="F66" i="19" s="1"/>
  <c r="F67" i="19" a="1"/>
  <c r="F67" i="19" s="1"/>
  <c r="F68" i="19" a="1"/>
  <c r="F68" i="19" s="1"/>
  <c r="F69" i="19" a="1"/>
  <c r="F69" i="19" s="1"/>
  <c r="H69" i="19" a="1"/>
  <c r="H69" i="19" s="1"/>
  <c r="F70" i="19" a="1"/>
  <c r="F70" i="19" s="1"/>
  <c r="F71" i="19" a="1"/>
  <c r="F71" i="19" s="1"/>
  <c r="F73" i="19" a="1"/>
  <c r="F73" i="19" s="1"/>
  <c r="F74" i="19" a="1"/>
  <c r="F74" i="19" s="1"/>
  <c r="H74" i="19" a="1"/>
  <c r="H74" i="19" s="1"/>
  <c r="F75" i="19" a="1"/>
  <c r="F75" i="19" s="1"/>
  <c r="F76" i="19" a="1"/>
  <c r="F76" i="19" s="1"/>
  <c r="F77" i="19" a="1"/>
  <c r="F77" i="19" s="1"/>
  <c r="F78" i="19" a="1"/>
  <c r="F78" i="19" s="1"/>
  <c r="F79" i="19" a="1"/>
  <c r="F79" i="19" s="1"/>
  <c r="H79" i="19" a="1"/>
  <c r="H79" i="19" s="1"/>
  <c r="F80" i="19" a="1"/>
  <c r="F80" i="19" s="1"/>
  <c r="F81" i="19" a="1"/>
  <c r="F81" i="19" s="1"/>
  <c r="F82" i="19" a="1"/>
  <c r="F82" i="19" s="1"/>
  <c r="F83" i="19" a="1"/>
  <c r="F83" i="19" s="1"/>
  <c r="F84" i="19" a="1"/>
  <c r="F84" i="19" s="1"/>
  <c r="F85" i="19" a="1"/>
  <c r="F85" i="19" s="1"/>
  <c r="H85" i="19" a="1"/>
  <c r="H85" i="19" s="1"/>
  <c r="F86" i="19" a="1"/>
  <c r="F86" i="19" s="1"/>
  <c r="F87" i="19" a="1"/>
  <c r="F87" i="19" s="1"/>
  <c r="F88" i="19" a="1"/>
  <c r="F88" i="19" s="1"/>
  <c r="F89" i="19" a="1"/>
  <c r="F89" i="19" s="1"/>
  <c r="F90" i="19" a="1"/>
  <c r="F90" i="19" s="1"/>
  <c r="F91" i="19" a="1"/>
  <c r="F91" i="19" s="1"/>
  <c r="F92" i="19" a="1"/>
  <c r="F92" i="19" s="1"/>
  <c r="F93" i="19" a="1"/>
  <c r="F93" i="19" s="1"/>
  <c r="H93" i="19" a="1"/>
  <c r="H93" i="19" s="1"/>
  <c r="F94" i="19" a="1"/>
  <c r="F94" i="19" s="1"/>
  <c r="F95" i="19" a="1"/>
  <c r="F95" i="19" s="1"/>
  <c r="F96" i="19" a="1"/>
  <c r="F96" i="19" s="1"/>
  <c r="F98" i="19" a="1"/>
  <c r="F98" i="19" s="1"/>
  <c r="H98" i="19" a="1"/>
  <c r="H98" i="19" s="1"/>
  <c r="F99" i="19" a="1"/>
  <c r="F99" i="19" s="1"/>
  <c r="H99" i="19" a="1"/>
  <c r="H99" i="19" s="1"/>
  <c r="F100" i="19" a="1"/>
  <c r="F100" i="19" s="1"/>
  <c r="F101" i="19" a="1"/>
  <c r="F101" i="19" s="1"/>
  <c r="F102" i="19" a="1"/>
  <c r="F102" i="19" s="1"/>
  <c r="F103" i="19" a="1"/>
  <c r="F103" i="19" s="1"/>
  <c r="F104" i="19" a="1"/>
  <c r="F104" i="19" s="1"/>
  <c r="F105" i="19" a="1"/>
  <c r="F105" i="19" s="1"/>
  <c r="F106" i="19" a="1"/>
  <c r="F106" i="19" s="1"/>
  <c r="F107" i="19" a="1"/>
  <c r="F107" i="19" s="1"/>
  <c r="F108" i="19" a="1"/>
  <c r="F108" i="19" s="1"/>
  <c r="H108" i="19" a="1"/>
  <c r="H108" i="19" s="1"/>
  <c r="F109" i="19" a="1"/>
  <c r="F109" i="19" s="1"/>
  <c r="F97" i="19" a="1"/>
  <c r="F97" i="19" s="1"/>
  <c r="F110" i="19" a="1"/>
  <c r="F110" i="19" s="1"/>
  <c r="F111" i="19" a="1"/>
  <c r="F111" i="19" s="1"/>
  <c r="F112" i="19" a="1"/>
  <c r="F112" i="19" s="1"/>
  <c r="F113" i="19" a="1"/>
  <c r="F113" i="19" s="1"/>
  <c r="F114" i="19" a="1"/>
  <c r="F114" i="19" s="1"/>
  <c r="H114" i="19" a="1"/>
  <c r="H114" i="19" s="1"/>
  <c r="F115" i="19" a="1"/>
  <c r="F115" i="19" s="1"/>
  <c r="F116" i="19" a="1"/>
  <c r="F116" i="19" s="1"/>
  <c r="F117" i="19" a="1"/>
  <c r="F117" i="19" s="1"/>
  <c r="F118" i="19" a="1"/>
  <c r="F118" i="19" s="1"/>
  <c r="F119" i="19" a="1"/>
  <c r="F119" i="19" s="1"/>
  <c r="F120" i="19" a="1"/>
  <c r="F120" i="19" s="1"/>
  <c r="F121" i="19" a="1"/>
  <c r="F121" i="19" s="1"/>
  <c r="F122" i="19" a="1"/>
  <c r="F122" i="19" s="1"/>
  <c r="H122" i="19" a="1"/>
  <c r="H122" i="19" s="1"/>
  <c r="F123" i="19" a="1"/>
  <c r="F123" i="19" s="1"/>
  <c r="F124" i="19" a="1"/>
  <c r="F124" i="19" s="1"/>
  <c r="F125" i="19" a="1"/>
  <c r="F125" i="19" s="1"/>
  <c r="F126" i="19" a="1"/>
  <c r="F126" i="19" s="1"/>
  <c r="F127" i="19" a="1"/>
  <c r="F127" i="19" s="1"/>
  <c r="F128" i="19" a="1"/>
  <c r="F128" i="19" s="1"/>
  <c r="F129" i="19" a="1"/>
  <c r="F129" i="19" s="1"/>
  <c r="F130" i="19" a="1"/>
  <c r="F130" i="19" s="1"/>
  <c r="F131" i="19" a="1"/>
  <c r="F131" i="19" s="1"/>
  <c r="F132" i="19" a="1"/>
  <c r="F132" i="19" s="1"/>
  <c r="F133" i="19" a="1"/>
  <c r="F133" i="19" s="1"/>
  <c r="F134" i="19" a="1"/>
  <c r="F134" i="19" s="1"/>
  <c r="F135" i="19" a="1"/>
  <c r="F135" i="19" s="1"/>
  <c r="F136" i="19" a="1"/>
  <c r="F136" i="19" s="1"/>
  <c r="F137" i="19" a="1"/>
  <c r="F137" i="19" s="1"/>
  <c r="F138" i="19" a="1"/>
  <c r="F138" i="19" s="1"/>
  <c r="F139" i="19" a="1"/>
  <c r="F139" i="19" s="1"/>
  <c r="H139" i="19" a="1"/>
  <c r="H139" i="19" s="1"/>
  <c r="F141" i="19" a="1"/>
  <c r="F141" i="19" s="1"/>
  <c r="H141" i="19" a="1"/>
  <c r="H141" i="19" s="1"/>
  <c r="F142" i="19" a="1"/>
  <c r="F142" i="19" s="1"/>
  <c r="F143" i="19" a="1"/>
  <c r="F143" i="19" s="1"/>
  <c r="F144" i="19" a="1"/>
  <c r="F144" i="19" s="1"/>
  <c r="H144" i="19" a="1"/>
  <c r="H144" i="19" s="1"/>
  <c r="F145" i="19" a="1"/>
  <c r="F145" i="19" s="1"/>
  <c r="F146" i="19" a="1"/>
  <c r="F146" i="19" s="1"/>
  <c r="H146" i="19" a="1"/>
  <c r="H146" i="19" s="1"/>
  <c r="F147" i="19" a="1"/>
  <c r="F147" i="19" s="1"/>
  <c r="F148" i="19" a="1"/>
  <c r="F148" i="19" s="1"/>
  <c r="F149" i="19" a="1"/>
  <c r="F149" i="19" s="1"/>
  <c r="H149" i="19" a="1"/>
  <c r="H149" i="19" s="1"/>
  <c r="F150" i="19" a="1"/>
  <c r="F150" i="19" s="1"/>
  <c r="F151" i="19" a="1"/>
  <c r="F151" i="19" s="1"/>
  <c r="F152" i="19" a="1"/>
  <c r="F152" i="19" s="1"/>
  <c r="H152" i="19" a="1"/>
  <c r="H152" i="19" s="1"/>
  <c r="F153" i="19" a="1"/>
  <c r="F153" i="19" s="1"/>
  <c r="F154" i="19" a="1"/>
  <c r="F154" i="19" s="1"/>
  <c r="F155" i="19" a="1"/>
  <c r="F155" i="19" s="1"/>
  <c r="F156" i="19" a="1"/>
  <c r="F156" i="19" s="1"/>
  <c r="H156" i="19" a="1"/>
  <c r="H156" i="19" s="1"/>
  <c r="F157" i="19" a="1"/>
  <c r="F157" i="19" s="1"/>
  <c r="F158" i="19" a="1"/>
  <c r="F158" i="19" s="1"/>
  <c r="F159" i="19" a="1"/>
  <c r="F159" i="19" s="1"/>
  <c r="F160" i="19" a="1"/>
  <c r="F160" i="19" s="1"/>
  <c r="F161" i="19" a="1"/>
  <c r="F161" i="19" s="1"/>
  <c r="H161" i="19" a="1"/>
  <c r="H161" i="19" s="1"/>
  <c r="F162" i="19" a="1"/>
  <c r="F162" i="19" s="1"/>
  <c r="F163" i="19" a="1"/>
  <c r="F163" i="19" s="1"/>
  <c r="H163" i="19" a="1"/>
  <c r="H163" i="19" s="1"/>
  <c r="F164" i="19" a="1"/>
  <c r="F164" i="19" s="1"/>
  <c r="G165" i="19"/>
  <c r="V299" i="2" s="1"/>
  <c r="F165" i="19" a="1"/>
  <c r="F165" i="19" s="1"/>
  <c r="F166" i="19" a="1"/>
  <c r="F166" i="19" s="1"/>
  <c r="F167" i="19" a="1"/>
  <c r="F167" i="19" s="1"/>
  <c r="F168" i="19" a="1"/>
  <c r="F168" i="19" s="1"/>
  <c r="H168" i="19" a="1"/>
  <c r="H168" i="19" s="1"/>
  <c r="F169" i="19" a="1"/>
  <c r="F169" i="19" s="1"/>
  <c r="F170" i="19" a="1"/>
  <c r="F170" i="19" s="1"/>
  <c r="H170" i="19" a="1"/>
  <c r="H170" i="19" s="1"/>
  <c r="F171" i="19" a="1"/>
  <c r="F171" i="19" s="1"/>
  <c r="F172" i="19" a="1"/>
  <c r="F172" i="19" s="1"/>
  <c r="F173" i="19" a="1"/>
  <c r="F173" i="19" s="1"/>
  <c r="F174" i="19" a="1"/>
  <c r="F174" i="19" s="1"/>
  <c r="F175" i="19" a="1"/>
  <c r="F175" i="19" s="1"/>
  <c r="H175" i="19" a="1"/>
  <c r="H175" i="19" s="1"/>
  <c r="F176" i="19" a="1"/>
  <c r="F176" i="19" s="1"/>
  <c r="F177" i="19" a="1"/>
  <c r="F177" i="19" s="1"/>
  <c r="F178" i="19" a="1"/>
  <c r="F178" i="19" s="1"/>
  <c r="H178" i="19" a="1"/>
  <c r="H178" i="19" s="1"/>
  <c r="F179" i="19" a="1"/>
  <c r="F179" i="19" s="1"/>
  <c r="F180" i="19" a="1"/>
  <c r="F180" i="19" s="1"/>
  <c r="H180" i="19" a="1"/>
  <c r="H180" i="19" s="1"/>
  <c r="F182" i="19" a="1"/>
  <c r="F182" i="19" s="1"/>
  <c r="H182" i="19" a="1"/>
  <c r="H182" i="19" s="1"/>
  <c r="F183" i="19" a="1"/>
  <c r="F183" i="19" s="1"/>
  <c r="F184" i="19" a="1"/>
  <c r="F184" i="19" s="1"/>
  <c r="H184" i="19" a="1"/>
  <c r="H184" i="19" s="1"/>
  <c r="F185" i="19" a="1"/>
  <c r="F185" i="19" s="1"/>
  <c r="F186" i="19" a="1"/>
  <c r="F186" i="19" s="1"/>
  <c r="F187" i="19" a="1"/>
  <c r="F187" i="19" s="1"/>
  <c r="F188" i="19" a="1"/>
  <c r="F188" i="19" s="1"/>
  <c r="H188" i="19" a="1"/>
  <c r="H188" i="19" s="1"/>
  <c r="F189" i="19" a="1"/>
  <c r="F189" i="19" s="1"/>
  <c r="F190" i="19" a="1"/>
  <c r="F190" i="19" s="1"/>
  <c r="F191" i="19" a="1"/>
  <c r="F191" i="19" s="1"/>
  <c r="F192" i="19" a="1"/>
  <c r="F192" i="19" s="1"/>
  <c r="F193" i="19" a="1"/>
  <c r="F193" i="19" s="1"/>
  <c r="F194" i="19" a="1"/>
  <c r="F194" i="19" s="1"/>
  <c r="F195" i="19" a="1"/>
  <c r="F195" i="19" s="1"/>
  <c r="H195" i="19" a="1"/>
  <c r="H195" i="19" s="1"/>
  <c r="F196" i="19" a="1"/>
  <c r="F196" i="19" s="1"/>
  <c r="F197" i="19" a="1"/>
  <c r="F197" i="19" s="1"/>
  <c r="F198" i="19" a="1"/>
  <c r="F198" i="19" s="1"/>
  <c r="H198" i="19" a="1"/>
  <c r="H198" i="19" s="1"/>
  <c r="F199" i="19" a="1"/>
  <c r="F199" i="19" s="1"/>
  <c r="H199" i="19" a="1"/>
  <c r="H199" i="19"/>
  <c r="F200" i="19" a="1"/>
  <c r="F200" i="19" s="1"/>
  <c r="F201" i="19" a="1"/>
  <c r="F201" i="19" s="1"/>
  <c r="H201" i="19" a="1"/>
  <c r="H201" i="19" s="1"/>
  <c r="F202" i="19" a="1"/>
  <c r="F202" i="19" s="1"/>
  <c r="F203" i="19" a="1"/>
  <c r="F203" i="19" s="1"/>
  <c r="F204" i="19" a="1"/>
  <c r="F204" i="19" s="1"/>
  <c r="F205" i="19" a="1"/>
  <c r="F205" i="19" s="1"/>
  <c r="F207" i="19" a="1"/>
  <c r="F207" i="19" s="1"/>
  <c r="F208" i="19" a="1"/>
  <c r="F208" i="19" s="1"/>
  <c r="F209" i="19" a="1"/>
  <c r="F209" i="19" s="1"/>
  <c r="H209" i="19" a="1"/>
  <c r="H209" i="19" s="1"/>
  <c r="F210" i="19" a="1"/>
  <c r="F210" i="19" s="1"/>
  <c r="F211" i="19" a="1"/>
  <c r="F211" i="19" s="1"/>
  <c r="F212" i="19" a="1"/>
  <c r="F212" i="19" s="1"/>
  <c r="F213" i="19" a="1"/>
  <c r="F213" i="19" s="1"/>
  <c r="F214" i="19" a="1"/>
  <c r="F214" i="19" s="1"/>
  <c r="F215" i="19" a="1"/>
  <c r="F215" i="19" s="1"/>
  <c r="F216" i="19" a="1"/>
  <c r="F216" i="19" s="1"/>
  <c r="H216" i="19" a="1"/>
  <c r="H216" i="19" s="1"/>
  <c r="F217" i="19" a="1"/>
  <c r="F217" i="19" s="1"/>
  <c r="F218" i="19" a="1"/>
  <c r="F218" i="19" s="1"/>
  <c r="F219" i="19" a="1"/>
  <c r="F219" i="19" s="1"/>
  <c r="F220" i="19" a="1"/>
  <c r="F220" i="19" s="1"/>
  <c r="F221" i="19" a="1"/>
  <c r="F221" i="19" s="1"/>
  <c r="F222" i="19" a="1"/>
  <c r="F222" i="19" s="1"/>
  <c r="H222" i="19" a="1"/>
  <c r="H222" i="19" s="1"/>
  <c r="F223" i="19" a="1"/>
  <c r="F223" i="19" s="1"/>
  <c r="F224" i="19" a="1"/>
  <c r="F224" i="19" s="1"/>
  <c r="F225" i="19" a="1"/>
  <c r="F225" i="19" s="1"/>
  <c r="F226" i="19" a="1"/>
  <c r="F226" i="19" s="1"/>
  <c r="F227" i="19" a="1"/>
  <c r="F227" i="19" s="1"/>
  <c r="F228" i="19" a="1"/>
  <c r="F228" i="19" s="1"/>
  <c r="F229" i="19" a="1"/>
  <c r="F229" i="19" s="1"/>
  <c r="F230" i="19" a="1"/>
  <c r="F230" i="19" s="1"/>
  <c r="F231" i="19" a="1"/>
  <c r="F231" i="19" s="1"/>
  <c r="F232" i="19" a="1"/>
  <c r="F232" i="19" s="1"/>
  <c r="H232" i="19" a="1"/>
  <c r="H232" i="19" s="1"/>
  <c r="F233" i="19" a="1"/>
  <c r="F233" i="19" s="1"/>
  <c r="H233" i="19" a="1"/>
  <c r="H233" i="19" s="1"/>
  <c r="F234" i="19" a="1"/>
  <c r="F234" i="19" s="1"/>
  <c r="F235" i="19" a="1"/>
  <c r="F235" i="19" s="1"/>
  <c r="F236" i="19" a="1"/>
  <c r="F236" i="19" s="1"/>
  <c r="F237" i="19" a="1"/>
  <c r="F237" i="19" s="1"/>
  <c r="H237" i="19" a="1"/>
  <c r="H237" i="19" s="1"/>
  <c r="F238" i="19" a="1"/>
  <c r="F238" i="19" s="1"/>
  <c r="F239" i="19" a="1"/>
  <c r="F239" i="19" s="1"/>
  <c r="F240" i="19" a="1"/>
  <c r="F240" i="19" s="1"/>
  <c r="H240" i="19" a="1"/>
  <c r="H240" i="19" s="1"/>
  <c r="F241" i="19" a="1"/>
  <c r="F241" i="19" s="1"/>
  <c r="F242" i="19" a="1"/>
  <c r="F242" i="19" s="1"/>
  <c r="F243" i="19" a="1"/>
  <c r="F243" i="19" s="1"/>
  <c r="F244" i="19" a="1"/>
  <c r="F244" i="19" s="1"/>
  <c r="F245" i="19" a="1"/>
  <c r="F245" i="19" s="1"/>
  <c r="F246" i="19" a="1"/>
  <c r="F246" i="19" s="1"/>
  <c r="H246" i="19" a="1"/>
  <c r="H246" i="19" s="1"/>
  <c r="F247" i="19" a="1"/>
  <c r="F247" i="19" s="1"/>
  <c r="F248" i="19" a="1"/>
  <c r="F248" i="19" s="1"/>
  <c r="F249" i="19" a="1"/>
  <c r="F249" i="19" s="1"/>
  <c r="F250" i="19" a="1"/>
  <c r="F250" i="19" s="1"/>
  <c r="F251" i="19" a="1"/>
  <c r="F251" i="19" s="1"/>
  <c r="F252" i="19" a="1"/>
  <c r="F252" i="19" s="1"/>
  <c r="F253" i="19" a="1"/>
  <c r="F253" i="19" s="1"/>
  <c r="H253" i="19" a="1"/>
  <c r="H253" i="19" s="1"/>
  <c r="F254" i="19" a="1"/>
  <c r="F254" i="19" s="1"/>
  <c r="F255" i="19" a="1"/>
  <c r="F255" i="19" s="1"/>
  <c r="F256" i="19" a="1"/>
  <c r="F256" i="19" s="1"/>
  <c r="F257" i="19" a="1"/>
  <c r="F257" i="19" s="1"/>
  <c r="F258" i="19" a="1"/>
  <c r="F258" i="19" s="1"/>
  <c r="F259" i="19" a="1"/>
  <c r="F259" i="19" s="1"/>
  <c r="H259" i="19" a="1"/>
  <c r="H259" i="19" s="1"/>
  <c r="F260" i="19" a="1"/>
  <c r="F260" i="19" s="1"/>
  <c r="F261" i="19" a="1"/>
  <c r="F261" i="19" s="1"/>
  <c r="F262" i="19" a="1"/>
  <c r="F262" i="19" s="1"/>
  <c r="F263" i="19" a="1"/>
  <c r="F263" i="19" s="1"/>
  <c r="F264" i="19" a="1"/>
  <c r="F264" i="19" s="1"/>
  <c r="F265" i="19" a="1"/>
  <c r="F265" i="19" s="1"/>
  <c r="F266" i="19" a="1"/>
  <c r="F266" i="19" s="1"/>
  <c r="H266" i="19" a="1"/>
  <c r="H266" i="19" s="1"/>
  <c r="F267" i="19" a="1"/>
  <c r="F267" i="19" s="1"/>
  <c r="F268" i="19" a="1"/>
  <c r="F268" i="19" s="1"/>
  <c r="F269" i="19" a="1"/>
  <c r="F269" i="19" s="1"/>
  <c r="H269" i="19" a="1"/>
  <c r="H269" i="19"/>
  <c r="F270" i="19" a="1"/>
  <c r="F270" i="19" s="1"/>
  <c r="H270" i="19" a="1"/>
  <c r="H270" i="19" s="1"/>
  <c r="F271" i="19" a="1"/>
  <c r="F271" i="19" s="1"/>
  <c r="F272" i="19" a="1"/>
  <c r="F272" i="19" s="1"/>
  <c r="H272" i="19" a="1"/>
  <c r="H272" i="19" s="1"/>
  <c r="F273" i="19" a="1"/>
  <c r="F273" i="19" s="1"/>
  <c r="F274" i="19" a="1"/>
  <c r="F274" i="19" s="1"/>
  <c r="H274" i="19" a="1"/>
  <c r="H274" i="19" s="1"/>
  <c r="F275" i="19" a="1"/>
  <c r="F275" i="19" s="1"/>
  <c r="F276" i="19" a="1"/>
  <c r="F276" i="19" s="1"/>
  <c r="F277" i="19" a="1"/>
  <c r="F277" i="19" s="1"/>
  <c r="F278" i="19" a="1"/>
  <c r="F278" i="19" s="1"/>
  <c r="F279" i="19" a="1"/>
  <c r="F279" i="19" s="1"/>
  <c r="F280" i="19" a="1"/>
  <c r="F280" i="19" s="1"/>
  <c r="F281" i="19" a="1"/>
  <c r="F281" i="19" s="1"/>
  <c r="F282" i="19" a="1"/>
  <c r="F282" i="19" s="1"/>
  <c r="F283" i="19" a="1"/>
  <c r="F283" i="19" s="1"/>
  <c r="F284" i="19" a="1"/>
  <c r="F284" i="19" s="1"/>
  <c r="H284" i="19" a="1"/>
  <c r="H284" i="19" s="1"/>
  <c r="F285" i="19" a="1"/>
  <c r="F285" i="19" s="1"/>
  <c r="H285" i="19" a="1"/>
  <c r="H285" i="19" s="1"/>
  <c r="F286" i="19" a="1"/>
  <c r="F286" i="19" s="1"/>
  <c r="F287" i="19" a="1"/>
  <c r="F287" i="19" s="1"/>
  <c r="H287" i="19" a="1"/>
  <c r="H287" i="19" s="1"/>
  <c r="F288" i="19" a="1"/>
  <c r="F288" i="19" s="1"/>
  <c r="F289" i="19" a="1"/>
  <c r="F289" i="19" s="1"/>
  <c r="F290" i="19" a="1"/>
  <c r="F290" i="19" s="1"/>
  <c r="F291" i="19" a="1"/>
  <c r="F291" i="19" s="1"/>
  <c r="F292" i="19" a="1"/>
  <c r="F292" i="19" s="1"/>
  <c r="F293" i="19" a="1"/>
  <c r="F293" i="19" s="1"/>
  <c r="H293" i="19" a="1"/>
  <c r="H293" i="19" s="1"/>
  <c r="F294" i="19" a="1"/>
  <c r="F294" i="19" s="1"/>
  <c r="F295" i="19" a="1"/>
  <c r="F295" i="19" s="1"/>
  <c r="H295" i="19" a="1"/>
  <c r="H295" i="19" s="1"/>
  <c r="F296" i="19" a="1"/>
  <c r="F296" i="19" s="1"/>
  <c r="F297" i="19" a="1"/>
  <c r="F297" i="19"/>
  <c r="H297" i="19" a="1"/>
  <c r="H297" i="19" s="1"/>
  <c r="F298" i="19" a="1"/>
  <c r="F298" i="19" s="1"/>
  <c r="F299" i="19" a="1"/>
  <c r="F299" i="19" s="1"/>
  <c r="F300" i="19" a="1"/>
  <c r="F300" i="19" s="1"/>
  <c r="F301" i="19" a="1"/>
  <c r="F301" i="19" s="1"/>
  <c r="F302" i="19" a="1"/>
  <c r="F302" i="19" s="1"/>
  <c r="F303" i="19" a="1"/>
  <c r="F303" i="19" s="1"/>
  <c r="F304" i="19" a="1"/>
  <c r="F304" i="19" s="1"/>
  <c r="F305" i="19" a="1"/>
  <c r="F305" i="19" s="1"/>
  <c r="F306" i="19" a="1"/>
  <c r="F306" i="19" s="1"/>
  <c r="H306" i="19" a="1"/>
  <c r="H306" i="19" s="1"/>
  <c r="F307" i="19" a="1"/>
  <c r="F307" i="19" s="1"/>
  <c r="H307" i="19" a="1"/>
  <c r="H307" i="19" s="1"/>
  <c r="F308" i="19" a="1"/>
  <c r="F308" i="19" s="1"/>
  <c r="H308" i="19" a="1"/>
  <c r="H308" i="19" s="1"/>
  <c r="F309" i="19" a="1"/>
  <c r="F309" i="19" s="1"/>
  <c r="F310" i="19" a="1"/>
  <c r="F310" i="19"/>
  <c r="F311" i="19" a="1"/>
  <c r="F311" i="19" s="1"/>
  <c r="F312" i="19" a="1"/>
  <c r="F312" i="19" s="1"/>
  <c r="F313" i="19" a="1"/>
  <c r="F313" i="19" s="1"/>
  <c r="F314" i="19" a="1"/>
  <c r="F314" i="19" s="1"/>
  <c r="F315" i="19" a="1"/>
  <c r="F315" i="19" s="1"/>
  <c r="F316" i="19" a="1"/>
  <c r="F316" i="19" s="1"/>
  <c r="F317" i="19" a="1"/>
  <c r="F317" i="19" s="1"/>
  <c r="F318" i="19" a="1"/>
  <c r="F318" i="19" s="1"/>
  <c r="F319" i="19" a="1"/>
  <c r="F319" i="19" s="1"/>
  <c r="F320" i="19" a="1"/>
  <c r="F320" i="19" s="1"/>
  <c r="H320" i="19" a="1"/>
  <c r="H320" i="19" s="1"/>
  <c r="F321" i="19" a="1"/>
  <c r="F321" i="19" s="1"/>
  <c r="F322" i="19" a="1"/>
  <c r="F322" i="19" s="1"/>
  <c r="F323" i="19" a="1"/>
  <c r="F323" i="19" s="1"/>
  <c r="F324" i="19" a="1"/>
  <c r="F324" i="19" s="1"/>
  <c r="H324" i="19" a="1"/>
  <c r="H324" i="19" s="1"/>
  <c r="F325" i="19" a="1"/>
  <c r="F325" i="19" s="1"/>
  <c r="F326" i="19" a="1"/>
  <c r="F326" i="19" s="1"/>
  <c r="H326" i="19" a="1"/>
  <c r="H326" i="19" s="1"/>
  <c r="F327" i="19" a="1"/>
  <c r="F327" i="19" s="1"/>
  <c r="H327" i="19" a="1"/>
  <c r="H327" i="19" s="1"/>
  <c r="F328" i="19" a="1"/>
  <c r="F328" i="19" s="1"/>
  <c r="F329" i="19" a="1"/>
  <c r="F329" i="19" s="1"/>
  <c r="H329" i="19" a="1"/>
  <c r="H329" i="19" s="1"/>
  <c r="F330" i="19" a="1"/>
  <c r="F330" i="19" s="1"/>
  <c r="F331" i="19" a="1"/>
  <c r="F331" i="19" s="1"/>
  <c r="H331" i="19" a="1"/>
  <c r="H331" i="19" s="1"/>
  <c r="F332" i="19" a="1"/>
  <c r="F332" i="19" s="1"/>
  <c r="F333" i="19" a="1"/>
  <c r="F333" i="19" s="1"/>
  <c r="F334" i="19" a="1"/>
  <c r="F334" i="19" s="1"/>
  <c r="F335" i="19" a="1"/>
  <c r="F335" i="19" s="1"/>
  <c r="F336" i="19" a="1"/>
  <c r="F336" i="19" s="1"/>
  <c r="F337" i="19" a="1"/>
  <c r="F337" i="19" s="1"/>
  <c r="F338" i="19" a="1"/>
  <c r="F338" i="19" s="1"/>
  <c r="F339" i="19" a="1"/>
  <c r="F339" i="19" s="1"/>
  <c r="F340" i="19" a="1"/>
  <c r="F340" i="19" s="1"/>
  <c r="F341" i="19" a="1"/>
  <c r="F341" i="19" s="1"/>
  <c r="F342" i="19" a="1"/>
  <c r="F342" i="19" s="1"/>
  <c r="F343" i="19" a="1"/>
  <c r="F343" i="19" s="1"/>
  <c r="F344" i="19" a="1"/>
  <c r="F344" i="19" s="1"/>
  <c r="F345" i="19" a="1"/>
  <c r="F345" i="19" s="1"/>
  <c r="F346" i="19" a="1"/>
  <c r="F346" i="19" s="1"/>
  <c r="F347" i="19" a="1"/>
  <c r="F347" i="19" s="1"/>
  <c r="F348" i="19" a="1"/>
  <c r="F348" i="19" s="1"/>
  <c r="F350" i="19" a="1"/>
  <c r="F350" i="19" s="1"/>
  <c r="F351" i="19" a="1"/>
  <c r="F351" i="19" s="1"/>
  <c r="F352" i="19" a="1"/>
  <c r="F352" i="19" s="1"/>
  <c r="H352" i="19" a="1"/>
  <c r="H352" i="19" s="1"/>
  <c r="F353" i="19" a="1"/>
  <c r="F353" i="19" s="1"/>
  <c r="F354" i="19" a="1"/>
  <c r="F354" i="19" s="1"/>
  <c r="F355" i="19" a="1"/>
  <c r="F355" i="19" s="1"/>
  <c r="F356" i="19" a="1"/>
  <c r="F356" i="19" s="1"/>
  <c r="F357" i="19" a="1"/>
  <c r="F357" i="19" s="1"/>
  <c r="H357" i="19" a="1"/>
  <c r="H357" i="19" s="1"/>
  <c r="F358" i="19" a="1"/>
  <c r="F358" i="19" s="1"/>
  <c r="F359" i="19" a="1"/>
  <c r="F359" i="19" s="1"/>
  <c r="F360" i="19" a="1"/>
  <c r="F360" i="19" s="1"/>
  <c r="F361" i="19" a="1"/>
  <c r="F361" i="19" s="1"/>
  <c r="F362" i="19" a="1"/>
  <c r="F362" i="19" s="1"/>
  <c r="F363" i="19" a="1"/>
  <c r="F363" i="19" s="1"/>
  <c r="F364" i="19" a="1"/>
  <c r="F364" i="19" s="1"/>
  <c r="F365" i="19" a="1"/>
  <c r="F365" i="19" s="1"/>
  <c r="F366" i="19" a="1"/>
  <c r="F366" i="19" s="1"/>
  <c r="H366" i="19" a="1"/>
  <c r="H366" i="19" s="1"/>
  <c r="F367" i="19" a="1"/>
  <c r="F367" i="19" s="1"/>
  <c r="F368" i="19" a="1"/>
  <c r="F368" i="19" s="1"/>
  <c r="F369" i="19" a="1"/>
  <c r="F369" i="19" s="1"/>
  <c r="F370" i="19" a="1"/>
  <c r="F370" i="19" s="1"/>
  <c r="F371" i="19" a="1"/>
  <c r="F371" i="19" s="1"/>
  <c r="F372" i="19" a="1"/>
  <c r="F372" i="19" s="1"/>
  <c r="F373" i="19" a="1"/>
  <c r="F373" i="19" s="1"/>
  <c r="F374" i="19" a="1"/>
  <c r="F374" i="19" s="1"/>
  <c r="F375" i="19" a="1"/>
  <c r="F375" i="19" s="1"/>
  <c r="F376" i="19" a="1"/>
  <c r="F376" i="19" s="1"/>
  <c r="F377" i="19" a="1"/>
  <c r="F377" i="19" s="1"/>
  <c r="F378" i="19" a="1"/>
  <c r="F378" i="19" s="1"/>
  <c r="F379" i="19" a="1"/>
  <c r="F379" i="19" s="1"/>
  <c r="F380" i="19" a="1"/>
  <c r="F380" i="19" s="1"/>
  <c r="F381" i="19" a="1"/>
  <c r="F381" i="19" s="1"/>
  <c r="F382" i="19" a="1"/>
  <c r="F382" i="19" s="1"/>
  <c r="F383" i="19" a="1"/>
  <c r="F383" i="19" s="1"/>
  <c r="H383" i="19" a="1"/>
  <c r="H383" i="19" s="1"/>
  <c r="F384" i="19" a="1"/>
  <c r="F384" i="19" s="1"/>
  <c r="F385" i="19" a="1"/>
  <c r="F385" i="19" s="1"/>
  <c r="F387" i="19" a="1"/>
  <c r="F387" i="19" s="1"/>
  <c r="H387" i="19" a="1"/>
  <c r="H387" i="19" s="1"/>
  <c r="F388" i="19" a="1"/>
  <c r="F388" i="19" s="1"/>
  <c r="F389" i="19" a="1"/>
  <c r="F389" i="19" s="1"/>
  <c r="F390" i="19" a="1"/>
  <c r="F390" i="19" s="1"/>
  <c r="F391" i="19" a="1"/>
  <c r="F391" i="19" s="1"/>
  <c r="F392" i="19" a="1"/>
  <c r="F392" i="19" s="1"/>
  <c r="F393" i="19" a="1"/>
  <c r="F393" i="19" s="1"/>
  <c r="F394" i="19" a="1"/>
  <c r="F394" i="19" s="1"/>
  <c r="F395" i="19" a="1"/>
  <c r="F395" i="19" s="1"/>
  <c r="F396" i="19" a="1"/>
  <c r="F396" i="19" s="1"/>
  <c r="F397" i="19" a="1"/>
  <c r="F397" i="19" s="1"/>
  <c r="F398" i="19" a="1"/>
  <c r="F398" i="19" s="1"/>
  <c r="H398" i="19" a="1"/>
  <c r="H398" i="19" s="1"/>
  <c r="F399" i="19" a="1"/>
  <c r="F399" i="19" s="1"/>
  <c r="F400" i="19" a="1"/>
  <c r="F400" i="19" s="1"/>
  <c r="F401" i="19" a="1"/>
  <c r="F401" i="19" s="1"/>
  <c r="H401" i="19" a="1"/>
  <c r="H401" i="19" s="1"/>
  <c r="F402" i="19" a="1"/>
  <c r="F402" i="19" s="1"/>
  <c r="F403" i="19" a="1"/>
  <c r="F403" i="19" s="1"/>
  <c r="F404" i="19" a="1"/>
  <c r="F404" i="19" s="1"/>
  <c r="F405" i="19" a="1"/>
  <c r="F405" i="19" s="1"/>
  <c r="F406" i="19" a="1"/>
  <c r="F406" i="19" s="1"/>
  <c r="F407" i="19" a="1"/>
  <c r="F407" i="19" s="1"/>
  <c r="F408" i="19" a="1"/>
  <c r="F408" i="19" s="1"/>
  <c r="F409" i="19" a="1"/>
  <c r="F409" i="19" s="1"/>
  <c r="F410" i="19" a="1"/>
  <c r="F410" i="19" s="1"/>
  <c r="F411" i="19" a="1"/>
  <c r="F411" i="19" s="1"/>
  <c r="H411" i="19" a="1"/>
  <c r="H411" i="19" s="1"/>
  <c r="F412" i="19" a="1"/>
  <c r="F412" i="19" s="1"/>
  <c r="G413" i="19"/>
  <c r="F413" i="19" a="1"/>
  <c r="F413" i="19" s="1"/>
  <c r="F414" i="19" a="1"/>
  <c r="F414" i="19" s="1"/>
  <c r="H414" i="19" a="1"/>
  <c r="H414" i="19" s="1"/>
  <c r="F415" i="19" a="1"/>
  <c r="F415" i="19" s="1"/>
  <c r="H415" i="19" a="1"/>
  <c r="H415" i="19" s="1"/>
  <c r="F416" i="19" a="1"/>
  <c r="F416" i="19"/>
  <c r="F417" i="19" a="1"/>
  <c r="F417" i="19" s="1"/>
  <c r="F418" i="19" a="1"/>
  <c r="F418" i="19" s="1"/>
  <c r="F419" i="19" a="1"/>
  <c r="F419" i="19" s="1"/>
  <c r="F420" i="19" a="1"/>
  <c r="F420" i="19" s="1"/>
  <c r="F421" i="19" a="1"/>
  <c r="F421" i="19" s="1"/>
  <c r="F422" i="19" a="1"/>
  <c r="F422" i="19" s="1"/>
  <c r="F423" i="19" a="1"/>
  <c r="F423" i="19" s="1"/>
  <c r="F424" i="19" a="1"/>
  <c r="F424" i="19" s="1"/>
  <c r="F425" i="19" a="1"/>
  <c r="F425" i="19" s="1"/>
  <c r="F426" i="19" a="1"/>
  <c r="F426" i="19" s="1"/>
  <c r="F427" i="19" a="1"/>
  <c r="F427" i="19" s="1"/>
  <c r="H427" i="19" a="1"/>
  <c r="H427" i="19" s="1"/>
  <c r="F428" i="19" a="1"/>
  <c r="F428" i="19" s="1"/>
  <c r="F429" i="19" a="1"/>
  <c r="F429" i="19" s="1"/>
  <c r="H429" i="19" a="1"/>
  <c r="H429" i="19" s="1"/>
  <c r="F430" i="19" a="1"/>
  <c r="F430" i="19" s="1"/>
  <c r="F431" i="19" a="1"/>
  <c r="F431" i="19" s="1"/>
  <c r="F432" i="19" a="1"/>
  <c r="F432" i="19" s="1"/>
  <c r="F433" i="19" a="1"/>
  <c r="F433" i="19" s="1"/>
  <c r="F434" i="19" a="1"/>
  <c r="F434" i="19" s="1"/>
  <c r="F435" i="19" a="1"/>
  <c r="F435" i="19" s="1"/>
  <c r="F436" i="19" a="1"/>
  <c r="F436" i="19" s="1"/>
  <c r="H436" i="19" a="1"/>
  <c r="H436" i="19" s="1"/>
  <c r="H435" i="19" a="1"/>
  <c r="H435" i="19" s="1"/>
  <c r="H434" i="19" a="1"/>
  <c r="H434" i="19" s="1"/>
  <c r="H433" i="19" a="1"/>
  <c r="H433" i="19" s="1"/>
  <c r="H432" i="19" a="1"/>
  <c r="H432" i="19" s="1"/>
  <c r="H431" i="19" a="1"/>
  <c r="H431" i="19" s="1"/>
  <c r="H430" i="19" a="1"/>
  <c r="H430" i="19" s="1"/>
  <c r="H428" i="19" a="1"/>
  <c r="H428" i="19" s="1"/>
  <c r="H426" i="19" a="1"/>
  <c r="H426" i="19" s="1"/>
  <c r="H425" i="19" a="1"/>
  <c r="H425" i="19" s="1"/>
  <c r="H424" i="19" a="1"/>
  <c r="H424" i="19" s="1"/>
  <c r="H423" i="19" a="1"/>
  <c r="H423" i="19" s="1"/>
  <c r="H422" i="19" a="1"/>
  <c r="H422" i="19" s="1"/>
  <c r="H421" i="19" a="1"/>
  <c r="H421" i="19" s="1"/>
  <c r="H420" i="19" a="1"/>
  <c r="H420" i="19" s="1"/>
  <c r="H419" i="19" a="1"/>
  <c r="H419" i="19" s="1"/>
  <c r="H418" i="19" a="1"/>
  <c r="H418" i="19" s="1"/>
  <c r="H417" i="19" a="1"/>
  <c r="H417" i="19" s="1"/>
  <c r="H416" i="19" a="1"/>
  <c r="H416" i="19" s="1"/>
  <c r="H413" i="19" a="1"/>
  <c r="H413" i="19" s="1"/>
  <c r="H412" i="19" a="1"/>
  <c r="H412" i="19" s="1"/>
  <c r="H410" i="19" a="1"/>
  <c r="H410" i="19" s="1"/>
  <c r="H409" i="19" a="1"/>
  <c r="H409" i="19" s="1"/>
  <c r="H408" i="19" a="1"/>
  <c r="H408" i="19" s="1"/>
  <c r="H407" i="19" a="1"/>
  <c r="H407" i="19" s="1"/>
  <c r="H406" i="19" a="1"/>
  <c r="H406" i="19" s="1"/>
  <c r="H405" i="19" a="1"/>
  <c r="H405" i="19" s="1"/>
  <c r="H404" i="19" a="1"/>
  <c r="H404" i="19" s="1"/>
  <c r="H403" i="19" a="1"/>
  <c r="H403" i="19" s="1"/>
  <c r="H402" i="19" a="1"/>
  <c r="H402" i="19" s="1"/>
  <c r="H400" i="19" a="1"/>
  <c r="H400" i="19" s="1"/>
  <c r="H399" i="19" a="1"/>
  <c r="H399" i="19" s="1"/>
  <c r="H397" i="19" a="1"/>
  <c r="H397" i="19" s="1"/>
  <c r="H396" i="19" a="1"/>
  <c r="H396" i="19" s="1"/>
  <c r="H395" i="19" a="1"/>
  <c r="H395" i="19" s="1"/>
  <c r="H394" i="19" a="1"/>
  <c r="H394" i="19" s="1"/>
  <c r="H393" i="19" a="1"/>
  <c r="H393" i="19" s="1"/>
  <c r="H392" i="19" a="1"/>
  <c r="H392" i="19" s="1"/>
  <c r="H391" i="19" a="1"/>
  <c r="H391" i="19" s="1"/>
  <c r="H390" i="19" a="1"/>
  <c r="H390" i="19" s="1"/>
  <c r="H389" i="19" a="1"/>
  <c r="H389" i="19" s="1"/>
  <c r="H388" i="19" a="1"/>
  <c r="H388" i="19" s="1"/>
  <c r="H386" i="19" a="1"/>
  <c r="H386" i="19" s="1"/>
  <c r="F386" i="19" a="1"/>
  <c r="F386" i="19" s="1"/>
  <c r="H385" i="19" a="1"/>
  <c r="H385" i="19" s="1"/>
  <c r="H384" i="19" a="1"/>
  <c r="H384" i="19" s="1"/>
  <c r="H382" i="19" a="1"/>
  <c r="H382" i="19" s="1"/>
  <c r="H381" i="19" a="1"/>
  <c r="H381" i="19" s="1"/>
  <c r="H380" i="19" a="1"/>
  <c r="H380" i="19" s="1"/>
  <c r="H379" i="19" a="1"/>
  <c r="H379" i="19" s="1"/>
  <c r="H378" i="19" a="1"/>
  <c r="H378" i="19" s="1"/>
  <c r="H377" i="19" a="1"/>
  <c r="H377" i="19" s="1"/>
  <c r="H376" i="19" a="1"/>
  <c r="H376" i="19" s="1"/>
  <c r="H375" i="19" a="1"/>
  <c r="H375" i="19" s="1"/>
  <c r="H374" i="19" a="1"/>
  <c r="H374" i="19" s="1"/>
  <c r="H373" i="19" a="1"/>
  <c r="H373" i="19" s="1"/>
  <c r="H372" i="19" a="1"/>
  <c r="H372" i="19" s="1"/>
  <c r="H371" i="19" a="1"/>
  <c r="H371" i="19" s="1"/>
  <c r="H370" i="19" a="1"/>
  <c r="H370" i="19" s="1"/>
  <c r="H369" i="19" a="1"/>
  <c r="H369" i="19" s="1"/>
  <c r="H368" i="19" a="1"/>
  <c r="H368" i="19" s="1"/>
  <c r="H367" i="19" a="1"/>
  <c r="H367" i="19" s="1"/>
  <c r="H365" i="19" a="1"/>
  <c r="H365" i="19" s="1"/>
  <c r="H364" i="19" a="1"/>
  <c r="H364" i="19" s="1"/>
  <c r="H363" i="19" a="1"/>
  <c r="H363" i="19" s="1"/>
  <c r="H362" i="19" a="1"/>
  <c r="H362" i="19" s="1"/>
  <c r="H361" i="19" a="1"/>
  <c r="H361" i="19" s="1"/>
  <c r="H360" i="19" a="1"/>
  <c r="H360" i="19" s="1"/>
  <c r="H359" i="19" a="1"/>
  <c r="H359" i="19" s="1"/>
  <c r="H358" i="19" a="1"/>
  <c r="H358" i="19" s="1"/>
  <c r="H356" i="19" a="1"/>
  <c r="H356" i="19" s="1"/>
  <c r="H355" i="19" a="1"/>
  <c r="H355" i="19" s="1"/>
  <c r="H354" i="19" a="1"/>
  <c r="H354" i="19" s="1"/>
  <c r="H353" i="19" a="1"/>
  <c r="H353" i="19" s="1"/>
  <c r="H351" i="19" a="1"/>
  <c r="H351" i="19" s="1"/>
  <c r="H350" i="19" a="1"/>
  <c r="H350" i="19" s="1"/>
  <c r="H349" i="19" a="1"/>
  <c r="H349" i="19" s="1"/>
  <c r="F349" i="19" a="1"/>
  <c r="F349" i="19" s="1"/>
  <c r="H348" i="19" a="1"/>
  <c r="H348" i="19" s="1"/>
  <c r="H347" i="19" a="1"/>
  <c r="H347" i="19" s="1"/>
  <c r="H346" i="19" a="1"/>
  <c r="H346" i="19" s="1"/>
  <c r="H345" i="19" a="1"/>
  <c r="H345" i="19" s="1"/>
  <c r="H344" i="19" a="1"/>
  <c r="H344" i="19" s="1"/>
  <c r="H343" i="19" a="1"/>
  <c r="H343" i="19" s="1"/>
  <c r="H342" i="19" a="1"/>
  <c r="H342" i="19" s="1"/>
  <c r="H341" i="19" a="1"/>
  <c r="H341" i="19" s="1"/>
  <c r="H340" i="19" a="1"/>
  <c r="H340" i="19" s="1"/>
  <c r="H339" i="19" a="1"/>
  <c r="H339" i="19" s="1"/>
  <c r="H338" i="19" a="1"/>
  <c r="H338" i="19" s="1"/>
  <c r="H337" i="19" a="1"/>
  <c r="H337" i="19" s="1"/>
  <c r="H336" i="19" a="1"/>
  <c r="H336" i="19" s="1"/>
  <c r="H335" i="19" a="1"/>
  <c r="H335" i="19" s="1"/>
  <c r="H334" i="19" a="1"/>
  <c r="H334" i="19" s="1"/>
  <c r="H333" i="19" a="1"/>
  <c r="H333" i="19" s="1"/>
  <c r="H332" i="19" a="1"/>
  <c r="H332" i="19" s="1"/>
  <c r="H330" i="19" a="1"/>
  <c r="H330" i="19" s="1"/>
  <c r="H328" i="19" a="1"/>
  <c r="H328" i="19" s="1"/>
  <c r="H325" i="19" a="1"/>
  <c r="H325" i="19" s="1"/>
  <c r="H323" i="19" a="1"/>
  <c r="H323" i="19" s="1"/>
  <c r="H322" i="19" a="1"/>
  <c r="H322" i="19" s="1"/>
  <c r="H321" i="19" a="1"/>
  <c r="H321" i="19" s="1"/>
  <c r="H319" i="19" a="1"/>
  <c r="H319" i="19" s="1"/>
  <c r="H318" i="19" a="1"/>
  <c r="H318" i="19" s="1"/>
  <c r="H317" i="19" a="1"/>
  <c r="H317" i="19" s="1"/>
  <c r="H316" i="19" a="1"/>
  <c r="H316" i="19" s="1"/>
  <c r="H315" i="19" a="1"/>
  <c r="H315" i="19" s="1"/>
  <c r="H314" i="19" a="1"/>
  <c r="H314" i="19" s="1"/>
  <c r="H313" i="19" a="1"/>
  <c r="H313" i="19" s="1"/>
  <c r="H312" i="19" a="1"/>
  <c r="H312" i="19" s="1"/>
  <c r="H311" i="19" a="1"/>
  <c r="H311" i="19" s="1"/>
  <c r="H310" i="19" a="1"/>
  <c r="H310" i="19" s="1"/>
  <c r="H309" i="19" a="1"/>
  <c r="H309" i="19" s="1"/>
  <c r="H305" i="19" a="1"/>
  <c r="H305" i="19" s="1"/>
  <c r="H304" i="19" a="1"/>
  <c r="H304" i="19" s="1"/>
  <c r="H303" i="19" a="1"/>
  <c r="H303" i="19" s="1"/>
  <c r="H302" i="19" a="1"/>
  <c r="H302" i="19" s="1"/>
  <c r="H301" i="19" a="1"/>
  <c r="H301" i="19" s="1"/>
  <c r="H300" i="19" a="1"/>
  <c r="H300" i="19" s="1"/>
  <c r="H299" i="19" a="1"/>
  <c r="H299" i="19" s="1"/>
  <c r="H298" i="19" a="1"/>
  <c r="H298" i="19" s="1"/>
  <c r="H296" i="19" a="1"/>
  <c r="H296" i="19" s="1"/>
  <c r="H294" i="19" a="1"/>
  <c r="H294" i="19" s="1"/>
  <c r="H292" i="19" a="1"/>
  <c r="H292" i="19" s="1"/>
  <c r="H291" i="19" a="1"/>
  <c r="H291" i="19" s="1"/>
  <c r="H290" i="19" a="1"/>
  <c r="H290" i="19" s="1"/>
  <c r="H289" i="19" a="1"/>
  <c r="H289" i="19" s="1"/>
  <c r="H288" i="19" a="1"/>
  <c r="H288" i="19" s="1"/>
  <c r="H286" i="19" a="1"/>
  <c r="H286" i="19" s="1"/>
  <c r="H283" i="19" a="1"/>
  <c r="H283" i="19" s="1"/>
  <c r="H282" i="19" a="1"/>
  <c r="H282" i="19" s="1"/>
  <c r="H281" i="19" a="1"/>
  <c r="H281" i="19" s="1"/>
  <c r="H280" i="19" a="1"/>
  <c r="H280" i="19" s="1"/>
  <c r="H279" i="19" a="1"/>
  <c r="H279" i="19" s="1"/>
  <c r="H278" i="19" a="1"/>
  <c r="H278" i="19" s="1"/>
  <c r="H277" i="19" a="1"/>
  <c r="H277" i="19" s="1"/>
  <c r="H276" i="19" a="1"/>
  <c r="H276" i="19" s="1"/>
  <c r="H275" i="19" a="1"/>
  <c r="H275" i="19" s="1"/>
  <c r="H273" i="19" a="1"/>
  <c r="H273" i="19" s="1"/>
  <c r="H271" i="19" a="1"/>
  <c r="H271" i="19" s="1"/>
  <c r="H268" i="19" a="1"/>
  <c r="H268" i="19" s="1"/>
  <c r="H267" i="19" a="1"/>
  <c r="H267" i="19" s="1"/>
  <c r="H265" i="19" a="1"/>
  <c r="H265" i="19" s="1"/>
  <c r="H264" i="19" a="1"/>
  <c r="H264" i="19" s="1"/>
  <c r="H263" i="19" a="1"/>
  <c r="H263" i="19" s="1"/>
  <c r="H262" i="19" a="1"/>
  <c r="H262" i="19" s="1"/>
  <c r="H261" i="19" a="1"/>
  <c r="H261" i="19" s="1"/>
  <c r="H260" i="19" a="1"/>
  <c r="H260" i="19" s="1"/>
  <c r="H258" i="19" a="1"/>
  <c r="H258" i="19" s="1"/>
  <c r="H257" i="19" a="1"/>
  <c r="H257" i="19" s="1"/>
  <c r="H256" i="19" a="1"/>
  <c r="H256" i="19" s="1"/>
  <c r="H255" i="19" a="1"/>
  <c r="H255" i="19" s="1"/>
  <c r="H254" i="19" a="1"/>
  <c r="H254" i="19" s="1"/>
  <c r="H252" i="19" a="1"/>
  <c r="H252" i="19" s="1"/>
  <c r="H251" i="19" a="1"/>
  <c r="H251" i="19" s="1"/>
  <c r="H250" i="19" a="1"/>
  <c r="H250" i="19" s="1"/>
  <c r="H249" i="19" a="1"/>
  <c r="H249" i="19" s="1"/>
  <c r="H248" i="19" a="1"/>
  <c r="H248" i="19" s="1"/>
  <c r="H247" i="19" a="1"/>
  <c r="H247" i="19" s="1"/>
  <c r="H245" i="19" a="1"/>
  <c r="H245" i="19" s="1"/>
  <c r="H244" i="19" a="1"/>
  <c r="H244" i="19" s="1"/>
  <c r="H243" i="19" a="1"/>
  <c r="H243" i="19" s="1"/>
  <c r="H242" i="19" a="1"/>
  <c r="H242" i="19" s="1"/>
  <c r="H241" i="19" a="1"/>
  <c r="H241" i="19" s="1"/>
  <c r="H239" i="19" a="1"/>
  <c r="H239" i="19" s="1"/>
  <c r="H238" i="19" a="1"/>
  <c r="H238" i="19" s="1"/>
  <c r="H236" i="19" a="1"/>
  <c r="H236" i="19" s="1"/>
  <c r="H235" i="19" a="1"/>
  <c r="H235" i="19" s="1"/>
  <c r="H234" i="19" a="1"/>
  <c r="H234" i="19" s="1"/>
  <c r="H231" i="19" a="1"/>
  <c r="H231" i="19" s="1"/>
  <c r="H230" i="19" a="1"/>
  <c r="H230" i="19" s="1"/>
  <c r="H229" i="19" a="1"/>
  <c r="H229" i="19" s="1"/>
  <c r="H228" i="19" a="1"/>
  <c r="H228" i="19" s="1"/>
  <c r="H227" i="19" a="1"/>
  <c r="H227" i="19" s="1"/>
  <c r="H226" i="19" a="1"/>
  <c r="H226" i="19" s="1"/>
  <c r="H225" i="19" a="1"/>
  <c r="H225" i="19" s="1"/>
  <c r="H224" i="19" a="1"/>
  <c r="H224" i="19" s="1"/>
  <c r="H223" i="19" a="1"/>
  <c r="H223" i="19" s="1"/>
  <c r="H221" i="19" a="1"/>
  <c r="H221" i="19" s="1"/>
  <c r="H220" i="19" a="1"/>
  <c r="H220" i="19" s="1"/>
  <c r="H219" i="19" a="1"/>
  <c r="H219" i="19" s="1"/>
  <c r="H218" i="19" a="1"/>
  <c r="H218" i="19" s="1"/>
  <c r="H217" i="19" a="1"/>
  <c r="H217" i="19" s="1"/>
  <c r="H215" i="19" a="1"/>
  <c r="H215" i="19" s="1"/>
  <c r="H214" i="19" a="1"/>
  <c r="H214" i="19" s="1"/>
  <c r="H213" i="19" a="1"/>
  <c r="H213" i="19" s="1"/>
  <c r="H212" i="19" a="1"/>
  <c r="H212" i="19" s="1"/>
  <c r="H211" i="19" a="1"/>
  <c r="H211" i="19" s="1"/>
  <c r="H210" i="19" a="1"/>
  <c r="H210" i="19" s="1"/>
  <c r="H208" i="19" a="1"/>
  <c r="H208" i="19" s="1"/>
  <c r="H207" i="19" a="1"/>
  <c r="H207" i="19" s="1"/>
  <c r="H206" i="19" a="1"/>
  <c r="H206" i="19" s="1"/>
  <c r="F206" i="19" a="1"/>
  <c r="F206" i="19" s="1"/>
  <c r="H205" i="19" a="1"/>
  <c r="H205" i="19" s="1"/>
  <c r="H204" i="19" a="1"/>
  <c r="H204" i="19" s="1"/>
  <c r="H203" i="19" a="1"/>
  <c r="H203" i="19" s="1"/>
  <c r="H202" i="19" a="1"/>
  <c r="H202" i="19" s="1"/>
  <c r="H200" i="19" a="1"/>
  <c r="H200" i="19" s="1"/>
  <c r="H197" i="19" a="1"/>
  <c r="H197" i="19" s="1"/>
  <c r="H196" i="19" a="1"/>
  <c r="H196" i="19" s="1"/>
  <c r="H194" i="19" a="1"/>
  <c r="H194" i="19" s="1"/>
  <c r="H193" i="19" a="1"/>
  <c r="H193" i="19" s="1"/>
  <c r="H192" i="19" a="1"/>
  <c r="H192" i="19" s="1"/>
  <c r="H191" i="19" a="1"/>
  <c r="H191" i="19" s="1"/>
  <c r="H190" i="19" a="1"/>
  <c r="H190" i="19" s="1"/>
  <c r="H189" i="19" a="1"/>
  <c r="H189" i="19" s="1"/>
  <c r="H187" i="19" a="1"/>
  <c r="H187" i="19" s="1"/>
  <c r="H186" i="19" a="1"/>
  <c r="H186" i="19" s="1"/>
  <c r="H185" i="19" a="1"/>
  <c r="H185" i="19" s="1"/>
  <c r="H183" i="19" a="1"/>
  <c r="H183" i="19" s="1"/>
  <c r="H181" i="19" a="1"/>
  <c r="H181" i="19" s="1"/>
  <c r="F181" i="19" a="1"/>
  <c r="F181" i="19" s="1"/>
  <c r="H179" i="19" a="1"/>
  <c r="H179" i="19" s="1"/>
  <c r="H177" i="19" a="1"/>
  <c r="H177" i="19" s="1"/>
  <c r="H176" i="19" a="1"/>
  <c r="H176" i="19" s="1"/>
  <c r="H174" i="19" a="1"/>
  <c r="H174" i="19" s="1"/>
  <c r="H173" i="19" a="1"/>
  <c r="H173" i="19" s="1"/>
  <c r="H172" i="19" a="1"/>
  <c r="H172" i="19" s="1"/>
  <c r="H171" i="19" a="1"/>
  <c r="H171" i="19" s="1"/>
  <c r="H169" i="19" a="1"/>
  <c r="H169" i="19" s="1"/>
  <c r="H167" i="19" a="1"/>
  <c r="H167" i="19" s="1"/>
  <c r="H166" i="19" a="1"/>
  <c r="H166" i="19" s="1"/>
  <c r="H165" i="19" a="1"/>
  <c r="H165" i="19" s="1"/>
  <c r="H164" i="19" a="1"/>
  <c r="H164" i="19" s="1"/>
  <c r="H162" i="19" a="1"/>
  <c r="H162" i="19" s="1"/>
  <c r="H160" i="19" a="1"/>
  <c r="H160" i="19" s="1"/>
  <c r="H159" i="19" a="1"/>
  <c r="H159" i="19" s="1"/>
  <c r="H158" i="19" a="1"/>
  <c r="H158" i="19" s="1"/>
  <c r="H157" i="19" a="1"/>
  <c r="H157" i="19" s="1"/>
  <c r="H155" i="19" a="1"/>
  <c r="H155" i="19" s="1"/>
  <c r="H154" i="19" a="1"/>
  <c r="H154" i="19" s="1"/>
  <c r="H153" i="19" a="1"/>
  <c r="H153" i="19" s="1"/>
  <c r="H151" i="19" a="1"/>
  <c r="H151" i="19" s="1"/>
  <c r="H150" i="19" a="1"/>
  <c r="H150" i="19" s="1"/>
  <c r="H148" i="19" a="1"/>
  <c r="H148" i="19" s="1"/>
  <c r="H147" i="19" a="1"/>
  <c r="H147" i="19" s="1"/>
  <c r="H145" i="19" a="1"/>
  <c r="H145" i="19" s="1"/>
  <c r="H143" i="19" a="1"/>
  <c r="H143" i="19" s="1"/>
  <c r="H142" i="19" a="1"/>
  <c r="H142" i="19" s="1"/>
  <c r="H140" i="19" a="1"/>
  <c r="H140" i="19" s="1"/>
  <c r="F140" i="19" a="1"/>
  <c r="F140" i="19" s="1"/>
  <c r="H138" i="19" a="1"/>
  <c r="H138" i="19" s="1"/>
  <c r="H137" i="19" a="1"/>
  <c r="H137" i="19" s="1"/>
  <c r="H136" i="19" a="1"/>
  <c r="H136" i="19" s="1"/>
  <c r="H135" i="19" a="1"/>
  <c r="H135" i="19" s="1"/>
  <c r="H134" i="19" a="1"/>
  <c r="H134" i="19" s="1"/>
  <c r="H133" i="19" a="1"/>
  <c r="H133" i="19" s="1"/>
  <c r="H132" i="19" a="1"/>
  <c r="H132" i="19" s="1"/>
  <c r="H131" i="19" a="1"/>
  <c r="H131" i="19" s="1"/>
  <c r="H130" i="19" a="1"/>
  <c r="H130" i="19" s="1"/>
  <c r="H129" i="19" a="1"/>
  <c r="H129" i="19" s="1"/>
  <c r="H128" i="19" a="1"/>
  <c r="H128" i="19" s="1"/>
  <c r="H127" i="19" a="1"/>
  <c r="H127" i="19" s="1"/>
  <c r="H126" i="19" a="1"/>
  <c r="H126" i="19" s="1"/>
  <c r="H125" i="19" a="1"/>
  <c r="H125" i="19" s="1"/>
  <c r="H124" i="19" a="1"/>
  <c r="H124" i="19" s="1"/>
  <c r="H123" i="19" a="1"/>
  <c r="H123" i="19" s="1"/>
  <c r="H121" i="19" a="1"/>
  <c r="H121" i="19" s="1"/>
  <c r="H120" i="19" a="1"/>
  <c r="H120" i="19" s="1"/>
  <c r="H119" i="19" a="1"/>
  <c r="H119" i="19" s="1"/>
  <c r="H118" i="19" a="1"/>
  <c r="H118" i="19" s="1"/>
  <c r="H117" i="19" a="1"/>
  <c r="H117" i="19" s="1"/>
  <c r="H116" i="19" a="1"/>
  <c r="H116" i="19" s="1"/>
  <c r="H115" i="19" a="1"/>
  <c r="H115" i="19" s="1"/>
  <c r="H113" i="19" a="1"/>
  <c r="H113" i="19" s="1"/>
  <c r="H112" i="19" a="1"/>
  <c r="H112" i="19" s="1"/>
  <c r="H111" i="19" a="1"/>
  <c r="H111" i="19" s="1"/>
  <c r="H110" i="19" a="1"/>
  <c r="H110" i="19" s="1"/>
  <c r="H109" i="19" a="1"/>
  <c r="H109" i="19" s="1"/>
  <c r="H107" i="19" a="1"/>
  <c r="H107" i="19" s="1"/>
  <c r="H106" i="19" a="1"/>
  <c r="H106" i="19" s="1"/>
  <c r="H105" i="19" a="1"/>
  <c r="H105" i="19" s="1"/>
  <c r="H104" i="19" a="1"/>
  <c r="H104" i="19" s="1"/>
  <c r="H103" i="19" a="1"/>
  <c r="H103" i="19" s="1"/>
  <c r="H102" i="19" a="1"/>
  <c r="H102" i="19" s="1"/>
  <c r="H101" i="19" a="1"/>
  <c r="H101" i="19" s="1"/>
  <c r="H100" i="19" a="1"/>
  <c r="H100" i="19" s="1"/>
  <c r="H97" i="19" a="1"/>
  <c r="H97" i="19" s="1"/>
  <c r="H96" i="19" a="1"/>
  <c r="H96" i="19" s="1"/>
  <c r="H95" i="19" a="1"/>
  <c r="H95" i="19" s="1"/>
  <c r="H94" i="19" a="1"/>
  <c r="H94" i="19" s="1"/>
  <c r="H92" i="19" a="1"/>
  <c r="H92" i="19" s="1"/>
  <c r="H91" i="19" a="1"/>
  <c r="H91" i="19" s="1"/>
  <c r="H90" i="19" a="1"/>
  <c r="H90" i="19" s="1"/>
  <c r="H89" i="19" a="1"/>
  <c r="H89" i="19" s="1"/>
  <c r="H88" i="19" a="1"/>
  <c r="H88" i="19" s="1"/>
  <c r="H87" i="19" a="1"/>
  <c r="H87" i="19" s="1"/>
  <c r="H86" i="19" a="1"/>
  <c r="H86" i="19" s="1"/>
  <c r="H84" i="19" a="1"/>
  <c r="H84" i="19" s="1"/>
  <c r="H83" i="19" a="1"/>
  <c r="H83" i="19" s="1"/>
  <c r="H82" i="19" a="1"/>
  <c r="H82" i="19" s="1"/>
  <c r="H81" i="19" a="1"/>
  <c r="H81" i="19" s="1"/>
  <c r="H80" i="19" a="1"/>
  <c r="H80" i="19" s="1"/>
  <c r="H78" i="19" a="1"/>
  <c r="H78" i="19" s="1"/>
  <c r="H77" i="19" a="1"/>
  <c r="H77" i="19" s="1"/>
  <c r="H76" i="19" a="1"/>
  <c r="H76" i="19" s="1"/>
  <c r="H75" i="19" a="1"/>
  <c r="H75" i="19" s="1"/>
  <c r="H73" i="19" a="1"/>
  <c r="H73" i="19" s="1"/>
  <c r="H72" i="19" a="1"/>
  <c r="H72" i="19" s="1"/>
  <c r="F72" i="19" a="1"/>
  <c r="F72" i="19" s="1"/>
  <c r="H71" i="19" a="1"/>
  <c r="H71" i="19" s="1"/>
  <c r="H70" i="19" a="1"/>
  <c r="H70" i="19" s="1"/>
  <c r="H68" i="19" a="1"/>
  <c r="H68" i="19" s="1"/>
  <c r="H67" i="19" a="1"/>
  <c r="H67" i="19" s="1"/>
  <c r="H66" i="19" a="1"/>
  <c r="H66" i="19" s="1"/>
  <c r="H64" i="19" a="1"/>
  <c r="H64" i="19" s="1"/>
  <c r="H63" i="19" a="1"/>
  <c r="H63" i="19" s="1"/>
  <c r="H62" i="19" a="1"/>
  <c r="H62" i="19" s="1"/>
  <c r="H61" i="19" a="1"/>
  <c r="H61" i="19" s="1"/>
  <c r="H60" i="19" a="1"/>
  <c r="H60" i="19" s="1"/>
  <c r="H59" i="19" a="1"/>
  <c r="H59" i="19" s="1"/>
  <c r="H58" i="19" a="1"/>
  <c r="H58" i="19" s="1"/>
  <c r="H57" i="19" a="1"/>
  <c r="H57" i="19" s="1"/>
  <c r="H56" i="19" a="1"/>
  <c r="H56" i="19" s="1"/>
  <c r="H55" i="19" a="1"/>
  <c r="H55" i="19" s="1"/>
  <c r="H54" i="19" a="1"/>
  <c r="H54" i="19" s="1"/>
  <c r="H53" i="19" a="1"/>
  <c r="H53" i="19" s="1"/>
  <c r="H51" i="19" a="1"/>
  <c r="H51" i="19" s="1"/>
  <c r="H50" i="19" a="1"/>
  <c r="H50" i="19" s="1"/>
  <c r="H49" i="19" a="1"/>
  <c r="H49" i="19" s="1"/>
  <c r="H48" i="19" a="1"/>
  <c r="H48" i="19" s="1"/>
  <c r="H47" i="19" a="1"/>
  <c r="H47" i="19" s="1"/>
  <c r="H46" i="19" a="1"/>
  <c r="H46" i="19" s="1"/>
  <c r="H45" i="19" a="1"/>
  <c r="H45" i="19" s="1"/>
  <c r="H44" i="19" a="1"/>
  <c r="H44" i="19" s="1"/>
  <c r="H43" i="19" a="1"/>
  <c r="H43" i="19" s="1"/>
  <c r="H42" i="19" a="1"/>
  <c r="H42" i="19" s="1"/>
  <c r="H39" i="19" a="1"/>
  <c r="H39" i="19" s="1"/>
  <c r="H37" i="19" a="1"/>
  <c r="H37" i="19" s="1"/>
  <c r="H36" i="19" a="1"/>
  <c r="H36" i="19" s="1"/>
  <c r="H35" i="19" a="1"/>
  <c r="H35" i="19" s="1"/>
  <c r="H33" i="19" a="1"/>
  <c r="H33" i="19" s="1"/>
  <c r="H32" i="19" a="1"/>
  <c r="H32" i="19" s="1"/>
  <c r="H30" i="19" a="1"/>
  <c r="H30" i="19" s="1"/>
  <c r="H29" i="19" a="1"/>
  <c r="H29" i="19" s="1"/>
  <c r="H28" i="19" a="1"/>
  <c r="H28" i="19" s="1"/>
  <c r="H27" i="19" a="1"/>
  <c r="H27" i="19" s="1"/>
  <c r="H26" i="19" a="1"/>
  <c r="H26" i="19" s="1"/>
  <c r="H25" i="19" a="1"/>
  <c r="H25" i="19" s="1"/>
  <c r="H24" i="19" a="1"/>
  <c r="H24" i="19" s="1"/>
  <c r="H23" i="19" a="1"/>
  <c r="H23" i="19" s="1"/>
  <c r="H22" i="19" a="1"/>
  <c r="H22" i="19" s="1"/>
  <c r="H21" i="19" a="1"/>
  <c r="H21" i="19" s="1"/>
  <c r="H20" i="19" a="1"/>
  <c r="H20" i="19" s="1"/>
  <c r="H19" i="19" a="1"/>
  <c r="H19" i="19" s="1"/>
  <c r="H18" i="19" a="1"/>
  <c r="H18" i="19" s="1"/>
  <c r="H17" i="19" a="1"/>
  <c r="H17" i="19" s="1"/>
  <c r="H16" i="19" a="1"/>
  <c r="H16" i="19" s="1"/>
  <c r="H15" i="19" a="1"/>
  <c r="H15" i="19" s="1"/>
  <c r="H14" i="19" a="1"/>
  <c r="H14" i="19" s="1"/>
  <c r="H13" i="19" a="1"/>
  <c r="H13" i="19" s="1"/>
  <c r="H12" i="19" a="1"/>
  <c r="H12" i="19" s="1"/>
  <c r="H11" i="19" a="1"/>
  <c r="H11" i="19" s="1"/>
  <c r="H10" i="19" a="1"/>
  <c r="H10" i="19" s="1"/>
  <c r="H9" i="19" a="1"/>
  <c r="H9" i="19" s="1"/>
  <c r="H8" i="19" a="1"/>
  <c r="H8" i="19" s="1"/>
  <c r="H7" i="19" a="1"/>
  <c r="H7" i="19" s="1"/>
  <c r="H6" i="19" a="1"/>
  <c r="H6" i="19" s="1"/>
  <c r="H5" i="19" a="1"/>
  <c r="H5" i="19" s="1"/>
  <c r="U162" i="2"/>
  <c r="U388" i="2"/>
  <c r="U393" i="2"/>
  <c r="U100" i="2"/>
  <c r="C13" i="4"/>
  <c r="F437" i="16" a="1"/>
  <c r="F437" i="16"/>
  <c r="H437" i="16" a="1"/>
  <c r="H437" i="16"/>
  <c r="E437" i="16"/>
  <c r="H436" i="16" a="1"/>
  <c r="H436" i="16"/>
  <c r="F436" i="16" a="1"/>
  <c r="F436" i="16"/>
  <c r="E436" i="16"/>
  <c r="H435" i="16" a="1"/>
  <c r="H435" i="16"/>
  <c r="E435" i="16"/>
  <c r="H434" i="16" a="1"/>
  <c r="H434" i="16"/>
  <c r="E434" i="16"/>
  <c r="H433" i="16" a="1"/>
  <c r="H433" i="16"/>
  <c r="E433" i="16"/>
  <c r="H432" i="16" a="1"/>
  <c r="H432" i="16"/>
  <c r="F432" i="16" a="1"/>
  <c r="F432" i="16"/>
  <c r="E432" i="16"/>
  <c r="H431" i="16" a="1"/>
  <c r="H431" i="16"/>
  <c r="F431" i="16" a="1"/>
  <c r="F431" i="16"/>
  <c r="E431" i="16"/>
  <c r="H430" i="16" a="1"/>
  <c r="H430" i="16"/>
  <c r="E430" i="16"/>
  <c r="H429" i="16" a="1"/>
  <c r="H429" i="16"/>
  <c r="E429" i="16"/>
  <c r="H428" i="16" a="1"/>
  <c r="H428" i="16"/>
  <c r="F428" i="16" a="1"/>
  <c r="F428" i="16"/>
  <c r="E428" i="16"/>
  <c r="H427" i="16" a="1"/>
  <c r="H427" i="16"/>
  <c r="F427" i="16" a="1"/>
  <c r="F427" i="16"/>
  <c r="E427" i="16"/>
  <c r="H426" i="16" a="1"/>
  <c r="H426" i="16"/>
  <c r="E426" i="16"/>
  <c r="H425" i="16" a="1"/>
  <c r="H425" i="16"/>
  <c r="E425" i="16"/>
  <c r="H424" i="16" a="1"/>
  <c r="H424" i="16"/>
  <c r="F424" i="16" a="1"/>
  <c r="F424" i="16"/>
  <c r="E424" i="16"/>
  <c r="H423" i="16" a="1"/>
  <c r="H423" i="16"/>
  <c r="F423" i="16" a="1"/>
  <c r="F423" i="16"/>
  <c r="E423" i="16"/>
  <c r="H422" i="16" a="1"/>
  <c r="H422" i="16"/>
  <c r="E422" i="16"/>
  <c r="H421" i="16" a="1"/>
  <c r="H421" i="16"/>
  <c r="E421" i="16"/>
  <c r="H420" i="16" a="1"/>
  <c r="H420" i="16"/>
  <c r="F420" i="16" a="1"/>
  <c r="F420" i="16"/>
  <c r="E420" i="16"/>
  <c r="H419" i="16" a="1"/>
  <c r="H419" i="16"/>
  <c r="F419" i="16" a="1"/>
  <c r="F419" i="16"/>
  <c r="E419" i="16"/>
  <c r="H418" i="16" a="1"/>
  <c r="H418" i="16"/>
  <c r="E418" i="16"/>
  <c r="H417" i="16" a="1"/>
  <c r="H417" i="16"/>
  <c r="E417" i="16"/>
  <c r="H416" i="16" a="1"/>
  <c r="H416" i="16"/>
  <c r="F416" i="16" a="1"/>
  <c r="F416" i="16"/>
  <c r="E416" i="16"/>
  <c r="H415" i="16" a="1"/>
  <c r="H415" i="16"/>
  <c r="F415" i="16" a="1"/>
  <c r="F415" i="16"/>
  <c r="E415" i="16"/>
  <c r="H414" i="16" a="1"/>
  <c r="H414" i="16"/>
  <c r="E414" i="16"/>
  <c r="H413" i="16" a="1"/>
  <c r="H413" i="16"/>
  <c r="E413" i="16"/>
  <c r="H412" i="16" a="1"/>
  <c r="H412" i="16"/>
  <c r="F412" i="16" a="1"/>
  <c r="F412" i="16"/>
  <c r="E412" i="16"/>
  <c r="H411" i="16" a="1"/>
  <c r="H411" i="16"/>
  <c r="F411" i="16" a="1"/>
  <c r="F411" i="16"/>
  <c r="E411" i="16"/>
  <c r="H410" i="16" a="1"/>
  <c r="H410" i="16"/>
  <c r="F410" i="16" a="1"/>
  <c r="F410" i="16"/>
  <c r="E410" i="16"/>
  <c r="H409" i="16" a="1"/>
  <c r="H409" i="16"/>
  <c r="F409" i="16" a="1"/>
  <c r="F409" i="16"/>
  <c r="E409" i="16"/>
  <c r="H408" i="16" a="1"/>
  <c r="H408" i="16"/>
  <c r="F408" i="16" a="1"/>
  <c r="F408" i="16"/>
  <c r="E408" i="16"/>
  <c r="H407" i="16" a="1"/>
  <c r="H407" i="16"/>
  <c r="F407" i="16" a="1"/>
  <c r="F407" i="16"/>
  <c r="E407" i="16"/>
  <c r="H406" i="16" a="1"/>
  <c r="H406" i="16"/>
  <c r="F406" i="16" a="1"/>
  <c r="F406" i="16"/>
  <c r="E406" i="16"/>
  <c r="H405" i="16" a="1"/>
  <c r="H405" i="16"/>
  <c r="F405" i="16" a="1"/>
  <c r="F405" i="16"/>
  <c r="E405" i="16"/>
  <c r="H404" i="16" a="1"/>
  <c r="H404" i="16"/>
  <c r="F404" i="16" a="1"/>
  <c r="F404" i="16"/>
  <c r="E404" i="16"/>
  <c r="H403" i="16" a="1"/>
  <c r="H403" i="16"/>
  <c r="F403" i="16" a="1"/>
  <c r="F403" i="16"/>
  <c r="E403" i="16"/>
  <c r="H402" i="16" a="1"/>
  <c r="H402" i="16"/>
  <c r="F402" i="16" a="1"/>
  <c r="F402" i="16"/>
  <c r="E402" i="16"/>
  <c r="H401" i="16" a="1"/>
  <c r="H401" i="16"/>
  <c r="F401" i="16" a="1"/>
  <c r="F401" i="16"/>
  <c r="E401" i="16"/>
  <c r="H400" i="16" a="1"/>
  <c r="H400" i="16"/>
  <c r="F400" i="16" a="1"/>
  <c r="F400" i="16"/>
  <c r="E400" i="16"/>
  <c r="H399" i="16" a="1"/>
  <c r="H399" i="16"/>
  <c r="F399" i="16" a="1"/>
  <c r="F399" i="16"/>
  <c r="E399" i="16"/>
  <c r="H398" i="16" a="1"/>
  <c r="H398" i="16"/>
  <c r="F398" i="16" a="1"/>
  <c r="F398" i="16"/>
  <c r="E398" i="16"/>
  <c r="H397" i="16" a="1"/>
  <c r="H397" i="16"/>
  <c r="F397" i="16" a="1"/>
  <c r="F397" i="16"/>
  <c r="E397" i="16"/>
  <c r="H396" i="16" a="1"/>
  <c r="H396" i="16"/>
  <c r="F396" i="16" a="1"/>
  <c r="F396" i="16"/>
  <c r="E396" i="16"/>
  <c r="H395" i="16" a="1"/>
  <c r="H395" i="16"/>
  <c r="F395" i="16" a="1"/>
  <c r="F395" i="16"/>
  <c r="E395" i="16"/>
  <c r="H394" i="16" a="1"/>
  <c r="H394" i="16"/>
  <c r="F394" i="16" a="1"/>
  <c r="F394" i="16"/>
  <c r="E394" i="16"/>
  <c r="H393" i="16" a="1"/>
  <c r="H393" i="16"/>
  <c r="F393" i="16" a="1"/>
  <c r="F393" i="16"/>
  <c r="E393" i="16"/>
  <c r="H392" i="16" a="1"/>
  <c r="H392" i="16"/>
  <c r="F392" i="16" a="1"/>
  <c r="F392" i="16"/>
  <c r="E392" i="16"/>
  <c r="H391" i="16" a="1"/>
  <c r="H391" i="16"/>
  <c r="F391" i="16" a="1"/>
  <c r="F391" i="16"/>
  <c r="E391" i="16"/>
  <c r="H390" i="16" a="1"/>
  <c r="H390" i="16"/>
  <c r="F390" i="16" a="1"/>
  <c r="F390" i="16"/>
  <c r="E390" i="16"/>
  <c r="H389" i="16" a="1"/>
  <c r="H389" i="16"/>
  <c r="F389" i="16" a="1"/>
  <c r="F389" i="16"/>
  <c r="E389" i="16"/>
  <c r="H388" i="16" a="1"/>
  <c r="H388" i="16"/>
  <c r="F388" i="16" a="1"/>
  <c r="F388" i="16"/>
  <c r="E388" i="16"/>
  <c r="H387" i="16" a="1"/>
  <c r="H387" i="16"/>
  <c r="F387" i="16" a="1"/>
  <c r="F387" i="16"/>
  <c r="E387" i="16"/>
  <c r="H386" i="16" a="1"/>
  <c r="H386" i="16"/>
  <c r="F386" i="16" a="1"/>
  <c r="F386" i="16"/>
  <c r="E386" i="16"/>
  <c r="H385" i="16" a="1"/>
  <c r="H385" i="16"/>
  <c r="F385" i="16" a="1"/>
  <c r="F385" i="16"/>
  <c r="E385" i="16"/>
  <c r="H384" i="16" a="1"/>
  <c r="H384" i="16"/>
  <c r="F384" i="16" a="1"/>
  <c r="F384" i="16"/>
  <c r="E384" i="16"/>
  <c r="H383" i="16" a="1"/>
  <c r="H383" i="16"/>
  <c r="F383" i="16" a="1"/>
  <c r="F383" i="16"/>
  <c r="E383" i="16"/>
  <c r="H382" i="16" a="1"/>
  <c r="H382" i="16"/>
  <c r="F382" i="16" a="1"/>
  <c r="F382" i="16"/>
  <c r="E382" i="16"/>
  <c r="H381" i="16" a="1"/>
  <c r="H381" i="16"/>
  <c r="F381" i="16" a="1"/>
  <c r="F381" i="16"/>
  <c r="E381" i="16"/>
  <c r="H380" i="16" a="1"/>
  <c r="H380" i="16"/>
  <c r="F380" i="16" a="1"/>
  <c r="F380" i="16"/>
  <c r="E380" i="16"/>
  <c r="H379" i="16" a="1"/>
  <c r="H379" i="16"/>
  <c r="F379" i="16" a="1"/>
  <c r="F379" i="16"/>
  <c r="E379" i="16"/>
  <c r="H378" i="16" a="1"/>
  <c r="H378" i="16"/>
  <c r="F378" i="16" a="1"/>
  <c r="F378" i="16"/>
  <c r="E378" i="16"/>
  <c r="H377" i="16" a="1"/>
  <c r="H377" i="16"/>
  <c r="F377" i="16" a="1"/>
  <c r="F377" i="16"/>
  <c r="E377" i="16"/>
  <c r="H376" i="16" a="1"/>
  <c r="H376" i="16"/>
  <c r="F376" i="16" a="1"/>
  <c r="F376" i="16"/>
  <c r="E376" i="16"/>
  <c r="H375" i="16" a="1"/>
  <c r="H375" i="16"/>
  <c r="F375" i="16" a="1"/>
  <c r="F375" i="16"/>
  <c r="E375" i="16"/>
  <c r="H374" i="16" a="1"/>
  <c r="H374" i="16"/>
  <c r="F374" i="16" a="1"/>
  <c r="F374" i="16"/>
  <c r="E374" i="16"/>
  <c r="H373" i="16" a="1"/>
  <c r="H373" i="16"/>
  <c r="F373" i="16" a="1"/>
  <c r="F373" i="16"/>
  <c r="E373" i="16"/>
  <c r="H372" i="16" a="1"/>
  <c r="H372" i="16"/>
  <c r="F372" i="16" a="1"/>
  <c r="F372" i="16"/>
  <c r="E372" i="16"/>
  <c r="H371" i="16" a="1"/>
  <c r="H371" i="16"/>
  <c r="F371" i="16" a="1"/>
  <c r="F371" i="16"/>
  <c r="E371" i="16"/>
  <c r="H370" i="16" a="1"/>
  <c r="H370" i="16"/>
  <c r="F370" i="16" a="1"/>
  <c r="F370" i="16"/>
  <c r="E370" i="16"/>
  <c r="H369" i="16" a="1"/>
  <c r="H369" i="16"/>
  <c r="F369" i="16" a="1"/>
  <c r="F369" i="16"/>
  <c r="E369" i="16"/>
  <c r="H368" i="16" a="1"/>
  <c r="H368" i="16"/>
  <c r="F368" i="16" a="1"/>
  <c r="F368" i="16"/>
  <c r="E368" i="16"/>
  <c r="H367" i="16" a="1"/>
  <c r="H367" i="16"/>
  <c r="F367" i="16" a="1"/>
  <c r="F367" i="16"/>
  <c r="E367" i="16"/>
  <c r="H366" i="16" a="1"/>
  <c r="H366" i="16"/>
  <c r="F366" i="16" a="1"/>
  <c r="F366" i="16"/>
  <c r="E366" i="16"/>
  <c r="H365" i="16" a="1"/>
  <c r="H365" i="16"/>
  <c r="F365" i="16" a="1"/>
  <c r="F365" i="16"/>
  <c r="E365" i="16"/>
  <c r="H364" i="16" a="1"/>
  <c r="H364" i="16"/>
  <c r="F364" i="16" a="1"/>
  <c r="F364" i="16"/>
  <c r="E364" i="16"/>
  <c r="H363" i="16" a="1"/>
  <c r="H363" i="16"/>
  <c r="F363" i="16" a="1"/>
  <c r="F363" i="16"/>
  <c r="E363" i="16"/>
  <c r="H362" i="16" a="1"/>
  <c r="H362" i="16"/>
  <c r="F362" i="16" a="1"/>
  <c r="F362" i="16"/>
  <c r="E362" i="16"/>
  <c r="H361" i="16" a="1"/>
  <c r="H361" i="16"/>
  <c r="F361" i="16" a="1"/>
  <c r="F361" i="16"/>
  <c r="E361" i="16"/>
  <c r="H360" i="16" a="1"/>
  <c r="H360" i="16"/>
  <c r="F360" i="16" a="1"/>
  <c r="F360" i="16"/>
  <c r="E360" i="16"/>
  <c r="H359" i="16" a="1"/>
  <c r="H359" i="16"/>
  <c r="F359" i="16" a="1"/>
  <c r="F359" i="16"/>
  <c r="E359" i="16"/>
  <c r="H358" i="16" a="1"/>
  <c r="H358" i="16"/>
  <c r="F358" i="16" a="1"/>
  <c r="F358" i="16"/>
  <c r="E358" i="16"/>
  <c r="H357" i="16" a="1"/>
  <c r="H357" i="16"/>
  <c r="F357" i="16" a="1"/>
  <c r="F357" i="16"/>
  <c r="E357" i="16"/>
  <c r="H356" i="16" a="1"/>
  <c r="H356" i="16"/>
  <c r="F356" i="16" a="1"/>
  <c r="F356" i="16"/>
  <c r="E356" i="16"/>
  <c r="H355" i="16" a="1"/>
  <c r="H355" i="16"/>
  <c r="F355" i="16" a="1"/>
  <c r="F355" i="16"/>
  <c r="E355" i="16"/>
  <c r="H354" i="16" a="1"/>
  <c r="H354" i="16"/>
  <c r="F354" i="16" a="1"/>
  <c r="F354" i="16"/>
  <c r="E354" i="16"/>
  <c r="H353" i="16" a="1"/>
  <c r="H353" i="16"/>
  <c r="F353" i="16" a="1"/>
  <c r="F353" i="16"/>
  <c r="E353" i="16"/>
  <c r="H352" i="16" a="1"/>
  <c r="H352" i="16"/>
  <c r="F352" i="16" a="1"/>
  <c r="F352" i="16"/>
  <c r="E352" i="16"/>
  <c r="H351" i="16" a="1"/>
  <c r="H351" i="16"/>
  <c r="F351" i="16" a="1"/>
  <c r="F351" i="16"/>
  <c r="E351" i="16"/>
  <c r="H350" i="16" a="1"/>
  <c r="H350" i="16"/>
  <c r="F350" i="16" a="1"/>
  <c r="F350" i="16"/>
  <c r="E350" i="16"/>
  <c r="H349" i="16" a="1"/>
  <c r="H349" i="16"/>
  <c r="F349" i="16" a="1"/>
  <c r="F349" i="16"/>
  <c r="E349" i="16"/>
  <c r="H348" i="16" a="1"/>
  <c r="H348" i="16"/>
  <c r="F348" i="16" a="1"/>
  <c r="F348" i="16"/>
  <c r="E348" i="16"/>
  <c r="H347" i="16" a="1"/>
  <c r="H347" i="16"/>
  <c r="F347" i="16" a="1"/>
  <c r="F347" i="16"/>
  <c r="E347" i="16"/>
  <c r="H346" i="16" a="1"/>
  <c r="H346" i="16"/>
  <c r="F346" i="16" a="1"/>
  <c r="F346" i="16"/>
  <c r="E346" i="16"/>
  <c r="H345" i="16" a="1"/>
  <c r="H345" i="16"/>
  <c r="F345" i="16" a="1"/>
  <c r="F345" i="16"/>
  <c r="E345" i="16"/>
  <c r="H344" i="16" a="1"/>
  <c r="H344" i="16"/>
  <c r="F344" i="16" a="1"/>
  <c r="F344" i="16"/>
  <c r="E344" i="16"/>
  <c r="H343" i="16" a="1"/>
  <c r="H343" i="16"/>
  <c r="F343" i="16" a="1"/>
  <c r="F343" i="16"/>
  <c r="E343" i="16"/>
  <c r="H342" i="16" a="1"/>
  <c r="H342" i="16"/>
  <c r="F342" i="16" a="1"/>
  <c r="F342" i="16"/>
  <c r="E342" i="16"/>
  <c r="H341" i="16" a="1"/>
  <c r="H341" i="16"/>
  <c r="F341" i="16" a="1"/>
  <c r="F341" i="16"/>
  <c r="E341" i="16"/>
  <c r="H340" i="16" a="1"/>
  <c r="H340" i="16"/>
  <c r="F340" i="16" a="1"/>
  <c r="F340" i="16"/>
  <c r="E340" i="16"/>
  <c r="H339" i="16" a="1"/>
  <c r="H339" i="16"/>
  <c r="F339" i="16" a="1"/>
  <c r="F339" i="16"/>
  <c r="E339" i="16"/>
  <c r="H338" i="16" a="1"/>
  <c r="H338" i="16"/>
  <c r="F338" i="16" a="1"/>
  <c r="F338" i="16"/>
  <c r="E338" i="16"/>
  <c r="H337" i="16" a="1"/>
  <c r="H337" i="16"/>
  <c r="F337" i="16" a="1"/>
  <c r="F337" i="16"/>
  <c r="E337" i="16"/>
  <c r="H336" i="16" a="1"/>
  <c r="H336" i="16"/>
  <c r="F336" i="16" a="1"/>
  <c r="F336" i="16"/>
  <c r="E336" i="16"/>
  <c r="H335" i="16" a="1"/>
  <c r="H335" i="16"/>
  <c r="F335" i="16" a="1"/>
  <c r="F335" i="16"/>
  <c r="E335" i="16"/>
  <c r="H334" i="16" a="1"/>
  <c r="H334" i="16"/>
  <c r="F334" i="16" a="1"/>
  <c r="F334" i="16"/>
  <c r="E334" i="16"/>
  <c r="H333" i="16" a="1"/>
  <c r="H333" i="16"/>
  <c r="F333" i="16" a="1"/>
  <c r="F333" i="16"/>
  <c r="E333" i="16"/>
  <c r="H332" i="16" a="1"/>
  <c r="H332" i="16"/>
  <c r="F332" i="16" a="1"/>
  <c r="F332" i="16"/>
  <c r="E332" i="16"/>
  <c r="H331" i="16" a="1"/>
  <c r="H331" i="16"/>
  <c r="F331" i="16" a="1"/>
  <c r="F331" i="16"/>
  <c r="E331" i="16"/>
  <c r="H330" i="16" a="1"/>
  <c r="H330" i="16"/>
  <c r="F330" i="16" a="1"/>
  <c r="F330" i="16"/>
  <c r="E330" i="16"/>
  <c r="H329" i="16" a="1"/>
  <c r="H329" i="16"/>
  <c r="F329" i="16" a="1"/>
  <c r="F329" i="16"/>
  <c r="E329" i="16"/>
  <c r="H328" i="16" a="1"/>
  <c r="H328" i="16"/>
  <c r="F328" i="16" a="1"/>
  <c r="F328" i="16"/>
  <c r="E328" i="16"/>
  <c r="H327" i="16" a="1"/>
  <c r="H327" i="16"/>
  <c r="F327" i="16" a="1"/>
  <c r="F327" i="16"/>
  <c r="E327" i="16"/>
  <c r="H326" i="16" a="1"/>
  <c r="H326" i="16"/>
  <c r="F326" i="16" a="1"/>
  <c r="F326" i="16"/>
  <c r="E326" i="16"/>
  <c r="H325" i="16" a="1"/>
  <c r="H325" i="16"/>
  <c r="F325" i="16" a="1"/>
  <c r="F325" i="16"/>
  <c r="E325" i="16"/>
  <c r="H324" i="16" a="1"/>
  <c r="H324" i="16"/>
  <c r="F324" i="16" a="1"/>
  <c r="F324" i="16"/>
  <c r="E324" i="16"/>
  <c r="H323" i="16" a="1"/>
  <c r="H323" i="16"/>
  <c r="F323" i="16" a="1"/>
  <c r="F323" i="16"/>
  <c r="E323" i="16"/>
  <c r="H322" i="16" a="1"/>
  <c r="H322" i="16"/>
  <c r="F322" i="16" a="1"/>
  <c r="F322" i="16"/>
  <c r="E322" i="16"/>
  <c r="H321" i="16" a="1"/>
  <c r="H321" i="16"/>
  <c r="F321" i="16" a="1"/>
  <c r="F321" i="16"/>
  <c r="E321" i="16"/>
  <c r="H320" i="16" a="1"/>
  <c r="H320" i="16"/>
  <c r="F320" i="16" a="1"/>
  <c r="F320" i="16"/>
  <c r="E320" i="16"/>
  <c r="H319" i="16" a="1"/>
  <c r="H319" i="16"/>
  <c r="F319" i="16" a="1"/>
  <c r="F319" i="16"/>
  <c r="E319" i="16"/>
  <c r="H318" i="16" a="1"/>
  <c r="H318" i="16"/>
  <c r="F318" i="16" a="1"/>
  <c r="F318" i="16"/>
  <c r="E318" i="16"/>
  <c r="H317" i="16" a="1"/>
  <c r="H317" i="16"/>
  <c r="F317" i="16" a="1"/>
  <c r="F317" i="16"/>
  <c r="E317" i="16"/>
  <c r="H316" i="16" a="1"/>
  <c r="H316" i="16"/>
  <c r="F316" i="16" a="1"/>
  <c r="F316" i="16"/>
  <c r="E316" i="16"/>
  <c r="H315" i="16" a="1"/>
  <c r="H315" i="16"/>
  <c r="F315" i="16" a="1"/>
  <c r="F315" i="16"/>
  <c r="E315" i="16"/>
  <c r="H314" i="16" a="1"/>
  <c r="H314" i="16"/>
  <c r="F314" i="16" a="1"/>
  <c r="F314" i="16"/>
  <c r="E314" i="16"/>
  <c r="H313" i="16" a="1"/>
  <c r="H313" i="16"/>
  <c r="F313" i="16" a="1"/>
  <c r="F313" i="16"/>
  <c r="E313" i="16"/>
  <c r="H312" i="16" a="1"/>
  <c r="H312" i="16"/>
  <c r="F312" i="16" a="1"/>
  <c r="F312" i="16"/>
  <c r="E312" i="16"/>
  <c r="H311" i="16" a="1"/>
  <c r="H311" i="16"/>
  <c r="F311" i="16" a="1"/>
  <c r="F311" i="16"/>
  <c r="E311" i="16"/>
  <c r="H310" i="16" a="1"/>
  <c r="H310" i="16"/>
  <c r="F310" i="16" a="1"/>
  <c r="F310" i="16"/>
  <c r="E310" i="16"/>
  <c r="H309" i="16" a="1"/>
  <c r="H309" i="16"/>
  <c r="F309" i="16" a="1"/>
  <c r="F309" i="16"/>
  <c r="E309" i="16"/>
  <c r="H308" i="16" a="1"/>
  <c r="H308" i="16"/>
  <c r="F308" i="16" a="1"/>
  <c r="F308" i="16"/>
  <c r="E308" i="16"/>
  <c r="H307" i="16" a="1"/>
  <c r="H307" i="16"/>
  <c r="F307" i="16" a="1"/>
  <c r="F307" i="16"/>
  <c r="E307" i="16"/>
  <c r="H306" i="16" a="1"/>
  <c r="H306" i="16"/>
  <c r="F306" i="16" a="1"/>
  <c r="F306" i="16"/>
  <c r="E306" i="16"/>
  <c r="H305" i="16" a="1"/>
  <c r="H305" i="16"/>
  <c r="F305" i="16" a="1"/>
  <c r="F305" i="16"/>
  <c r="E305" i="16"/>
  <c r="H304" i="16" a="1"/>
  <c r="H304" i="16"/>
  <c r="F304" i="16" a="1"/>
  <c r="F304" i="16"/>
  <c r="E304" i="16"/>
  <c r="H303" i="16" a="1"/>
  <c r="H303" i="16"/>
  <c r="F303" i="16" a="1"/>
  <c r="F303" i="16"/>
  <c r="E303" i="16"/>
  <c r="H302" i="16" a="1"/>
  <c r="H302" i="16"/>
  <c r="F302" i="16" a="1"/>
  <c r="F302" i="16"/>
  <c r="E302" i="16"/>
  <c r="H301" i="16" a="1"/>
  <c r="H301" i="16"/>
  <c r="F301" i="16" a="1"/>
  <c r="F301" i="16"/>
  <c r="E301" i="16"/>
  <c r="H300" i="16" a="1"/>
  <c r="H300" i="16"/>
  <c r="F300" i="16" a="1"/>
  <c r="F300" i="16"/>
  <c r="E300" i="16"/>
  <c r="H299" i="16" a="1"/>
  <c r="H299" i="16"/>
  <c r="F299" i="16" a="1"/>
  <c r="F299" i="16"/>
  <c r="E299" i="16"/>
  <c r="H298" i="16" a="1"/>
  <c r="H298" i="16"/>
  <c r="F298" i="16" a="1"/>
  <c r="F298" i="16"/>
  <c r="E298" i="16"/>
  <c r="H297" i="16" a="1"/>
  <c r="H297" i="16"/>
  <c r="F297" i="16" a="1"/>
  <c r="F297" i="16"/>
  <c r="E297" i="16"/>
  <c r="H296" i="16" a="1"/>
  <c r="H296" i="16"/>
  <c r="F296" i="16" a="1"/>
  <c r="F296" i="16"/>
  <c r="E296" i="16"/>
  <c r="H295" i="16" a="1"/>
  <c r="H295" i="16"/>
  <c r="F295" i="16" a="1"/>
  <c r="F295" i="16"/>
  <c r="E295" i="16"/>
  <c r="H294" i="16" a="1"/>
  <c r="H294" i="16"/>
  <c r="F294" i="16" a="1"/>
  <c r="F294" i="16"/>
  <c r="E294" i="16"/>
  <c r="H293" i="16" a="1"/>
  <c r="H293" i="16"/>
  <c r="F293" i="16" a="1"/>
  <c r="F293" i="16"/>
  <c r="E293" i="16"/>
  <c r="H292" i="16" a="1"/>
  <c r="H292" i="16"/>
  <c r="F292" i="16" a="1"/>
  <c r="F292" i="16"/>
  <c r="E292" i="16"/>
  <c r="H291" i="16" a="1"/>
  <c r="H291" i="16"/>
  <c r="F291" i="16" a="1"/>
  <c r="F291" i="16"/>
  <c r="E291" i="16"/>
  <c r="H290" i="16" a="1"/>
  <c r="H290" i="16"/>
  <c r="F290" i="16" a="1"/>
  <c r="F290" i="16"/>
  <c r="E290" i="16"/>
  <c r="H289" i="16" a="1"/>
  <c r="H289" i="16"/>
  <c r="F289" i="16" a="1"/>
  <c r="F289" i="16"/>
  <c r="E289" i="16"/>
  <c r="H288" i="16" a="1"/>
  <c r="H288" i="16"/>
  <c r="F288" i="16" a="1"/>
  <c r="F288" i="16"/>
  <c r="E288" i="16"/>
  <c r="H287" i="16" a="1"/>
  <c r="H287" i="16"/>
  <c r="F287" i="16" a="1"/>
  <c r="F287" i="16"/>
  <c r="E287" i="16"/>
  <c r="H286" i="16" a="1"/>
  <c r="H286" i="16"/>
  <c r="F286" i="16" a="1"/>
  <c r="F286" i="16"/>
  <c r="E286" i="16"/>
  <c r="H285" i="16" a="1"/>
  <c r="H285" i="16"/>
  <c r="F285" i="16" a="1"/>
  <c r="F285" i="16"/>
  <c r="E285" i="16"/>
  <c r="H284" i="16" a="1"/>
  <c r="H284" i="16"/>
  <c r="F284" i="16" a="1"/>
  <c r="F284" i="16"/>
  <c r="E284" i="16"/>
  <c r="H283" i="16" a="1"/>
  <c r="H283" i="16"/>
  <c r="F283" i="16" a="1"/>
  <c r="F283" i="16"/>
  <c r="E283" i="16"/>
  <c r="H282" i="16" a="1"/>
  <c r="H282" i="16"/>
  <c r="F282" i="16" a="1"/>
  <c r="F282" i="16"/>
  <c r="E282" i="16"/>
  <c r="H281" i="16" a="1"/>
  <c r="H281" i="16"/>
  <c r="F281" i="16" a="1"/>
  <c r="F281" i="16"/>
  <c r="E281" i="16"/>
  <c r="H280" i="16" a="1"/>
  <c r="H280" i="16"/>
  <c r="F280" i="16" a="1"/>
  <c r="F280" i="16"/>
  <c r="E280" i="16"/>
  <c r="H279" i="16" a="1"/>
  <c r="H279" i="16"/>
  <c r="F279" i="16" a="1"/>
  <c r="F279" i="16"/>
  <c r="E279" i="16"/>
  <c r="H278" i="16" a="1"/>
  <c r="H278" i="16"/>
  <c r="F278" i="16" a="1"/>
  <c r="F278" i="16"/>
  <c r="E278" i="16"/>
  <c r="H277" i="16" a="1"/>
  <c r="H277" i="16"/>
  <c r="F277" i="16" a="1"/>
  <c r="F277" i="16"/>
  <c r="E277" i="16"/>
  <c r="H276" i="16" a="1"/>
  <c r="H276" i="16"/>
  <c r="F276" i="16" a="1"/>
  <c r="F276" i="16"/>
  <c r="E276" i="16"/>
  <c r="H275" i="16" a="1"/>
  <c r="H275" i="16"/>
  <c r="F275" i="16" a="1"/>
  <c r="F275" i="16"/>
  <c r="E275" i="16"/>
  <c r="H274" i="16" a="1"/>
  <c r="H274" i="16"/>
  <c r="F274" i="16" a="1"/>
  <c r="F274" i="16"/>
  <c r="E274" i="16"/>
  <c r="H273" i="16" a="1"/>
  <c r="H273" i="16"/>
  <c r="F273" i="16" a="1"/>
  <c r="F273" i="16"/>
  <c r="E273" i="16"/>
  <c r="H272" i="16" a="1"/>
  <c r="H272" i="16"/>
  <c r="F272" i="16" a="1"/>
  <c r="F272" i="16"/>
  <c r="E272" i="16"/>
  <c r="H271" i="16" a="1"/>
  <c r="H271" i="16"/>
  <c r="F271" i="16" a="1"/>
  <c r="F271" i="16"/>
  <c r="E271" i="16"/>
  <c r="H270" i="16" a="1"/>
  <c r="H270" i="16"/>
  <c r="F270" i="16" a="1"/>
  <c r="F270" i="16"/>
  <c r="E270" i="16"/>
  <c r="H269" i="16" a="1"/>
  <c r="H269" i="16"/>
  <c r="F269" i="16" a="1"/>
  <c r="F269" i="16"/>
  <c r="E269" i="16"/>
  <c r="H268" i="16" a="1"/>
  <c r="H268" i="16"/>
  <c r="F268" i="16" a="1"/>
  <c r="F268" i="16"/>
  <c r="E268" i="16"/>
  <c r="H267" i="16" a="1"/>
  <c r="H267" i="16"/>
  <c r="F267" i="16" a="1"/>
  <c r="F267" i="16"/>
  <c r="E267" i="16"/>
  <c r="H266" i="16" a="1"/>
  <c r="H266" i="16"/>
  <c r="F266" i="16" a="1"/>
  <c r="F266" i="16"/>
  <c r="E266" i="16"/>
  <c r="H265" i="16" a="1"/>
  <c r="H265" i="16"/>
  <c r="F265" i="16" a="1"/>
  <c r="F265" i="16"/>
  <c r="E265" i="16"/>
  <c r="H264" i="16" a="1"/>
  <c r="H264" i="16"/>
  <c r="F264" i="16" a="1"/>
  <c r="F264" i="16"/>
  <c r="E264" i="16"/>
  <c r="H263" i="16" a="1"/>
  <c r="H263" i="16"/>
  <c r="F263" i="16" a="1"/>
  <c r="F263" i="16"/>
  <c r="E263" i="16"/>
  <c r="H262" i="16" a="1"/>
  <c r="H262" i="16"/>
  <c r="F262" i="16" a="1"/>
  <c r="F262" i="16"/>
  <c r="E262" i="16"/>
  <c r="H261" i="16" a="1"/>
  <c r="H261" i="16"/>
  <c r="F261" i="16" a="1"/>
  <c r="F261" i="16"/>
  <c r="E261" i="16"/>
  <c r="H260" i="16" a="1"/>
  <c r="H260" i="16"/>
  <c r="F260" i="16" a="1"/>
  <c r="F260" i="16"/>
  <c r="E260" i="16"/>
  <c r="H259" i="16" a="1"/>
  <c r="H259" i="16"/>
  <c r="F259" i="16" a="1"/>
  <c r="F259" i="16"/>
  <c r="E259" i="16"/>
  <c r="H258" i="16" a="1"/>
  <c r="H258" i="16"/>
  <c r="F258" i="16" a="1"/>
  <c r="F258" i="16"/>
  <c r="E258" i="16"/>
  <c r="H257" i="16" a="1"/>
  <c r="H257" i="16"/>
  <c r="F257" i="16" a="1"/>
  <c r="F257" i="16"/>
  <c r="E257" i="16"/>
  <c r="H256" i="16" a="1"/>
  <c r="H256" i="16"/>
  <c r="F256" i="16" a="1"/>
  <c r="F256" i="16"/>
  <c r="E256" i="16"/>
  <c r="H255" i="16" a="1"/>
  <c r="H255" i="16"/>
  <c r="F255" i="16" a="1"/>
  <c r="F255" i="16"/>
  <c r="E255" i="16"/>
  <c r="H254" i="16" a="1"/>
  <c r="H254" i="16"/>
  <c r="F254" i="16" a="1"/>
  <c r="F254" i="16"/>
  <c r="E254" i="16"/>
  <c r="H253" i="16" a="1"/>
  <c r="H253" i="16"/>
  <c r="F253" i="16" a="1"/>
  <c r="F253" i="16"/>
  <c r="E253" i="16"/>
  <c r="H252" i="16" a="1"/>
  <c r="H252" i="16"/>
  <c r="F252" i="16" a="1"/>
  <c r="F252" i="16"/>
  <c r="E252" i="16"/>
  <c r="H251" i="16" a="1"/>
  <c r="H251" i="16"/>
  <c r="F251" i="16" a="1"/>
  <c r="F251" i="16"/>
  <c r="E251" i="16"/>
  <c r="H250" i="16" a="1"/>
  <c r="H250" i="16"/>
  <c r="F250" i="16" a="1"/>
  <c r="F250" i="16"/>
  <c r="E250" i="16"/>
  <c r="H249" i="16" a="1"/>
  <c r="H249" i="16"/>
  <c r="F249" i="16" a="1"/>
  <c r="F249" i="16"/>
  <c r="E249" i="16"/>
  <c r="H248" i="16" a="1"/>
  <c r="H248" i="16"/>
  <c r="F248" i="16" a="1"/>
  <c r="F248" i="16"/>
  <c r="E248" i="16"/>
  <c r="H247" i="16" a="1"/>
  <c r="H247" i="16"/>
  <c r="F247" i="16" a="1"/>
  <c r="F247" i="16"/>
  <c r="E247" i="16"/>
  <c r="H246" i="16" a="1"/>
  <c r="H246" i="16"/>
  <c r="F246" i="16" a="1"/>
  <c r="F246" i="16"/>
  <c r="E246" i="16"/>
  <c r="H245" i="16" a="1"/>
  <c r="H245" i="16"/>
  <c r="F245" i="16" a="1"/>
  <c r="F245" i="16"/>
  <c r="E245" i="16"/>
  <c r="H244" i="16" a="1"/>
  <c r="H244" i="16"/>
  <c r="F244" i="16" a="1"/>
  <c r="F244" i="16"/>
  <c r="E244" i="16"/>
  <c r="H243" i="16" a="1"/>
  <c r="H243" i="16"/>
  <c r="F243" i="16" a="1"/>
  <c r="F243" i="16"/>
  <c r="E243" i="16"/>
  <c r="H242" i="16" a="1"/>
  <c r="H242" i="16"/>
  <c r="F242" i="16" a="1"/>
  <c r="F242" i="16"/>
  <c r="E242" i="16"/>
  <c r="H241" i="16" a="1"/>
  <c r="H241" i="16"/>
  <c r="F241" i="16" a="1"/>
  <c r="F241" i="16"/>
  <c r="E241" i="16"/>
  <c r="H240" i="16" a="1"/>
  <c r="H240" i="16"/>
  <c r="F240" i="16" a="1"/>
  <c r="F240" i="16"/>
  <c r="E240" i="16"/>
  <c r="H239" i="16" a="1"/>
  <c r="H239" i="16"/>
  <c r="F239" i="16" a="1"/>
  <c r="F239" i="16"/>
  <c r="E239" i="16"/>
  <c r="H238" i="16" a="1"/>
  <c r="H238" i="16"/>
  <c r="F238" i="16" a="1"/>
  <c r="F238" i="16"/>
  <c r="E238" i="16"/>
  <c r="H237" i="16" a="1"/>
  <c r="H237" i="16"/>
  <c r="F237" i="16" a="1"/>
  <c r="F237" i="16"/>
  <c r="E237" i="16"/>
  <c r="H236" i="16" a="1"/>
  <c r="H236" i="16"/>
  <c r="F236" i="16" a="1"/>
  <c r="F236" i="16"/>
  <c r="E236" i="16"/>
  <c r="H235" i="16" a="1"/>
  <c r="H235" i="16"/>
  <c r="F235" i="16" a="1"/>
  <c r="F235" i="16"/>
  <c r="E235" i="16"/>
  <c r="H234" i="16" a="1"/>
  <c r="H234" i="16"/>
  <c r="F234" i="16" a="1"/>
  <c r="F234" i="16"/>
  <c r="E234" i="16"/>
  <c r="H233" i="16" a="1"/>
  <c r="H233" i="16"/>
  <c r="F233" i="16" a="1"/>
  <c r="F233" i="16"/>
  <c r="E233" i="16"/>
  <c r="H232" i="16" a="1"/>
  <c r="H232" i="16"/>
  <c r="F232" i="16" a="1"/>
  <c r="F232" i="16"/>
  <c r="E232" i="16"/>
  <c r="H231" i="16" a="1"/>
  <c r="H231" i="16"/>
  <c r="F231" i="16" a="1"/>
  <c r="F231" i="16"/>
  <c r="E231" i="16"/>
  <c r="H230" i="16" a="1"/>
  <c r="H230" i="16"/>
  <c r="F230" i="16" a="1"/>
  <c r="F230" i="16"/>
  <c r="E230" i="16"/>
  <c r="H229" i="16" a="1"/>
  <c r="H229" i="16"/>
  <c r="F229" i="16" a="1"/>
  <c r="F229" i="16"/>
  <c r="E229" i="16"/>
  <c r="H228" i="16" a="1"/>
  <c r="H228" i="16"/>
  <c r="F228" i="16" a="1"/>
  <c r="F228" i="16"/>
  <c r="E228" i="16"/>
  <c r="H227" i="16" a="1"/>
  <c r="H227" i="16"/>
  <c r="F227" i="16" a="1"/>
  <c r="F227" i="16"/>
  <c r="E227" i="16"/>
  <c r="H226" i="16" a="1"/>
  <c r="H226" i="16"/>
  <c r="F226" i="16" a="1"/>
  <c r="F226" i="16"/>
  <c r="E226" i="16"/>
  <c r="H225" i="16" a="1"/>
  <c r="H225" i="16"/>
  <c r="F225" i="16" a="1"/>
  <c r="F225" i="16"/>
  <c r="E225" i="16"/>
  <c r="H224" i="16" a="1"/>
  <c r="H224" i="16"/>
  <c r="F224" i="16" a="1"/>
  <c r="F224" i="16"/>
  <c r="E224" i="16"/>
  <c r="H223" i="16" a="1"/>
  <c r="H223" i="16"/>
  <c r="F223" i="16" a="1"/>
  <c r="F223" i="16"/>
  <c r="E223" i="16"/>
  <c r="H222" i="16" a="1"/>
  <c r="H222" i="16"/>
  <c r="F222" i="16" a="1"/>
  <c r="F222" i="16"/>
  <c r="E222" i="16"/>
  <c r="H221" i="16" a="1"/>
  <c r="H221" i="16"/>
  <c r="F221" i="16" a="1"/>
  <c r="F221" i="16"/>
  <c r="E221" i="16"/>
  <c r="H220" i="16" a="1"/>
  <c r="H220" i="16"/>
  <c r="F220" i="16" a="1"/>
  <c r="F220" i="16"/>
  <c r="E220" i="16"/>
  <c r="H219" i="16" a="1"/>
  <c r="H219" i="16"/>
  <c r="F219" i="16" a="1"/>
  <c r="F219" i="16"/>
  <c r="E219" i="16"/>
  <c r="H218" i="16" a="1"/>
  <c r="H218" i="16"/>
  <c r="F218" i="16" a="1"/>
  <c r="F218" i="16"/>
  <c r="E218" i="16"/>
  <c r="H217" i="16" a="1"/>
  <c r="H217" i="16"/>
  <c r="F217" i="16" a="1"/>
  <c r="F217" i="16"/>
  <c r="E217" i="16"/>
  <c r="H216" i="16" a="1"/>
  <c r="H216" i="16"/>
  <c r="F216" i="16" a="1"/>
  <c r="F216" i="16"/>
  <c r="E216" i="16"/>
  <c r="H215" i="16" a="1"/>
  <c r="H215" i="16"/>
  <c r="F215" i="16" a="1"/>
  <c r="F215" i="16"/>
  <c r="E215" i="16"/>
  <c r="H214" i="16" a="1"/>
  <c r="H214" i="16"/>
  <c r="F214" i="16" a="1"/>
  <c r="F214" i="16"/>
  <c r="E214" i="16"/>
  <c r="H213" i="16" a="1"/>
  <c r="H213" i="16"/>
  <c r="F213" i="16" a="1"/>
  <c r="F213" i="16"/>
  <c r="E213" i="16"/>
  <c r="H212" i="16" a="1"/>
  <c r="H212" i="16"/>
  <c r="F212" i="16" a="1"/>
  <c r="F212" i="16"/>
  <c r="E212" i="16"/>
  <c r="H211" i="16" a="1"/>
  <c r="H211" i="16"/>
  <c r="F211" i="16" a="1"/>
  <c r="F211" i="16"/>
  <c r="E211" i="16"/>
  <c r="H210" i="16" a="1"/>
  <c r="H210" i="16"/>
  <c r="F210" i="16" a="1"/>
  <c r="F210" i="16"/>
  <c r="E210" i="16"/>
  <c r="H209" i="16" a="1"/>
  <c r="H209" i="16"/>
  <c r="F209" i="16" a="1"/>
  <c r="F209" i="16"/>
  <c r="E209" i="16"/>
  <c r="H208" i="16" a="1"/>
  <c r="H208" i="16"/>
  <c r="F208" i="16" a="1"/>
  <c r="F208" i="16"/>
  <c r="E208" i="16"/>
  <c r="H207" i="16" a="1"/>
  <c r="H207" i="16"/>
  <c r="F207" i="16" a="1"/>
  <c r="F207" i="16"/>
  <c r="E207" i="16"/>
  <c r="H206" i="16" a="1"/>
  <c r="H206" i="16"/>
  <c r="F206" i="16" a="1"/>
  <c r="F206" i="16"/>
  <c r="E206" i="16"/>
  <c r="H205" i="16" a="1"/>
  <c r="H205" i="16"/>
  <c r="F205" i="16" a="1"/>
  <c r="F205" i="16"/>
  <c r="E205" i="16"/>
  <c r="H204" i="16" a="1"/>
  <c r="H204" i="16"/>
  <c r="F204" i="16" a="1"/>
  <c r="F204" i="16"/>
  <c r="E204" i="16"/>
  <c r="H203" i="16" a="1"/>
  <c r="H203" i="16"/>
  <c r="F203" i="16" a="1"/>
  <c r="F203" i="16"/>
  <c r="E203" i="16"/>
  <c r="H202" i="16" a="1"/>
  <c r="H202" i="16"/>
  <c r="F202" i="16" a="1"/>
  <c r="F202" i="16"/>
  <c r="E202" i="16"/>
  <c r="H201" i="16" a="1"/>
  <c r="H201" i="16"/>
  <c r="F201" i="16" a="1"/>
  <c r="F201" i="16"/>
  <c r="E201" i="16"/>
  <c r="H200" i="16" a="1"/>
  <c r="H200" i="16"/>
  <c r="F200" i="16" a="1"/>
  <c r="F200" i="16"/>
  <c r="E200" i="16"/>
  <c r="H199" i="16" a="1"/>
  <c r="H199" i="16"/>
  <c r="F199" i="16" a="1"/>
  <c r="F199" i="16"/>
  <c r="E199" i="16"/>
  <c r="H198" i="16" a="1"/>
  <c r="H198" i="16"/>
  <c r="F198" i="16" a="1"/>
  <c r="F198" i="16"/>
  <c r="E198" i="16"/>
  <c r="H197" i="16" a="1"/>
  <c r="H197" i="16"/>
  <c r="F197" i="16" a="1"/>
  <c r="F197" i="16"/>
  <c r="E197" i="16"/>
  <c r="H196" i="16" a="1"/>
  <c r="H196" i="16"/>
  <c r="F196" i="16" a="1"/>
  <c r="F196" i="16"/>
  <c r="E196" i="16"/>
  <c r="H195" i="16" a="1"/>
  <c r="H195" i="16"/>
  <c r="F195" i="16" a="1"/>
  <c r="F195" i="16"/>
  <c r="E195" i="16"/>
  <c r="H194" i="16" a="1"/>
  <c r="H194" i="16"/>
  <c r="F194" i="16" a="1"/>
  <c r="F194" i="16"/>
  <c r="E194" i="16"/>
  <c r="H193" i="16" a="1"/>
  <c r="H193" i="16"/>
  <c r="F193" i="16" a="1"/>
  <c r="F193" i="16"/>
  <c r="E193" i="16"/>
  <c r="H192" i="16" a="1"/>
  <c r="H192" i="16"/>
  <c r="F192" i="16" a="1"/>
  <c r="F192" i="16"/>
  <c r="E192" i="16"/>
  <c r="H191" i="16" a="1"/>
  <c r="H191" i="16"/>
  <c r="F191" i="16" a="1"/>
  <c r="F191" i="16"/>
  <c r="E191" i="16"/>
  <c r="H190" i="16" a="1"/>
  <c r="H190" i="16"/>
  <c r="F190" i="16" a="1"/>
  <c r="F190" i="16"/>
  <c r="E190" i="16"/>
  <c r="H189" i="16" a="1"/>
  <c r="H189" i="16"/>
  <c r="F189" i="16" a="1"/>
  <c r="F189" i="16"/>
  <c r="E189" i="16"/>
  <c r="H188" i="16" a="1"/>
  <c r="H188" i="16"/>
  <c r="F188" i="16" a="1"/>
  <c r="F188" i="16"/>
  <c r="E188" i="16"/>
  <c r="H187" i="16" a="1"/>
  <c r="H187" i="16"/>
  <c r="F187" i="16" a="1"/>
  <c r="F187" i="16"/>
  <c r="E187" i="16"/>
  <c r="H186" i="16" a="1"/>
  <c r="H186" i="16"/>
  <c r="F186" i="16" a="1"/>
  <c r="F186" i="16"/>
  <c r="E186" i="16"/>
  <c r="H185" i="16" a="1"/>
  <c r="H185" i="16"/>
  <c r="F185" i="16" a="1"/>
  <c r="F185" i="16"/>
  <c r="E185" i="16"/>
  <c r="H184" i="16" a="1"/>
  <c r="H184" i="16"/>
  <c r="F184" i="16" a="1"/>
  <c r="F184" i="16"/>
  <c r="E184" i="16"/>
  <c r="H183" i="16" a="1"/>
  <c r="H183" i="16"/>
  <c r="F183" i="16" a="1"/>
  <c r="F183" i="16"/>
  <c r="E183" i="16"/>
  <c r="H182" i="16" a="1"/>
  <c r="H182" i="16"/>
  <c r="F182" i="16" a="1"/>
  <c r="F182" i="16"/>
  <c r="E182" i="16"/>
  <c r="H181" i="16" a="1"/>
  <c r="H181" i="16"/>
  <c r="F181" i="16" a="1"/>
  <c r="F181" i="16"/>
  <c r="E181" i="16"/>
  <c r="H180" i="16" a="1"/>
  <c r="H180" i="16"/>
  <c r="F180" i="16" a="1"/>
  <c r="F180" i="16"/>
  <c r="E180" i="16"/>
  <c r="H179" i="16" a="1"/>
  <c r="H179" i="16"/>
  <c r="F179" i="16" a="1"/>
  <c r="F179" i="16"/>
  <c r="E179" i="16"/>
  <c r="H178" i="16" a="1"/>
  <c r="H178" i="16"/>
  <c r="F178" i="16" a="1"/>
  <c r="F178" i="16"/>
  <c r="E178" i="16"/>
  <c r="H177" i="16" a="1"/>
  <c r="H177" i="16"/>
  <c r="F177" i="16" a="1"/>
  <c r="F177" i="16"/>
  <c r="E177" i="16"/>
  <c r="H176" i="16" a="1"/>
  <c r="H176" i="16"/>
  <c r="F176" i="16" a="1"/>
  <c r="F176" i="16"/>
  <c r="E176" i="16"/>
  <c r="H175" i="16" a="1"/>
  <c r="H175" i="16"/>
  <c r="F175" i="16" a="1"/>
  <c r="F175" i="16"/>
  <c r="E175" i="16"/>
  <c r="H174" i="16" a="1"/>
  <c r="H174" i="16"/>
  <c r="F174" i="16" a="1"/>
  <c r="F174" i="16"/>
  <c r="E174" i="16"/>
  <c r="H173" i="16" a="1"/>
  <c r="H173" i="16"/>
  <c r="F173" i="16" a="1"/>
  <c r="F173" i="16"/>
  <c r="E173" i="16"/>
  <c r="H172" i="16" a="1"/>
  <c r="H172" i="16"/>
  <c r="F172" i="16" a="1"/>
  <c r="F172" i="16"/>
  <c r="E172" i="16"/>
  <c r="H171" i="16" a="1"/>
  <c r="H171" i="16"/>
  <c r="F171" i="16" a="1"/>
  <c r="F171" i="16"/>
  <c r="E171" i="16"/>
  <c r="H170" i="16" a="1"/>
  <c r="H170" i="16"/>
  <c r="F170" i="16" a="1"/>
  <c r="F170" i="16"/>
  <c r="E170" i="16"/>
  <c r="H169" i="16" a="1"/>
  <c r="H169" i="16"/>
  <c r="F169" i="16" a="1"/>
  <c r="F169" i="16"/>
  <c r="E169" i="16"/>
  <c r="H168" i="16" a="1"/>
  <c r="H168" i="16"/>
  <c r="F168" i="16" a="1"/>
  <c r="F168" i="16"/>
  <c r="E168" i="16"/>
  <c r="H167" i="16" a="1"/>
  <c r="H167" i="16"/>
  <c r="F167" i="16" a="1"/>
  <c r="F167" i="16"/>
  <c r="E167" i="16"/>
  <c r="H166" i="16" a="1"/>
  <c r="H166" i="16"/>
  <c r="F166" i="16" a="1"/>
  <c r="F166" i="16"/>
  <c r="E166" i="16"/>
  <c r="H165" i="16" a="1"/>
  <c r="H165" i="16"/>
  <c r="F165" i="16" a="1"/>
  <c r="F165" i="16"/>
  <c r="E165" i="16"/>
  <c r="H164" i="16" a="1"/>
  <c r="H164" i="16"/>
  <c r="F164" i="16" a="1"/>
  <c r="F164" i="16"/>
  <c r="E164" i="16"/>
  <c r="H163" i="16" a="1"/>
  <c r="H163" i="16"/>
  <c r="F163" i="16" a="1"/>
  <c r="F163" i="16"/>
  <c r="E163" i="16"/>
  <c r="H162" i="16" a="1"/>
  <c r="H162" i="16"/>
  <c r="F162" i="16" a="1"/>
  <c r="F162" i="16"/>
  <c r="E162" i="16"/>
  <c r="H161" i="16" a="1"/>
  <c r="H161" i="16"/>
  <c r="F161" i="16" a="1"/>
  <c r="F161" i="16"/>
  <c r="E161" i="16"/>
  <c r="H160" i="16" a="1"/>
  <c r="H160" i="16"/>
  <c r="F160" i="16" a="1"/>
  <c r="F160" i="16"/>
  <c r="E160" i="16"/>
  <c r="H159" i="16" a="1"/>
  <c r="H159" i="16"/>
  <c r="F159" i="16" a="1"/>
  <c r="F159" i="16"/>
  <c r="E159" i="16"/>
  <c r="H158" i="16" a="1"/>
  <c r="H158" i="16"/>
  <c r="F158" i="16" a="1"/>
  <c r="F158" i="16"/>
  <c r="E158" i="16"/>
  <c r="H157" i="16" a="1"/>
  <c r="H157" i="16"/>
  <c r="F157" i="16" a="1"/>
  <c r="F157" i="16"/>
  <c r="E157" i="16"/>
  <c r="H156" i="16" a="1"/>
  <c r="H156" i="16"/>
  <c r="F156" i="16" a="1"/>
  <c r="F156" i="16"/>
  <c r="E156" i="16"/>
  <c r="H155" i="16" a="1"/>
  <c r="H155" i="16"/>
  <c r="F155" i="16" a="1"/>
  <c r="F155" i="16"/>
  <c r="E155" i="16"/>
  <c r="H154" i="16" a="1"/>
  <c r="H154" i="16"/>
  <c r="F154" i="16" a="1"/>
  <c r="F154" i="16"/>
  <c r="E154" i="16"/>
  <c r="H153" i="16" a="1"/>
  <c r="H153" i="16"/>
  <c r="F153" i="16" a="1"/>
  <c r="F153" i="16"/>
  <c r="E153" i="16"/>
  <c r="H152" i="16" a="1"/>
  <c r="H152" i="16"/>
  <c r="F152" i="16" a="1"/>
  <c r="F152" i="16"/>
  <c r="E152" i="16"/>
  <c r="H151" i="16" a="1"/>
  <c r="H151" i="16"/>
  <c r="F151" i="16" a="1"/>
  <c r="F151" i="16"/>
  <c r="E151" i="16"/>
  <c r="H150" i="16" a="1"/>
  <c r="H150" i="16"/>
  <c r="F150" i="16" a="1"/>
  <c r="F150" i="16"/>
  <c r="E150" i="16"/>
  <c r="H149" i="16" a="1"/>
  <c r="H149" i="16"/>
  <c r="F149" i="16" a="1"/>
  <c r="F149" i="16"/>
  <c r="E149" i="16"/>
  <c r="H148" i="16" a="1"/>
  <c r="H148" i="16"/>
  <c r="F148" i="16" a="1"/>
  <c r="F148" i="16"/>
  <c r="E148" i="16"/>
  <c r="H147" i="16" a="1"/>
  <c r="H147" i="16"/>
  <c r="F147" i="16" a="1"/>
  <c r="F147" i="16"/>
  <c r="E147" i="16"/>
  <c r="H146" i="16" a="1"/>
  <c r="H146" i="16"/>
  <c r="F146" i="16" a="1"/>
  <c r="F146" i="16"/>
  <c r="E146" i="16"/>
  <c r="H145" i="16" a="1"/>
  <c r="H145" i="16"/>
  <c r="F145" i="16" a="1"/>
  <c r="F145" i="16"/>
  <c r="E145" i="16"/>
  <c r="H144" i="16" a="1"/>
  <c r="H144" i="16"/>
  <c r="F144" i="16" a="1"/>
  <c r="F144" i="16"/>
  <c r="E144" i="16"/>
  <c r="H143" i="16" a="1"/>
  <c r="H143" i="16"/>
  <c r="F143" i="16" a="1"/>
  <c r="F143" i="16"/>
  <c r="E143" i="16"/>
  <c r="H142" i="16" a="1"/>
  <c r="H142" i="16"/>
  <c r="F142" i="16" a="1"/>
  <c r="F142" i="16"/>
  <c r="E142" i="16"/>
  <c r="H141" i="16" a="1"/>
  <c r="H141" i="16"/>
  <c r="F141" i="16" a="1"/>
  <c r="F141" i="16"/>
  <c r="E141" i="16"/>
  <c r="H140" i="16" a="1"/>
  <c r="H140" i="16"/>
  <c r="F140" i="16" a="1"/>
  <c r="F140" i="16"/>
  <c r="E140" i="16"/>
  <c r="H139" i="16" a="1"/>
  <c r="H139" i="16"/>
  <c r="F139" i="16" a="1"/>
  <c r="F139" i="16"/>
  <c r="E139" i="16"/>
  <c r="H138" i="16" a="1"/>
  <c r="H138" i="16"/>
  <c r="F138" i="16" a="1"/>
  <c r="F138" i="16"/>
  <c r="E138" i="16"/>
  <c r="H137" i="16" a="1"/>
  <c r="H137" i="16"/>
  <c r="F137" i="16" a="1"/>
  <c r="F137" i="16"/>
  <c r="E137" i="16"/>
  <c r="H136" i="16" a="1"/>
  <c r="H136" i="16"/>
  <c r="F136" i="16" a="1"/>
  <c r="F136" i="16"/>
  <c r="E136" i="16"/>
  <c r="H135" i="16" a="1"/>
  <c r="H135" i="16"/>
  <c r="F135" i="16" a="1"/>
  <c r="F135" i="16"/>
  <c r="E135" i="16"/>
  <c r="H134" i="16" a="1"/>
  <c r="H134" i="16"/>
  <c r="F134" i="16" a="1"/>
  <c r="F134" i="16"/>
  <c r="E134" i="16"/>
  <c r="H133" i="16" a="1"/>
  <c r="H133" i="16"/>
  <c r="F133" i="16" a="1"/>
  <c r="F133" i="16"/>
  <c r="E133" i="16"/>
  <c r="H132" i="16" a="1"/>
  <c r="H132" i="16"/>
  <c r="F132" i="16" a="1"/>
  <c r="F132" i="16"/>
  <c r="E132" i="16"/>
  <c r="H131" i="16" a="1"/>
  <c r="H131" i="16"/>
  <c r="F131" i="16" a="1"/>
  <c r="F131" i="16"/>
  <c r="E131" i="16"/>
  <c r="H130" i="16" a="1"/>
  <c r="H130" i="16"/>
  <c r="F130" i="16" a="1"/>
  <c r="F130" i="16"/>
  <c r="E130" i="16"/>
  <c r="H129" i="16" a="1"/>
  <c r="H129" i="16"/>
  <c r="F129" i="16" a="1"/>
  <c r="F129" i="16"/>
  <c r="E129" i="16"/>
  <c r="H128" i="16" a="1"/>
  <c r="H128" i="16"/>
  <c r="F128" i="16" a="1"/>
  <c r="F128" i="16"/>
  <c r="E128" i="16"/>
  <c r="H127" i="16" a="1"/>
  <c r="H127" i="16"/>
  <c r="F127" i="16" a="1"/>
  <c r="F127" i="16"/>
  <c r="E127" i="16"/>
  <c r="H126" i="16" a="1"/>
  <c r="H126" i="16"/>
  <c r="F126" i="16" a="1"/>
  <c r="F126" i="16"/>
  <c r="E126" i="16"/>
  <c r="H125" i="16" a="1"/>
  <c r="H125" i="16"/>
  <c r="F125" i="16" a="1"/>
  <c r="F125" i="16"/>
  <c r="E125" i="16"/>
  <c r="H124" i="16" a="1"/>
  <c r="H124" i="16"/>
  <c r="F124" i="16" a="1"/>
  <c r="F124" i="16"/>
  <c r="E124" i="16"/>
  <c r="H123" i="16" a="1"/>
  <c r="H123" i="16"/>
  <c r="F123" i="16" a="1"/>
  <c r="F123" i="16"/>
  <c r="E123" i="16"/>
  <c r="H122" i="16" a="1"/>
  <c r="H122" i="16"/>
  <c r="F122" i="16" a="1"/>
  <c r="F122" i="16"/>
  <c r="E122" i="16"/>
  <c r="H121" i="16" a="1"/>
  <c r="H121" i="16"/>
  <c r="F121" i="16" a="1"/>
  <c r="F121" i="16"/>
  <c r="E121" i="16"/>
  <c r="H120" i="16" a="1"/>
  <c r="H120" i="16"/>
  <c r="F120" i="16" a="1"/>
  <c r="F120" i="16"/>
  <c r="E120" i="16"/>
  <c r="H119" i="16" a="1"/>
  <c r="H119" i="16"/>
  <c r="F119" i="16" a="1"/>
  <c r="F119" i="16"/>
  <c r="E119" i="16"/>
  <c r="H118" i="16" a="1"/>
  <c r="H118" i="16"/>
  <c r="F118" i="16" a="1"/>
  <c r="F118" i="16"/>
  <c r="E118" i="16"/>
  <c r="H117" i="16" a="1"/>
  <c r="H117" i="16"/>
  <c r="F117" i="16" a="1"/>
  <c r="F117" i="16"/>
  <c r="E117" i="16"/>
  <c r="H116" i="16" a="1"/>
  <c r="H116" i="16"/>
  <c r="F116" i="16" a="1"/>
  <c r="F116" i="16"/>
  <c r="E116" i="16"/>
  <c r="H115" i="16" a="1"/>
  <c r="H115" i="16"/>
  <c r="F115" i="16" a="1"/>
  <c r="F115" i="16"/>
  <c r="E115" i="16"/>
  <c r="H114" i="16" a="1"/>
  <c r="H114" i="16"/>
  <c r="F114" i="16" a="1"/>
  <c r="F114" i="16"/>
  <c r="E114" i="16"/>
  <c r="H113" i="16" a="1"/>
  <c r="H113" i="16"/>
  <c r="F113" i="16" a="1"/>
  <c r="F113" i="16"/>
  <c r="E113" i="16"/>
  <c r="H112" i="16" a="1"/>
  <c r="H112" i="16"/>
  <c r="F112" i="16" a="1"/>
  <c r="F112" i="16"/>
  <c r="E112" i="16"/>
  <c r="H111" i="16" a="1"/>
  <c r="H111" i="16"/>
  <c r="F111" i="16" a="1"/>
  <c r="F111" i="16"/>
  <c r="E111" i="16"/>
  <c r="H110" i="16" a="1"/>
  <c r="H110" i="16"/>
  <c r="F110" i="16" a="1"/>
  <c r="F110" i="16"/>
  <c r="E110" i="16"/>
  <c r="H109" i="16" a="1"/>
  <c r="H109" i="16"/>
  <c r="F109" i="16" a="1"/>
  <c r="F109" i="16"/>
  <c r="E109" i="16"/>
  <c r="H108" i="16" a="1"/>
  <c r="H108" i="16"/>
  <c r="F108" i="16" a="1"/>
  <c r="F108" i="16"/>
  <c r="E108" i="16"/>
  <c r="H107" i="16" a="1"/>
  <c r="H107" i="16"/>
  <c r="F107" i="16" a="1"/>
  <c r="F107" i="16"/>
  <c r="E107" i="16"/>
  <c r="H106" i="16" a="1"/>
  <c r="H106" i="16"/>
  <c r="F106" i="16" a="1"/>
  <c r="F106" i="16"/>
  <c r="E106" i="16"/>
  <c r="H105" i="16" a="1"/>
  <c r="H105" i="16"/>
  <c r="F105" i="16" a="1"/>
  <c r="F105" i="16"/>
  <c r="E105" i="16"/>
  <c r="H104" i="16" a="1"/>
  <c r="H104" i="16"/>
  <c r="F104" i="16" a="1"/>
  <c r="F104" i="16"/>
  <c r="E104" i="16"/>
  <c r="H103" i="16" a="1"/>
  <c r="H103" i="16"/>
  <c r="F103" i="16" a="1"/>
  <c r="F103" i="16"/>
  <c r="E103" i="16"/>
  <c r="H102" i="16" a="1"/>
  <c r="H102" i="16"/>
  <c r="F102" i="16" a="1"/>
  <c r="F102" i="16"/>
  <c r="E102" i="16"/>
  <c r="H101" i="16" a="1"/>
  <c r="H101" i="16"/>
  <c r="F101" i="16" a="1"/>
  <c r="F101" i="16"/>
  <c r="E101" i="16"/>
  <c r="H100" i="16" a="1"/>
  <c r="H100" i="16"/>
  <c r="F100" i="16" a="1"/>
  <c r="F100" i="16"/>
  <c r="E100" i="16"/>
  <c r="H99" i="16" a="1"/>
  <c r="H99" i="16"/>
  <c r="F99" i="16" a="1"/>
  <c r="F99" i="16"/>
  <c r="E99" i="16"/>
  <c r="H98" i="16" a="1"/>
  <c r="H98" i="16"/>
  <c r="F98" i="16" a="1"/>
  <c r="F98" i="16"/>
  <c r="E98" i="16"/>
  <c r="H97" i="16" a="1"/>
  <c r="H97" i="16"/>
  <c r="F97" i="16" a="1"/>
  <c r="F97" i="16"/>
  <c r="E97" i="16"/>
  <c r="H96" i="16" a="1"/>
  <c r="H96" i="16"/>
  <c r="F96" i="16" a="1"/>
  <c r="F96" i="16"/>
  <c r="E96" i="16"/>
  <c r="H95" i="16" a="1"/>
  <c r="H95" i="16"/>
  <c r="F95" i="16" a="1"/>
  <c r="F95" i="16"/>
  <c r="E95" i="16"/>
  <c r="H94" i="16" a="1"/>
  <c r="H94" i="16"/>
  <c r="F94" i="16" a="1"/>
  <c r="F94" i="16"/>
  <c r="E94" i="16"/>
  <c r="H93" i="16" a="1"/>
  <c r="H93" i="16"/>
  <c r="F93" i="16" a="1"/>
  <c r="F93" i="16"/>
  <c r="E93" i="16"/>
  <c r="H92" i="16" a="1"/>
  <c r="H92" i="16"/>
  <c r="F92" i="16" a="1"/>
  <c r="F92" i="16"/>
  <c r="E92" i="16"/>
  <c r="H91" i="16" a="1"/>
  <c r="H91" i="16"/>
  <c r="F91" i="16" a="1"/>
  <c r="F91" i="16"/>
  <c r="E91" i="16"/>
  <c r="H90" i="16" a="1"/>
  <c r="H90" i="16"/>
  <c r="F90" i="16" a="1"/>
  <c r="F90" i="16"/>
  <c r="E90" i="16"/>
  <c r="H89" i="16" a="1"/>
  <c r="H89" i="16"/>
  <c r="F89" i="16" a="1"/>
  <c r="F89" i="16"/>
  <c r="E89" i="16"/>
  <c r="G89" i="16"/>
  <c r="U206" i="2"/>
  <c r="H88" i="16" a="1"/>
  <c r="H88" i="16"/>
  <c r="F88" i="16" a="1"/>
  <c r="F88" i="16"/>
  <c r="E88" i="16"/>
  <c r="H87" i="16" a="1"/>
  <c r="H87" i="16"/>
  <c r="F87" i="16" a="1"/>
  <c r="F87" i="16"/>
  <c r="E87" i="16"/>
  <c r="H86" i="16" a="1"/>
  <c r="H86" i="16"/>
  <c r="F86" i="16" a="1"/>
  <c r="F86" i="16"/>
  <c r="E86" i="16"/>
  <c r="H85" i="16" a="1"/>
  <c r="H85" i="16"/>
  <c r="F85" i="16" a="1"/>
  <c r="F85" i="16"/>
  <c r="E85" i="16"/>
  <c r="H84" i="16" a="1"/>
  <c r="H84" i="16"/>
  <c r="F84" i="16" a="1"/>
  <c r="F84" i="16"/>
  <c r="E84" i="16"/>
  <c r="H83" i="16" a="1"/>
  <c r="H83" i="16"/>
  <c r="F83" i="16" a="1"/>
  <c r="F83" i="16"/>
  <c r="E83" i="16"/>
  <c r="H82" i="16" a="1"/>
  <c r="H82" i="16"/>
  <c r="F82" i="16" a="1"/>
  <c r="F82" i="16"/>
  <c r="E82" i="16"/>
  <c r="H81" i="16" a="1"/>
  <c r="H81" i="16"/>
  <c r="F81" i="16" a="1"/>
  <c r="F81" i="16"/>
  <c r="E81" i="16"/>
  <c r="H80" i="16" a="1"/>
  <c r="H80" i="16"/>
  <c r="F80" i="16" a="1"/>
  <c r="F80" i="16"/>
  <c r="E80" i="16"/>
  <c r="H79" i="16" a="1"/>
  <c r="H79" i="16"/>
  <c r="F79" i="16" a="1"/>
  <c r="F79" i="16"/>
  <c r="E79" i="16"/>
  <c r="H78" i="16" a="1"/>
  <c r="H78" i="16"/>
  <c r="F78" i="16" a="1"/>
  <c r="F78" i="16"/>
  <c r="E78" i="16"/>
  <c r="H77" i="16" a="1"/>
  <c r="H77" i="16"/>
  <c r="F77" i="16" a="1"/>
  <c r="F77" i="16"/>
  <c r="E77" i="16"/>
  <c r="H76" i="16" a="1"/>
  <c r="H76" i="16"/>
  <c r="F76" i="16" a="1"/>
  <c r="F76" i="16"/>
  <c r="E76" i="16"/>
  <c r="H75" i="16" a="1"/>
  <c r="H75" i="16"/>
  <c r="F75" i="16" a="1"/>
  <c r="F75" i="16"/>
  <c r="E75" i="16"/>
  <c r="H74" i="16" a="1"/>
  <c r="H74" i="16"/>
  <c r="F74" i="16" a="1"/>
  <c r="F74" i="16"/>
  <c r="E74" i="16"/>
  <c r="H73" i="16" a="1"/>
  <c r="H73" i="16"/>
  <c r="F73" i="16" a="1"/>
  <c r="F73" i="16"/>
  <c r="E73" i="16"/>
  <c r="G73" i="16"/>
  <c r="U279" i="2"/>
  <c r="H72" i="16" a="1"/>
  <c r="H72" i="16"/>
  <c r="F72" i="16" a="1"/>
  <c r="F72" i="16"/>
  <c r="E72" i="16"/>
  <c r="H71" i="16" a="1"/>
  <c r="H71" i="16"/>
  <c r="F71" i="16" a="1"/>
  <c r="F71" i="16"/>
  <c r="E71" i="16"/>
  <c r="H70" i="16" a="1"/>
  <c r="H70" i="16"/>
  <c r="F70" i="16" a="1"/>
  <c r="F70" i="16"/>
  <c r="E70" i="16"/>
  <c r="H69" i="16" a="1"/>
  <c r="H69" i="16"/>
  <c r="F69" i="16" a="1"/>
  <c r="F69" i="16"/>
  <c r="E69" i="16"/>
  <c r="H68" i="16" a="1"/>
  <c r="H68" i="16"/>
  <c r="F68" i="16" a="1"/>
  <c r="F68" i="16"/>
  <c r="E68" i="16"/>
  <c r="H67" i="16" a="1"/>
  <c r="H67" i="16"/>
  <c r="F67" i="16" a="1"/>
  <c r="F67" i="16"/>
  <c r="E67" i="16"/>
  <c r="H66" i="16" a="1"/>
  <c r="H66" i="16"/>
  <c r="F66" i="16" a="1"/>
  <c r="F66" i="16"/>
  <c r="E66" i="16"/>
  <c r="H65" i="16" a="1"/>
  <c r="H65" i="16"/>
  <c r="F65" i="16" a="1"/>
  <c r="F65" i="16"/>
  <c r="E65" i="16"/>
  <c r="H64" i="16" a="1"/>
  <c r="H64" i="16"/>
  <c r="F64" i="16" a="1"/>
  <c r="F64" i="16"/>
  <c r="E64" i="16"/>
  <c r="H63" i="16" a="1"/>
  <c r="H63" i="16"/>
  <c r="F63" i="16" a="1"/>
  <c r="F63" i="16"/>
  <c r="E63" i="16"/>
  <c r="H62" i="16" a="1"/>
  <c r="H62" i="16"/>
  <c r="F62" i="16" a="1"/>
  <c r="F62" i="16"/>
  <c r="E62" i="16"/>
  <c r="H61" i="16" a="1"/>
  <c r="H61" i="16"/>
  <c r="F61" i="16" a="1"/>
  <c r="F61" i="16"/>
  <c r="E61" i="16"/>
  <c r="H60" i="16" a="1"/>
  <c r="H60" i="16"/>
  <c r="F60" i="16" a="1"/>
  <c r="F60" i="16"/>
  <c r="E60" i="16"/>
  <c r="H59" i="16" a="1"/>
  <c r="H59" i="16"/>
  <c r="F59" i="16" a="1"/>
  <c r="F59" i="16"/>
  <c r="E59" i="16"/>
  <c r="H58" i="16" a="1"/>
  <c r="H58" i="16"/>
  <c r="F58" i="16" a="1"/>
  <c r="F58" i="16"/>
  <c r="E58" i="16"/>
  <c r="H57" i="16" a="1"/>
  <c r="H57" i="16"/>
  <c r="F57" i="16" a="1"/>
  <c r="F57" i="16"/>
  <c r="E57" i="16"/>
  <c r="H56" i="16" a="1"/>
  <c r="H56" i="16"/>
  <c r="F56" i="16" a="1"/>
  <c r="F56" i="16"/>
  <c r="E56" i="16"/>
  <c r="H55" i="16" a="1"/>
  <c r="H55" i="16"/>
  <c r="F55" i="16" a="1"/>
  <c r="F55" i="16"/>
  <c r="E55" i="16"/>
  <c r="H54" i="16" a="1"/>
  <c r="H54" i="16"/>
  <c r="F54" i="16" a="1"/>
  <c r="F54" i="16"/>
  <c r="E54" i="16"/>
  <c r="H53" i="16" a="1"/>
  <c r="H53" i="16"/>
  <c r="F53" i="16" a="1"/>
  <c r="F53" i="16"/>
  <c r="E53" i="16"/>
  <c r="H52" i="16" a="1"/>
  <c r="H52" i="16"/>
  <c r="F52" i="16" a="1"/>
  <c r="F52" i="16"/>
  <c r="E52" i="16"/>
  <c r="H51" i="16" a="1"/>
  <c r="H51" i="16"/>
  <c r="F51" i="16" a="1"/>
  <c r="F51" i="16"/>
  <c r="E51" i="16"/>
  <c r="H50" i="16" a="1"/>
  <c r="H50" i="16"/>
  <c r="F50" i="16" a="1"/>
  <c r="F50" i="16"/>
  <c r="E50" i="16"/>
  <c r="H49" i="16" a="1"/>
  <c r="H49" i="16"/>
  <c r="F49" i="16" a="1"/>
  <c r="F49" i="16"/>
  <c r="E49" i="16"/>
  <c r="H48" i="16" a="1"/>
  <c r="H48" i="16"/>
  <c r="F48" i="16" a="1"/>
  <c r="F48" i="16"/>
  <c r="E48" i="16"/>
  <c r="H47" i="16" a="1"/>
  <c r="H47" i="16"/>
  <c r="F47" i="16" a="1"/>
  <c r="F47" i="16"/>
  <c r="E47" i="16"/>
  <c r="H46" i="16" a="1"/>
  <c r="H46" i="16"/>
  <c r="F46" i="16" a="1"/>
  <c r="F46" i="16"/>
  <c r="E46" i="16"/>
  <c r="H45" i="16" a="1"/>
  <c r="H45" i="16"/>
  <c r="F45" i="16" a="1"/>
  <c r="F45" i="16"/>
  <c r="E45" i="16"/>
  <c r="H44" i="16" a="1"/>
  <c r="H44" i="16"/>
  <c r="F44" i="16" a="1"/>
  <c r="F44" i="16"/>
  <c r="E44" i="16"/>
  <c r="H43" i="16" a="1"/>
  <c r="H43" i="16"/>
  <c r="F43" i="16" a="1"/>
  <c r="F43" i="16"/>
  <c r="E43" i="16"/>
  <c r="H42" i="16" a="1"/>
  <c r="H42" i="16"/>
  <c r="F42" i="16" a="1"/>
  <c r="F42" i="16"/>
  <c r="E42" i="16"/>
  <c r="H41" i="16" a="1"/>
  <c r="H41" i="16"/>
  <c r="F41" i="16" a="1"/>
  <c r="F41" i="16"/>
  <c r="E41" i="16"/>
  <c r="H40" i="16" a="1"/>
  <c r="H40" i="16"/>
  <c r="F40" i="16" a="1"/>
  <c r="F40" i="16"/>
  <c r="E40" i="16"/>
  <c r="H39" i="16" a="1"/>
  <c r="H39" i="16"/>
  <c r="F39" i="16" a="1"/>
  <c r="F39" i="16"/>
  <c r="E39" i="16"/>
  <c r="H38" i="16" a="1"/>
  <c r="H38" i="16"/>
  <c r="F38" i="16" a="1"/>
  <c r="F38" i="16"/>
  <c r="E38" i="16"/>
  <c r="H37" i="16" a="1"/>
  <c r="H37" i="16"/>
  <c r="F37" i="16" a="1"/>
  <c r="F37" i="16"/>
  <c r="E37" i="16"/>
  <c r="H36" i="16" a="1"/>
  <c r="H36" i="16"/>
  <c r="F36" i="16" a="1"/>
  <c r="F36" i="16"/>
  <c r="E36" i="16"/>
  <c r="H35" i="16" a="1"/>
  <c r="H35" i="16"/>
  <c r="F35" i="16" a="1"/>
  <c r="F35" i="16"/>
  <c r="E35" i="16"/>
  <c r="H34" i="16" a="1"/>
  <c r="H34" i="16"/>
  <c r="F34" i="16" a="1"/>
  <c r="F34" i="16"/>
  <c r="E34" i="16"/>
  <c r="H33" i="16" a="1"/>
  <c r="H33" i="16"/>
  <c r="F33" i="16" a="1"/>
  <c r="F33" i="16"/>
  <c r="E33" i="16"/>
  <c r="H32" i="16" a="1"/>
  <c r="H32" i="16"/>
  <c r="F32" i="16" a="1"/>
  <c r="F32" i="16"/>
  <c r="E32" i="16"/>
  <c r="H31" i="16" a="1"/>
  <c r="H31" i="16"/>
  <c r="F31" i="16" a="1"/>
  <c r="F31" i="16"/>
  <c r="E31" i="16"/>
  <c r="H30" i="16" a="1"/>
  <c r="H30" i="16"/>
  <c r="F30" i="16" a="1"/>
  <c r="F30" i="16"/>
  <c r="E30" i="16"/>
  <c r="H29" i="16" a="1"/>
  <c r="H29" i="16"/>
  <c r="F29" i="16" a="1"/>
  <c r="F29" i="16"/>
  <c r="E29" i="16"/>
  <c r="H28" i="16" a="1"/>
  <c r="H28" i="16"/>
  <c r="F28" i="16" a="1"/>
  <c r="F28" i="16"/>
  <c r="E28" i="16"/>
  <c r="H27" i="16" a="1"/>
  <c r="H27" i="16"/>
  <c r="F27" i="16" a="1"/>
  <c r="F27" i="16"/>
  <c r="E27" i="16"/>
  <c r="H26" i="16" a="1"/>
  <c r="H26" i="16"/>
  <c r="F26" i="16" a="1"/>
  <c r="F26" i="16"/>
  <c r="E26" i="16"/>
  <c r="H25" i="16" a="1"/>
  <c r="H25" i="16"/>
  <c r="F25" i="16" a="1"/>
  <c r="F25" i="16"/>
  <c r="E25" i="16"/>
  <c r="H24" i="16" a="1"/>
  <c r="H24" i="16"/>
  <c r="F24" i="16" a="1"/>
  <c r="F24" i="16"/>
  <c r="E24" i="16"/>
  <c r="H23" i="16" a="1"/>
  <c r="H23" i="16"/>
  <c r="F23" i="16" a="1"/>
  <c r="F23" i="16"/>
  <c r="E23" i="16"/>
  <c r="H22" i="16" a="1"/>
  <c r="H22" i="16"/>
  <c r="F22" i="16" a="1"/>
  <c r="F22" i="16"/>
  <c r="E22" i="16"/>
  <c r="H21" i="16" a="1"/>
  <c r="H21" i="16"/>
  <c r="F21" i="16" a="1"/>
  <c r="F21" i="16"/>
  <c r="E21" i="16"/>
  <c r="H20" i="16" a="1"/>
  <c r="H20" i="16"/>
  <c r="F20" i="16" a="1"/>
  <c r="F20" i="16"/>
  <c r="E20" i="16"/>
  <c r="H19" i="16" a="1"/>
  <c r="H19" i="16"/>
  <c r="F19" i="16" a="1"/>
  <c r="F19" i="16"/>
  <c r="E19" i="16"/>
  <c r="H18" i="16" a="1"/>
  <c r="H18" i="16"/>
  <c r="F18" i="16" a="1"/>
  <c r="F18" i="16"/>
  <c r="E18" i="16"/>
  <c r="H17" i="16" a="1"/>
  <c r="H17" i="16"/>
  <c r="F17" i="16" a="1"/>
  <c r="F17" i="16"/>
  <c r="E17" i="16"/>
  <c r="H16" i="16" a="1"/>
  <c r="H16" i="16"/>
  <c r="F16" i="16" a="1"/>
  <c r="F16" i="16"/>
  <c r="E16" i="16"/>
  <c r="H15" i="16" a="1"/>
  <c r="H15" i="16"/>
  <c r="F15" i="16" a="1"/>
  <c r="F15" i="16"/>
  <c r="E15" i="16"/>
  <c r="H14" i="16" a="1"/>
  <c r="H14" i="16"/>
  <c r="F14" i="16" a="1"/>
  <c r="F14" i="16"/>
  <c r="E14" i="16"/>
  <c r="H13" i="16" a="1"/>
  <c r="H13" i="16"/>
  <c r="F13" i="16" a="1"/>
  <c r="F13" i="16"/>
  <c r="E13" i="16"/>
  <c r="H12" i="16" a="1"/>
  <c r="H12" i="16"/>
  <c r="F12" i="16" a="1"/>
  <c r="F12" i="16"/>
  <c r="E12" i="16"/>
  <c r="H11" i="16" a="1"/>
  <c r="H11" i="16"/>
  <c r="F11" i="16" a="1"/>
  <c r="F11" i="16"/>
  <c r="E11" i="16"/>
  <c r="H10" i="16" a="1"/>
  <c r="H10" i="16"/>
  <c r="F10" i="16" a="1"/>
  <c r="F10" i="16"/>
  <c r="E10" i="16"/>
  <c r="H9" i="16" a="1"/>
  <c r="H9" i="16"/>
  <c r="F9" i="16" a="1"/>
  <c r="F9" i="16"/>
  <c r="E9" i="16"/>
  <c r="H8" i="16" a="1"/>
  <c r="H8" i="16"/>
  <c r="F8" i="16" a="1"/>
  <c r="F8" i="16"/>
  <c r="E8" i="16"/>
  <c r="H7" i="16" a="1"/>
  <c r="H7" i="16"/>
  <c r="F7" i="16" a="1"/>
  <c r="F7" i="16"/>
  <c r="E7" i="16"/>
  <c r="H6" i="16" a="1"/>
  <c r="H6" i="16"/>
  <c r="F6" i="16" a="1"/>
  <c r="F6" i="16"/>
  <c r="E6" i="16"/>
  <c r="H5" i="16" a="1"/>
  <c r="H5" i="16"/>
  <c r="F5" i="16" a="1"/>
  <c r="F5" i="16"/>
  <c r="E5" i="16"/>
  <c r="T162" i="2"/>
  <c r="T393" i="2"/>
  <c r="S162" i="2"/>
  <c r="S388" i="2"/>
  <c r="S393" i="2"/>
  <c r="H437" i="14" a="1"/>
  <c r="H437" i="14"/>
  <c r="E437" i="14"/>
  <c r="H436" i="14" a="1"/>
  <c r="H436" i="14"/>
  <c r="E436" i="14"/>
  <c r="H435" i="14" a="1"/>
  <c r="H435" i="14"/>
  <c r="E435" i="14"/>
  <c r="H434" i="14" a="1"/>
  <c r="H434" i="14"/>
  <c r="E434" i="14"/>
  <c r="H433" i="14" a="1"/>
  <c r="H433" i="14"/>
  <c r="E433" i="14"/>
  <c r="H432" i="14" a="1"/>
  <c r="H432" i="14"/>
  <c r="E432" i="14"/>
  <c r="H431" i="14" a="1"/>
  <c r="H431" i="14"/>
  <c r="E431" i="14"/>
  <c r="H430" i="14" a="1"/>
  <c r="H430" i="14"/>
  <c r="E430" i="14"/>
  <c r="H429" i="14" a="1"/>
  <c r="H429" i="14"/>
  <c r="E429" i="14"/>
  <c r="H428" i="14" a="1"/>
  <c r="H428" i="14"/>
  <c r="E428" i="14"/>
  <c r="H427" i="14" a="1"/>
  <c r="H427" i="14"/>
  <c r="E427" i="14"/>
  <c r="H426" i="14" a="1"/>
  <c r="H426" i="14"/>
  <c r="E426" i="14"/>
  <c r="H425" i="14" a="1"/>
  <c r="H425" i="14"/>
  <c r="E425" i="14"/>
  <c r="H424" i="14" a="1"/>
  <c r="H424" i="14"/>
  <c r="E424" i="14"/>
  <c r="H423" i="14" a="1"/>
  <c r="H423" i="14"/>
  <c r="E423" i="14"/>
  <c r="H422" i="14" a="1"/>
  <c r="H422" i="14"/>
  <c r="E422" i="14"/>
  <c r="H421" i="14" a="1"/>
  <c r="H421" i="14"/>
  <c r="E421" i="14"/>
  <c r="H420" i="14" a="1"/>
  <c r="H420" i="14"/>
  <c r="E420" i="14"/>
  <c r="H419" i="14" a="1"/>
  <c r="H419" i="14"/>
  <c r="E419" i="14"/>
  <c r="H418" i="14" a="1"/>
  <c r="H418" i="14"/>
  <c r="E418" i="14"/>
  <c r="H417" i="14" a="1"/>
  <c r="H417" i="14"/>
  <c r="E417" i="14"/>
  <c r="H416" i="14" a="1"/>
  <c r="H416" i="14"/>
  <c r="E416" i="14"/>
  <c r="H415" i="14" a="1"/>
  <c r="H415" i="14"/>
  <c r="E415" i="14"/>
  <c r="H414" i="14" a="1"/>
  <c r="H414" i="14"/>
  <c r="E414" i="14"/>
  <c r="H413" i="14" a="1"/>
  <c r="H413" i="14"/>
  <c r="E413" i="14"/>
  <c r="H412" i="14" a="1"/>
  <c r="H412" i="14"/>
  <c r="E412" i="14"/>
  <c r="H411" i="14" a="1"/>
  <c r="H411" i="14"/>
  <c r="E411" i="14"/>
  <c r="H410" i="14" a="1"/>
  <c r="H410" i="14"/>
  <c r="E410" i="14"/>
  <c r="H409" i="14" a="1"/>
  <c r="H409" i="14"/>
  <c r="E409" i="14"/>
  <c r="H408" i="14" a="1"/>
  <c r="H408" i="14"/>
  <c r="E408" i="14"/>
  <c r="H407" i="14" a="1"/>
  <c r="H407" i="14"/>
  <c r="E407" i="14"/>
  <c r="H406" i="14" a="1"/>
  <c r="H406" i="14"/>
  <c r="E406" i="14"/>
  <c r="H405" i="14" a="1"/>
  <c r="H405" i="14"/>
  <c r="E405" i="14"/>
  <c r="H404" i="14" a="1"/>
  <c r="H404" i="14"/>
  <c r="E404" i="14"/>
  <c r="H403" i="14" a="1"/>
  <c r="H403" i="14"/>
  <c r="E403" i="14"/>
  <c r="H402" i="14" a="1"/>
  <c r="H402" i="14"/>
  <c r="E402" i="14"/>
  <c r="H401" i="14" a="1"/>
  <c r="H401" i="14"/>
  <c r="E401" i="14"/>
  <c r="H400" i="14" a="1"/>
  <c r="H400" i="14"/>
  <c r="E400" i="14"/>
  <c r="H399" i="14" a="1"/>
  <c r="H399" i="14"/>
  <c r="E399" i="14"/>
  <c r="H398" i="14" a="1"/>
  <c r="H398" i="14"/>
  <c r="E398" i="14"/>
  <c r="H397" i="14" a="1"/>
  <c r="H397" i="14"/>
  <c r="E397" i="14"/>
  <c r="H396" i="14" a="1"/>
  <c r="H396" i="14"/>
  <c r="E396" i="14"/>
  <c r="H395" i="14" a="1"/>
  <c r="H395" i="14"/>
  <c r="E395" i="14"/>
  <c r="H394" i="14" a="1"/>
  <c r="H394" i="14"/>
  <c r="E394" i="14"/>
  <c r="H393" i="14" a="1"/>
  <c r="H393" i="14"/>
  <c r="E393" i="14"/>
  <c r="H392" i="14" a="1"/>
  <c r="H392" i="14"/>
  <c r="E392" i="14"/>
  <c r="H391" i="14" a="1"/>
  <c r="H391" i="14"/>
  <c r="E391" i="14"/>
  <c r="H390" i="14" a="1"/>
  <c r="H390" i="14"/>
  <c r="E390" i="14"/>
  <c r="H389" i="14" a="1"/>
  <c r="H389" i="14"/>
  <c r="E389" i="14"/>
  <c r="H388" i="14" a="1"/>
  <c r="H388" i="14"/>
  <c r="E388" i="14"/>
  <c r="H387" i="14" a="1"/>
  <c r="H387" i="14"/>
  <c r="E387" i="14"/>
  <c r="H386" i="14" a="1"/>
  <c r="H386" i="14"/>
  <c r="E386" i="14"/>
  <c r="H385" i="14" a="1"/>
  <c r="H385" i="14"/>
  <c r="E385" i="14"/>
  <c r="H384" i="14" a="1"/>
  <c r="H384" i="14"/>
  <c r="E384" i="14"/>
  <c r="H383" i="14" a="1"/>
  <c r="H383" i="14"/>
  <c r="E383" i="14"/>
  <c r="H382" i="14" a="1"/>
  <c r="H382" i="14"/>
  <c r="E382" i="14"/>
  <c r="H381" i="14" a="1"/>
  <c r="H381" i="14"/>
  <c r="E381" i="14"/>
  <c r="H380" i="14" a="1"/>
  <c r="H380" i="14"/>
  <c r="E380" i="14"/>
  <c r="H379" i="14" a="1"/>
  <c r="H379" i="14"/>
  <c r="E379" i="14"/>
  <c r="H378" i="14" a="1"/>
  <c r="H378" i="14"/>
  <c r="E378" i="14"/>
  <c r="H377" i="14" a="1"/>
  <c r="H377" i="14"/>
  <c r="E377" i="14"/>
  <c r="H376" i="14" a="1"/>
  <c r="H376" i="14"/>
  <c r="E376" i="14"/>
  <c r="H375" i="14" a="1"/>
  <c r="H375" i="14"/>
  <c r="E375" i="14"/>
  <c r="H374" i="14" a="1"/>
  <c r="H374" i="14"/>
  <c r="E374" i="14"/>
  <c r="H373" i="14" a="1"/>
  <c r="H373" i="14"/>
  <c r="E373" i="14"/>
  <c r="H372" i="14" a="1"/>
  <c r="H372" i="14"/>
  <c r="E372" i="14"/>
  <c r="H371" i="14" a="1"/>
  <c r="H371" i="14"/>
  <c r="E371" i="14"/>
  <c r="H370" i="14" a="1"/>
  <c r="H370" i="14"/>
  <c r="E370" i="14"/>
  <c r="H369" i="14" a="1"/>
  <c r="H369" i="14"/>
  <c r="E369" i="14"/>
  <c r="H368" i="14" a="1"/>
  <c r="H368" i="14"/>
  <c r="E368" i="14"/>
  <c r="H367" i="14" a="1"/>
  <c r="H367" i="14"/>
  <c r="E367" i="14"/>
  <c r="H366" i="14" a="1"/>
  <c r="H366" i="14"/>
  <c r="E366" i="14"/>
  <c r="H365" i="14" a="1"/>
  <c r="H365" i="14"/>
  <c r="E365" i="14"/>
  <c r="H364" i="14" a="1"/>
  <c r="H364" i="14"/>
  <c r="E364" i="14"/>
  <c r="H363" i="14" a="1"/>
  <c r="H363" i="14"/>
  <c r="E363" i="14"/>
  <c r="H362" i="14" a="1"/>
  <c r="H362" i="14"/>
  <c r="E362" i="14"/>
  <c r="H361" i="14" a="1"/>
  <c r="H361" i="14"/>
  <c r="E361" i="14"/>
  <c r="H360" i="14" a="1"/>
  <c r="H360" i="14"/>
  <c r="E360" i="14"/>
  <c r="H359" i="14" a="1"/>
  <c r="H359" i="14"/>
  <c r="E359" i="14"/>
  <c r="H358" i="14" a="1"/>
  <c r="H358" i="14"/>
  <c r="E358" i="14"/>
  <c r="H357" i="14" a="1"/>
  <c r="H357" i="14"/>
  <c r="E357" i="14"/>
  <c r="H356" i="14" a="1"/>
  <c r="H356" i="14"/>
  <c r="E356" i="14"/>
  <c r="H355" i="14" a="1"/>
  <c r="H355" i="14"/>
  <c r="E355" i="14"/>
  <c r="H354" i="14" a="1"/>
  <c r="H354" i="14"/>
  <c r="E354" i="14"/>
  <c r="H353" i="14" a="1"/>
  <c r="H353" i="14"/>
  <c r="E353" i="14"/>
  <c r="H352" i="14" a="1"/>
  <c r="H352" i="14"/>
  <c r="E352" i="14"/>
  <c r="H351" i="14" a="1"/>
  <c r="H351" i="14"/>
  <c r="E351" i="14"/>
  <c r="H350" i="14" a="1"/>
  <c r="H350" i="14"/>
  <c r="E350" i="14"/>
  <c r="H349" i="14" a="1"/>
  <c r="H349" i="14"/>
  <c r="E349" i="14"/>
  <c r="H348" i="14" a="1"/>
  <c r="H348" i="14"/>
  <c r="E348" i="14"/>
  <c r="H347" i="14" a="1"/>
  <c r="H347" i="14"/>
  <c r="E347" i="14"/>
  <c r="H346" i="14" a="1"/>
  <c r="H346" i="14"/>
  <c r="E346" i="14"/>
  <c r="H345" i="14" a="1"/>
  <c r="H345" i="14"/>
  <c r="E345" i="14"/>
  <c r="H344" i="14" a="1"/>
  <c r="H344" i="14"/>
  <c r="E344" i="14"/>
  <c r="H343" i="14" a="1"/>
  <c r="H343" i="14"/>
  <c r="E343" i="14"/>
  <c r="H342" i="14" a="1"/>
  <c r="H342" i="14"/>
  <c r="E342" i="14"/>
  <c r="H341" i="14" a="1"/>
  <c r="H341" i="14"/>
  <c r="E341" i="14"/>
  <c r="H340" i="14" a="1"/>
  <c r="H340" i="14"/>
  <c r="E340" i="14"/>
  <c r="H339" i="14" a="1"/>
  <c r="H339" i="14"/>
  <c r="E339" i="14"/>
  <c r="H338" i="14" a="1"/>
  <c r="H338" i="14"/>
  <c r="E338" i="14"/>
  <c r="H337" i="14" a="1"/>
  <c r="H337" i="14"/>
  <c r="E337" i="14"/>
  <c r="H336" i="14" a="1"/>
  <c r="H336" i="14"/>
  <c r="E336" i="14"/>
  <c r="H335" i="14" a="1"/>
  <c r="H335" i="14"/>
  <c r="E335" i="14"/>
  <c r="H334" i="14" a="1"/>
  <c r="H334" i="14"/>
  <c r="E334" i="14"/>
  <c r="H333" i="14" a="1"/>
  <c r="H333" i="14"/>
  <c r="E333" i="14"/>
  <c r="H332" i="14" a="1"/>
  <c r="H332" i="14"/>
  <c r="E332" i="14"/>
  <c r="H331" i="14" a="1"/>
  <c r="H331" i="14"/>
  <c r="E331" i="14"/>
  <c r="H330" i="14" a="1"/>
  <c r="H330" i="14"/>
  <c r="E330" i="14"/>
  <c r="H329" i="14" a="1"/>
  <c r="H329" i="14"/>
  <c r="E329" i="14"/>
  <c r="H328" i="14" a="1"/>
  <c r="H328" i="14"/>
  <c r="E328" i="14"/>
  <c r="H327" i="14" a="1"/>
  <c r="H327" i="14"/>
  <c r="E327" i="14"/>
  <c r="H326" i="14" a="1"/>
  <c r="H326" i="14"/>
  <c r="E326" i="14"/>
  <c r="H325" i="14" a="1"/>
  <c r="H325" i="14"/>
  <c r="E325" i="14"/>
  <c r="H324" i="14" a="1"/>
  <c r="H324" i="14"/>
  <c r="E324" i="14"/>
  <c r="H323" i="14" a="1"/>
  <c r="H323" i="14"/>
  <c r="E323" i="14"/>
  <c r="H322" i="14" a="1"/>
  <c r="H322" i="14"/>
  <c r="E322" i="14"/>
  <c r="H321" i="14" a="1"/>
  <c r="H321" i="14"/>
  <c r="E321" i="14"/>
  <c r="H320" i="14" a="1"/>
  <c r="H320" i="14"/>
  <c r="E320" i="14"/>
  <c r="H319" i="14" a="1"/>
  <c r="H319" i="14"/>
  <c r="E319" i="14"/>
  <c r="H318" i="14" a="1"/>
  <c r="H318" i="14"/>
  <c r="E318" i="14"/>
  <c r="H317" i="14" a="1"/>
  <c r="H317" i="14"/>
  <c r="E317" i="14"/>
  <c r="H316" i="14" a="1"/>
  <c r="H316" i="14"/>
  <c r="E316" i="14"/>
  <c r="H315" i="14" a="1"/>
  <c r="H315" i="14"/>
  <c r="E315" i="14"/>
  <c r="H314" i="14" a="1"/>
  <c r="H314" i="14"/>
  <c r="E314" i="14"/>
  <c r="H313" i="14" a="1"/>
  <c r="H313" i="14"/>
  <c r="E313" i="14"/>
  <c r="H312" i="14" a="1"/>
  <c r="H312" i="14"/>
  <c r="E312" i="14"/>
  <c r="H311" i="14" a="1"/>
  <c r="H311" i="14"/>
  <c r="E311" i="14"/>
  <c r="H310" i="14" a="1"/>
  <c r="H310" i="14"/>
  <c r="E310" i="14"/>
  <c r="H309" i="14" a="1"/>
  <c r="H309" i="14"/>
  <c r="E309" i="14"/>
  <c r="H308" i="14" a="1"/>
  <c r="H308" i="14"/>
  <c r="E308" i="14"/>
  <c r="H307" i="14" a="1"/>
  <c r="H307" i="14"/>
  <c r="E307" i="14"/>
  <c r="H306" i="14" a="1"/>
  <c r="H306" i="14"/>
  <c r="E306" i="14"/>
  <c r="H305" i="14" a="1"/>
  <c r="H305" i="14"/>
  <c r="E305" i="14"/>
  <c r="H304" i="14" a="1"/>
  <c r="H304" i="14"/>
  <c r="E304" i="14"/>
  <c r="H303" i="14" a="1"/>
  <c r="H303" i="14"/>
  <c r="E303" i="14"/>
  <c r="H302" i="14" a="1"/>
  <c r="H302" i="14"/>
  <c r="E302" i="14"/>
  <c r="H301" i="14" a="1"/>
  <c r="H301" i="14"/>
  <c r="E301" i="14"/>
  <c r="H300" i="14" a="1"/>
  <c r="H300" i="14"/>
  <c r="E300" i="14"/>
  <c r="H299" i="14" a="1"/>
  <c r="H299" i="14"/>
  <c r="E299" i="14"/>
  <c r="H298" i="14" a="1"/>
  <c r="H298" i="14"/>
  <c r="E298" i="14"/>
  <c r="H297" i="14" a="1"/>
  <c r="H297" i="14"/>
  <c r="E297" i="14"/>
  <c r="H296" i="14" a="1"/>
  <c r="H296" i="14"/>
  <c r="E296" i="14"/>
  <c r="H295" i="14" a="1"/>
  <c r="H295" i="14"/>
  <c r="E295" i="14"/>
  <c r="H294" i="14" a="1"/>
  <c r="H294" i="14"/>
  <c r="E294" i="14"/>
  <c r="H293" i="14" a="1"/>
  <c r="H293" i="14"/>
  <c r="E293" i="14"/>
  <c r="H292" i="14" a="1"/>
  <c r="H292" i="14"/>
  <c r="E292" i="14"/>
  <c r="H291" i="14" a="1"/>
  <c r="H291" i="14"/>
  <c r="E291" i="14"/>
  <c r="H290" i="14" a="1"/>
  <c r="H290" i="14"/>
  <c r="E290" i="14"/>
  <c r="H289" i="14" a="1"/>
  <c r="H289" i="14"/>
  <c r="E289" i="14"/>
  <c r="H288" i="14" a="1"/>
  <c r="H288" i="14"/>
  <c r="E288" i="14"/>
  <c r="H287" i="14" a="1"/>
  <c r="H287" i="14"/>
  <c r="E287" i="14"/>
  <c r="H286" i="14" a="1"/>
  <c r="H286" i="14"/>
  <c r="E286" i="14"/>
  <c r="H285" i="14" a="1"/>
  <c r="H285" i="14"/>
  <c r="E285" i="14"/>
  <c r="H284" i="14" a="1"/>
  <c r="H284" i="14"/>
  <c r="E284" i="14"/>
  <c r="H283" i="14" a="1"/>
  <c r="H283" i="14"/>
  <c r="E283" i="14"/>
  <c r="H282" i="14" a="1"/>
  <c r="H282" i="14"/>
  <c r="E282" i="14"/>
  <c r="H281" i="14" a="1"/>
  <c r="H281" i="14"/>
  <c r="E281" i="14"/>
  <c r="H280" i="14" a="1"/>
  <c r="H280" i="14"/>
  <c r="E280" i="14"/>
  <c r="H279" i="14" a="1"/>
  <c r="H279" i="14"/>
  <c r="E279" i="14"/>
  <c r="H278" i="14" a="1"/>
  <c r="H278" i="14"/>
  <c r="E278" i="14"/>
  <c r="H277" i="14" a="1"/>
  <c r="H277" i="14"/>
  <c r="E277" i="14"/>
  <c r="H276" i="14" a="1"/>
  <c r="H276" i="14"/>
  <c r="E276" i="14"/>
  <c r="H275" i="14" a="1"/>
  <c r="H275" i="14"/>
  <c r="E275" i="14"/>
  <c r="H274" i="14" a="1"/>
  <c r="H274" i="14"/>
  <c r="E274" i="14"/>
  <c r="H273" i="14" a="1"/>
  <c r="H273" i="14"/>
  <c r="E273" i="14"/>
  <c r="H272" i="14" a="1"/>
  <c r="H272" i="14"/>
  <c r="E272" i="14"/>
  <c r="H271" i="14" a="1"/>
  <c r="H271" i="14"/>
  <c r="E271" i="14"/>
  <c r="H270" i="14" a="1"/>
  <c r="H270" i="14"/>
  <c r="E270" i="14"/>
  <c r="H269" i="14" a="1"/>
  <c r="H269" i="14"/>
  <c r="E269" i="14"/>
  <c r="H268" i="14" a="1"/>
  <c r="H268" i="14"/>
  <c r="E268" i="14"/>
  <c r="H267" i="14" a="1"/>
  <c r="H267" i="14"/>
  <c r="E267" i="14"/>
  <c r="H266" i="14" a="1"/>
  <c r="H266" i="14"/>
  <c r="E266" i="14"/>
  <c r="H265" i="14" a="1"/>
  <c r="H265" i="14"/>
  <c r="E265" i="14"/>
  <c r="H264" i="14" a="1"/>
  <c r="H264" i="14"/>
  <c r="E264" i="14"/>
  <c r="H263" i="14" a="1"/>
  <c r="H263" i="14"/>
  <c r="E263" i="14"/>
  <c r="H262" i="14" a="1"/>
  <c r="H262" i="14"/>
  <c r="E262" i="14"/>
  <c r="H261" i="14" a="1"/>
  <c r="H261" i="14"/>
  <c r="E261" i="14"/>
  <c r="H260" i="14" a="1"/>
  <c r="H260" i="14"/>
  <c r="E260" i="14"/>
  <c r="H259" i="14" a="1"/>
  <c r="H259" i="14"/>
  <c r="E259" i="14"/>
  <c r="H258" i="14" a="1"/>
  <c r="H258" i="14"/>
  <c r="E258" i="14"/>
  <c r="H257" i="14" a="1"/>
  <c r="H257" i="14"/>
  <c r="E257" i="14"/>
  <c r="H256" i="14" a="1"/>
  <c r="H256" i="14"/>
  <c r="E256" i="14"/>
  <c r="H255" i="14" a="1"/>
  <c r="H255" i="14"/>
  <c r="E255" i="14"/>
  <c r="H254" i="14" a="1"/>
  <c r="H254" i="14"/>
  <c r="E254" i="14"/>
  <c r="H253" i="14" a="1"/>
  <c r="H253" i="14"/>
  <c r="E253" i="14"/>
  <c r="H252" i="14" a="1"/>
  <c r="H252" i="14"/>
  <c r="E252" i="14"/>
  <c r="H251" i="14" a="1"/>
  <c r="H251" i="14"/>
  <c r="E251" i="14"/>
  <c r="H250" i="14" a="1"/>
  <c r="H250" i="14"/>
  <c r="E250" i="14"/>
  <c r="H249" i="14" a="1"/>
  <c r="H249" i="14"/>
  <c r="E249" i="14"/>
  <c r="H248" i="14" a="1"/>
  <c r="H248" i="14"/>
  <c r="E248" i="14"/>
  <c r="H247" i="14" a="1"/>
  <c r="H247" i="14"/>
  <c r="E247" i="14"/>
  <c r="H246" i="14" a="1"/>
  <c r="H246" i="14"/>
  <c r="E246" i="14"/>
  <c r="H245" i="14" a="1"/>
  <c r="H245" i="14"/>
  <c r="E245" i="14"/>
  <c r="H244" i="14" a="1"/>
  <c r="H244" i="14"/>
  <c r="E244" i="14"/>
  <c r="H243" i="14" a="1"/>
  <c r="H243" i="14"/>
  <c r="E243" i="14"/>
  <c r="H242" i="14" a="1"/>
  <c r="H242" i="14"/>
  <c r="E242" i="14"/>
  <c r="H241" i="14" a="1"/>
  <c r="H241" i="14"/>
  <c r="E241" i="14"/>
  <c r="H240" i="14" a="1"/>
  <c r="H240" i="14"/>
  <c r="E240" i="14"/>
  <c r="H239" i="14" a="1"/>
  <c r="H239" i="14"/>
  <c r="E239" i="14"/>
  <c r="H238" i="14" a="1"/>
  <c r="H238" i="14"/>
  <c r="E238" i="14"/>
  <c r="H237" i="14" a="1"/>
  <c r="H237" i="14"/>
  <c r="E237" i="14"/>
  <c r="H236" i="14" a="1"/>
  <c r="H236" i="14"/>
  <c r="E236" i="14"/>
  <c r="H235" i="14" a="1"/>
  <c r="H235" i="14"/>
  <c r="E235" i="14"/>
  <c r="H234" i="14" a="1"/>
  <c r="H234" i="14"/>
  <c r="E234" i="14"/>
  <c r="H233" i="14" a="1"/>
  <c r="H233" i="14"/>
  <c r="E233" i="14"/>
  <c r="H232" i="14" a="1"/>
  <c r="H232" i="14"/>
  <c r="E232" i="14"/>
  <c r="H231" i="14" a="1"/>
  <c r="H231" i="14"/>
  <c r="E231" i="14"/>
  <c r="H230" i="14" a="1"/>
  <c r="H230" i="14"/>
  <c r="E230" i="14"/>
  <c r="H229" i="14" a="1"/>
  <c r="H229" i="14"/>
  <c r="E229" i="14"/>
  <c r="H228" i="14" a="1"/>
  <c r="H228" i="14"/>
  <c r="E228" i="14"/>
  <c r="H227" i="14" a="1"/>
  <c r="H227" i="14"/>
  <c r="E227" i="14"/>
  <c r="H226" i="14" a="1"/>
  <c r="H226" i="14"/>
  <c r="E226" i="14"/>
  <c r="H225" i="14" a="1"/>
  <c r="H225" i="14"/>
  <c r="E225" i="14"/>
  <c r="H224" i="14" a="1"/>
  <c r="H224" i="14"/>
  <c r="E224" i="14"/>
  <c r="H223" i="14" a="1"/>
  <c r="H223" i="14"/>
  <c r="E223" i="14"/>
  <c r="H222" i="14" a="1"/>
  <c r="H222" i="14"/>
  <c r="E222" i="14"/>
  <c r="H221" i="14" a="1"/>
  <c r="H221" i="14"/>
  <c r="E221" i="14"/>
  <c r="H220" i="14" a="1"/>
  <c r="H220" i="14"/>
  <c r="E220" i="14"/>
  <c r="H219" i="14" a="1"/>
  <c r="H219" i="14"/>
  <c r="E219" i="14"/>
  <c r="H218" i="14" a="1"/>
  <c r="H218" i="14"/>
  <c r="E218" i="14"/>
  <c r="H217" i="14" a="1"/>
  <c r="H217" i="14"/>
  <c r="E217" i="14"/>
  <c r="H216" i="14" a="1"/>
  <c r="H216" i="14"/>
  <c r="E216" i="14"/>
  <c r="H215" i="14" a="1"/>
  <c r="H215" i="14"/>
  <c r="E215" i="14"/>
  <c r="H214" i="14" a="1"/>
  <c r="H214" i="14"/>
  <c r="E214" i="14"/>
  <c r="H213" i="14" a="1"/>
  <c r="H213" i="14"/>
  <c r="E213" i="14"/>
  <c r="H212" i="14" a="1"/>
  <c r="H212" i="14"/>
  <c r="E212" i="14"/>
  <c r="H211" i="14" a="1"/>
  <c r="H211" i="14"/>
  <c r="E211" i="14"/>
  <c r="H210" i="14" a="1"/>
  <c r="H210" i="14"/>
  <c r="E210" i="14"/>
  <c r="H209" i="14" a="1"/>
  <c r="H209" i="14"/>
  <c r="E209" i="14"/>
  <c r="H208" i="14" a="1"/>
  <c r="H208" i="14"/>
  <c r="E208" i="14"/>
  <c r="H207" i="14" a="1"/>
  <c r="H207" i="14"/>
  <c r="E207" i="14"/>
  <c r="H206" i="14" a="1"/>
  <c r="H206" i="14"/>
  <c r="E206" i="14"/>
  <c r="H205" i="14" a="1"/>
  <c r="H205" i="14"/>
  <c r="E205" i="14"/>
  <c r="H204" i="14" a="1"/>
  <c r="H204" i="14"/>
  <c r="E204" i="14"/>
  <c r="H203" i="14" a="1"/>
  <c r="H203" i="14"/>
  <c r="E203" i="14"/>
  <c r="H202" i="14" a="1"/>
  <c r="H202" i="14"/>
  <c r="E202" i="14"/>
  <c r="H201" i="14" a="1"/>
  <c r="H201" i="14"/>
  <c r="E201" i="14"/>
  <c r="H200" i="14" a="1"/>
  <c r="H200" i="14"/>
  <c r="E200" i="14"/>
  <c r="H199" i="14" a="1"/>
  <c r="H199" i="14"/>
  <c r="E199" i="14"/>
  <c r="H198" i="14" a="1"/>
  <c r="H198" i="14"/>
  <c r="E198" i="14"/>
  <c r="H197" i="14" a="1"/>
  <c r="H197" i="14"/>
  <c r="E197" i="14"/>
  <c r="H196" i="14" a="1"/>
  <c r="H196" i="14"/>
  <c r="E196" i="14"/>
  <c r="H195" i="14" a="1"/>
  <c r="H195" i="14"/>
  <c r="E195" i="14"/>
  <c r="H194" i="14" a="1"/>
  <c r="H194" i="14"/>
  <c r="E194" i="14"/>
  <c r="H193" i="14" a="1"/>
  <c r="H193" i="14"/>
  <c r="E193" i="14"/>
  <c r="H192" i="14" a="1"/>
  <c r="H192" i="14"/>
  <c r="E192" i="14"/>
  <c r="H191" i="14" a="1"/>
  <c r="H191" i="14"/>
  <c r="E191" i="14"/>
  <c r="H190" i="14" a="1"/>
  <c r="H190" i="14"/>
  <c r="E190" i="14"/>
  <c r="H189" i="14" a="1"/>
  <c r="H189" i="14"/>
  <c r="E189" i="14"/>
  <c r="H188" i="14" a="1"/>
  <c r="H188" i="14"/>
  <c r="E188" i="14"/>
  <c r="H187" i="14" a="1"/>
  <c r="H187" i="14"/>
  <c r="E187" i="14"/>
  <c r="H186" i="14" a="1"/>
  <c r="H186" i="14"/>
  <c r="E186" i="14"/>
  <c r="H185" i="14" a="1"/>
  <c r="H185" i="14"/>
  <c r="E185" i="14"/>
  <c r="H184" i="14" a="1"/>
  <c r="H184" i="14"/>
  <c r="E184" i="14"/>
  <c r="H183" i="14" a="1"/>
  <c r="H183" i="14"/>
  <c r="E183" i="14"/>
  <c r="H182" i="14" a="1"/>
  <c r="H182" i="14"/>
  <c r="E182" i="14"/>
  <c r="H181" i="14" a="1"/>
  <c r="H181" i="14"/>
  <c r="E181" i="14"/>
  <c r="H180" i="14" a="1"/>
  <c r="H180" i="14"/>
  <c r="E180" i="14"/>
  <c r="H179" i="14" a="1"/>
  <c r="H179" i="14"/>
  <c r="E179" i="14"/>
  <c r="H178" i="14" a="1"/>
  <c r="H178" i="14"/>
  <c r="E178" i="14"/>
  <c r="H177" i="14" a="1"/>
  <c r="H177" i="14"/>
  <c r="E177" i="14"/>
  <c r="H176" i="14" a="1"/>
  <c r="H176" i="14"/>
  <c r="E176" i="14"/>
  <c r="H175" i="14" a="1"/>
  <c r="H175" i="14"/>
  <c r="E175" i="14"/>
  <c r="H174" i="14" a="1"/>
  <c r="H174" i="14"/>
  <c r="E174" i="14"/>
  <c r="H173" i="14" a="1"/>
  <c r="H173" i="14"/>
  <c r="E173" i="14"/>
  <c r="H172" i="14" a="1"/>
  <c r="H172" i="14"/>
  <c r="E172" i="14"/>
  <c r="H171" i="14" a="1"/>
  <c r="H171" i="14"/>
  <c r="E171" i="14"/>
  <c r="H170" i="14" a="1"/>
  <c r="H170" i="14"/>
  <c r="E170" i="14"/>
  <c r="H169" i="14" a="1"/>
  <c r="H169" i="14"/>
  <c r="E169" i="14"/>
  <c r="H168" i="14" a="1"/>
  <c r="H168" i="14"/>
  <c r="E168" i="14"/>
  <c r="H167" i="14" a="1"/>
  <c r="H167" i="14"/>
  <c r="E167" i="14"/>
  <c r="H166" i="14" a="1"/>
  <c r="H166" i="14"/>
  <c r="E166" i="14"/>
  <c r="H165" i="14" a="1"/>
  <c r="H165" i="14"/>
  <c r="E165" i="14"/>
  <c r="H164" i="14" a="1"/>
  <c r="H164" i="14"/>
  <c r="E164" i="14"/>
  <c r="H163" i="14" a="1"/>
  <c r="H163" i="14"/>
  <c r="E163" i="14"/>
  <c r="H162" i="14" a="1"/>
  <c r="H162" i="14"/>
  <c r="E162" i="14"/>
  <c r="H161" i="14" a="1"/>
  <c r="H161" i="14"/>
  <c r="E161" i="14"/>
  <c r="H160" i="14" a="1"/>
  <c r="H160" i="14"/>
  <c r="E160" i="14"/>
  <c r="H159" i="14" a="1"/>
  <c r="H159" i="14"/>
  <c r="E159" i="14"/>
  <c r="H158" i="14" a="1"/>
  <c r="H158" i="14"/>
  <c r="E158" i="14"/>
  <c r="H157" i="14" a="1"/>
  <c r="H157" i="14"/>
  <c r="E157" i="14"/>
  <c r="H156" i="14" a="1"/>
  <c r="H156" i="14"/>
  <c r="E156" i="14"/>
  <c r="H155" i="14" a="1"/>
  <c r="H155" i="14"/>
  <c r="E155" i="14"/>
  <c r="H154" i="14" a="1"/>
  <c r="H154" i="14"/>
  <c r="E154" i="14"/>
  <c r="H153" i="14" a="1"/>
  <c r="H153" i="14"/>
  <c r="E153" i="14"/>
  <c r="H152" i="14" a="1"/>
  <c r="H152" i="14"/>
  <c r="E152" i="14"/>
  <c r="H151" i="14" a="1"/>
  <c r="H151" i="14"/>
  <c r="E151" i="14"/>
  <c r="H150" i="14" a="1"/>
  <c r="H150" i="14"/>
  <c r="E150" i="14"/>
  <c r="H149" i="14" a="1"/>
  <c r="H149" i="14"/>
  <c r="E149" i="14"/>
  <c r="H148" i="14" a="1"/>
  <c r="H148" i="14"/>
  <c r="E148" i="14"/>
  <c r="H147" i="14" a="1"/>
  <c r="H147" i="14"/>
  <c r="E147" i="14"/>
  <c r="H146" i="14" a="1"/>
  <c r="H146" i="14"/>
  <c r="E146" i="14"/>
  <c r="H145" i="14" a="1"/>
  <c r="H145" i="14"/>
  <c r="E145" i="14"/>
  <c r="H144" i="14" a="1"/>
  <c r="H144" i="14"/>
  <c r="E144" i="14"/>
  <c r="H143" i="14" a="1"/>
  <c r="H143" i="14"/>
  <c r="E143" i="14"/>
  <c r="H142" i="14" a="1"/>
  <c r="H142" i="14"/>
  <c r="E142" i="14"/>
  <c r="H141" i="14" a="1"/>
  <c r="H141" i="14"/>
  <c r="E141" i="14"/>
  <c r="H140" i="14" a="1"/>
  <c r="H140" i="14"/>
  <c r="E140" i="14"/>
  <c r="H139" i="14" a="1"/>
  <c r="H139" i="14"/>
  <c r="E139" i="14"/>
  <c r="H138" i="14" a="1"/>
  <c r="H138" i="14"/>
  <c r="E138" i="14"/>
  <c r="H137" i="14" a="1"/>
  <c r="H137" i="14"/>
  <c r="E137" i="14"/>
  <c r="H136" i="14" a="1"/>
  <c r="H136" i="14"/>
  <c r="E136" i="14"/>
  <c r="H135" i="14" a="1"/>
  <c r="H135" i="14"/>
  <c r="E135" i="14"/>
  <c r="H134" i="14" a="1"/>
  <c r="H134" i="14"/>
  <c r="E134" i="14"/>
  <c r="H133" i="14" a="1"/>
  <c r="H133" i="14"/>
  <c r="E133" i="14"/>
  <c r="H132" i="14" a="1"/>
  <c r="H132" i="14"/>
  <c r="E132" i="14"/>
  <c r="H131" i="14" a="1"/>
  <c r="H131" i="14"/>
  <c r="E131" i="14"/>
  <c r="H130" i="14" a="1"/>
  <c r="H130" i="14"/>
  <c r="E130" i="14"/>
  <c r="H129" i="14" a="1"/>
  <c r="H129" i="14"/>
  <c r="E129" i="14"/>
  <c r="H128" i="14" a="1"/>
  <c r="H128" i="14"/>
  <c r="E128" i="14"/>
  <c r="H127" i="14" a="1"/>
  <c r="H127" i="14"/>
  <c r="E127" i="14"/>
  <c r="H126" i="14" a="1"/>
  <c r="H126" i="14"/>
  <c r="E126" i="14"/>
  <c r="H125" i="14" a="1"/>
  <c r="H125" i="14"/>
  <c r="E125" i="14"/>
  <c r="H124" i="14" a="1"/>
  <c r="H124" i="14"/>
  <c r="E124" i="14"/>
  <c r="H123" i="14" a="1"/>
  <c r="H123" i="14"/>
  <c r="E123" i="14"/>
  <c r="H122" i="14" a="1"/>
  <c r="H122" i="14"/>
  <c r="E122" i="14"/>
  <c r="H121" i="14" a="1"/>
  <c r="H121" i="14"/>
  <c r="E121" i="14"/>
  <c r="H120" i="14" a="1"/>
  <c r="H120" i="14"/>
  <c r="E120" i="14"/>
  <c r="H119" i="14" a="1"/>
  <c r="H119" i="14"/>
  <c r="E119" i="14"/>
  <c r="H118" i="14" a="1"/>
  <c r="H118" i="14"/>
  <c r="E118" i="14"/>
  <c r="H117" i="14" a="1"/>
  <c r="H117" i="14"/>
  <c r="E117" i="14"/>
  <c r="H116" i="14" a="1"/>
  <c r="H116" i="14"/>
  <c r="E116" i="14"/>
  <c r="H115" i="14" a="1"/>
  <c r="H115" i="14"/>
  <c r="E115" i="14"/>
  <c r="H114" i="14" a="1"/>
  <c r="H114" i="14"/>
  <c r="E114" i="14"/>
  <c r="H113" i="14" a="1"/>
  <c r="H113" i="14"/>
  <c r="E113" i="14"/>
  <c r="H112" i="14" a="1"/>
  <c r="H112" i="14"/>
  <c r="E112" i="14"/>
  <c r="H111" i="14" a="1"/>
  <c r="H111" i="14"/>
  <c r="E111" i="14"/>
  <c r="H110" i="14" a="1"/>
  <c r="H110" i="14"/>
  <c r="E110" i="14"/>
  <c r="H109" i="14" a="1"/>
  <c r="H109" i="14"/>
  <c r="E109" i="14"/>
  <c r="H108" i="14" a="1"/>
  <c r="H108" i="14"/>
  <c r="E108" i="14"/>
  <c r="H107" i="14" a="1"/>
  <c r="H107" i="14"/>
  <c r="E107" i="14"/>
  <c r="H106" i="14" a="1"/>
  <c r="H106" i="14"/>
  <c r="E106" i="14"/>
  <c r="H105" i="14" a="1"/>
  <c r="H105" i="14"/>
  <c r="E105" i="14"/>
  <c r="H104" i="14" a="1"/>
  <c r="H104" i="14"/>
  <c r="E104" i="14"/>
  <c r="H103" i="14" a="1"/>
  <c r="H103" i="14"/>
  <c r="E103" i="14"/>
  <c r="H102" i="14" a="1"/>
  <c r="H102" i="14"/>
  <c r="E102" i="14"/>
  <c r="H101" i="14" a="1"/>
  <c r="H101" i="14"/>
  <c r="E101" i="14"/>
  <c r="H100" i="14" a="1"/>
  <c r="H100" i="14"/>
  <c r="E100" i="14"/>
  <c r="H99" i="14" a="1"/>
  <c r="H99" i="14"/>
  <c r="E99" i="14"/>
  <c r="H98" i="14" a="1"/>
  <c r="H98" i="14"/>
  <c r="E98" i="14"/>
  <c r="H97" i="14" a="1"/>
  <c r="H97" i="14"/>
  <c r="E97" i="14"/>
  <c r="H96" i="14" a="1"/>
  <c r="H96" i="14"/>
  <c r="E96" i="14"/>
  <c r="H95" i="14" a="1"/>
  <c r="H95" i="14"/>
  <c r="E95" i="14"/>
  <c r="H94" i="14" a="1"/>
  <c r="H94" i="14"/>
  <c r="E94" i="14"/>
  <c r="H93" i="14" a="1"/>
  <c r="H93" i="14"/>
  <c r="E93" i="14"/>
  <c r="H92" i="14" a="1"/>
  <c r="H92" i="14"/>
  <c r="E92" i="14"/>
  <c r="H91" i="14" a="1"/>
  <c r="H91" i="14"/>
  <c r="E91" i="14"/>
  <c r="H90" i="14" a="1"/>
  <c r="H90" i="14"/>
  <c r="E90" i="14"/>
  <c r="H89" i="14" a="1"/>
  <c r="H89" i="14"/>
  <c r="E89" i="14"/>
  <c r="H88" i="14" a="1"/>
  <c r="H88" i="14"/>
  <c r="E88" i="14"/>
  <c r="H87" i="14" a="1"/>
  <c r="H87" i="14"/>
  <c r="E87" i="14"/>
  <c r="H86" i="14" a="1"/>
  <c r="H86" i="14"/>
  <c r="E86" i="14"/>
  <c r="H85" i="14" a="1"/>
  <c r="H85" i="14"/>
  <c r="E85" i="14"/>
  <c r="H84" i="14" a="1"/>
  <c r="H84" i="14"/>
  <c r="E84" i="14"/>
  <c r="H83" i="14" a="1"/>
  <c r="H83" i="14"/>
  <c r="E83" i="14"/>
  <c r="H82" i="14" a="1"/>
  <c r="H82" i="14"/>
  <c r="E82" i="14"/>
  <c r="H81" i="14" a="1"/>
  <c r="H81" i="14"/>
  <c r="E81" i="14"/>
  <c r="H80" i="14" a="1"/>
  <c r="H80" i="14"/>
  <c r="E80" i="14"/>
  <c r="H79" i="14" a="1"/>
  <c r="H79" i="14"/>
  <c r="E79" i="14"/>
  <c r="H78" i="14" a="1"/>
  <c r="H78" i="14"/>
  <c r="E78" i="14"/>
  <c r="H77" i="14" a="1"/>
  <c r="H77" i="14"/>
  <c r="E77" i="14"/>
  <c r="H76" i="14" a="1"/>
  <c r="H76" i="14"/>
  <c r="E76" i="14"/>
  <c r="H75" i="14" a="1"/>
  <c r="H75" i="14"/>
  <c r="E75" i="14"/>
  <c r="H74" i="14" a="1"/>
  <c r="H74" i="14"/>
  <c r="E74" i="14"/>
  <c r="H73" i="14" a="1"/>
  <c r="H73" i="14"/>
  <c r="E73" i="14"/>
  <c r="H72" i="14" a="1"/>
  <c r="H72" i="14"/>
  <c r="E72" i="14"/>
  <c r="H71" i="14" a="1"/>
  <c r="H71" i="14"/>
  <c r="E71" i="14"/>
  <c r="H70" i="14" a="1"/>
  <c r="H70" i="14"/>
  <c r="E70" i="14"/>
  <c r="H69" i="14" a="1"/>
  <c r="H69" i="14"/>
  <c r="E69" i="14"/>
  <c r="H68" i="14" a="1"/>
  <c r="H68" i="14"/>
  <c r="E68" i="14"/>
  <c r="H67" i="14" a="1"/>
  <c r="H67" i="14"/>
  <c r="E67" i="14"/>
  <c r="H66" i="14" a="1"/>
  <c r="H66" i="14"/>
  <c r="E66" i="14"/>
  <c r="H65" i="14" a="1"/>
  <c r="H65" i="14"/>
  <c r="E65" i="14"/>
  <c r="H64" i="14" a="1"/>
  <c r="H64" i="14"/>
  <c r="E64" i="14"/>
  <c r="H63" i="14" a="1"/>
  <c r="H63" i="14"/>
  <c r="E63" i="14"/>
  <c r="H62" i="14" a="1"/>
  <c r="H62" i="14"/>
  <c r="E62" i="14"/>
  <c r="H61" i="14" a="1"/>
  <c r="H61" i="14"/>
  <c r="E61" i="14"/>
  <c r="H60" i="14" a="1"/>
  <c r="H60" i="14"/>
  <c r="E60" i="14"/>
  <c r="H59" i="14" a="1"/>
  <c r="H59" i="14"/>
  <c r="E59" i="14"/>
  <c r="H58" i="14" a="1"/>
  <c r="H58" i="14"/>
  <c r="E58" i="14"/>
  <c r="H57" i="14" a="1"/>
  <c r="H57" i="14"/>
  <c r="E57" i="14"/>
  <c r="H56" i="14" a="1"/>
  <c r="H56" i="14"/>
  <c r="E56" i="14"/>
  <c r="H55" i="14" a="1"/>
  <c r="H55" i="14"/>
  <c r="E55" i="14"/>
  <c r="H54" i="14" a="1"/>
  <c r="H54" i="14"/>
  <c r="E54" i="14"/>
  <c r="H53" i="14" a="1"/>
  <c r="H53" i="14"/>
  <c r="E53" i="14"/>
  <c r="H52" i="14" a="1"/>
  <c r="H52" i="14"/>
  <c r="E52" i="14"/>
  <c r="H51" i="14" a="1"/>
  <c r="H51" i="14"/>
  <c r="E51" i="14"/>
  <c r="H50" i="14" a="1"/>
  <c r="H50" i="14"/>
  <c r="E50" i="14"/>
  <c r="H49" i="14" a="1"/>
  <c r="H49" i="14"/>
  <c r="E49" i="14"/>
  <c r="H48" i="14" a="1"/>
  <c r="H48" i="14"/>
  <c r="E48" i="14"/>
  <c r="H47" i="14" a="1"/>
  <c r="H47" i="14"/>
  <c r="E47" i="14"/>
  <c r="H46" i="14" a="1"/>
  <c r="H46" i="14"/>
  <c r="E46" i="14"/>
  <c r="H45" i="14" a="1"/>
  <c r="H45" i="14"/>
  <c r="E45" i="14"/>
  <c r="H44" i="14" a="1"/>
  <c r="H44" i="14"/>
  <c r="E44" i="14"/>
  <c r="H43" i="14" a="1"/>
  <c r="H43" i="14"/>
  <c r="E43" i="14"/>
  <c r="H42" i="14" a="1"/>
  <c r="H42" i="14"/>
  <c r="E42" i="14"/>
  <c r="H41" i="14" a="1"/>
  <c r="H41" i="14"/>
  <c r="E41" i="14"/>
  <c r="H40" i="14" a="1"/>
  <c r="H40" i="14"/>
  <c r="E40" i="14"/>
  <c r="H39" i="14" a="1"/>
  <c r="H39" i="14"/>
  <c r="E39" i="14"/>
  <c r="H38" i="14" a="1"/>
  <c r="H38" i="14"/>
  <c r="E38" i="14"/>
  <c r="H37" i="14" a="1"/>
  <c r="H37" i="14"/>
  <c r="E37" i="14"/>
  <c r="H36" i="14" a="1"/>
  <c r="H36" i="14"/>
  <c r="E36" i="14"/>
  <c r="H35" i="14" a="1"/>
  <c r="H35" i="14"/>
  <c r="E35" i="14"/>
  <c r="H34" i="14" a="1"/>
  <c r="H34" i="14"/>
  <c r="E34" i="14"/>
  <c r="H33" i="14" a="1"/>
  <c r="H33" i="14"/>
  <c r="E33" i="14"/>
  <c r="H32" i="14" a="1"/>
  <c r="H32" i="14"/>
  <c r="E32" i="14"/>
  <c r="H31" i="14" a="1"/>
  <c r="H31" i="14"/>
  <c r="E31" i="14"/>
  <c r="H30" i="14" a="1"/>
  <c r="H30" i="14"/>
  <c r="E30" i="14"/>
  <c r="H29" i="14" a="1"/>
  <c r="H29" i="14"/>
  <c r="E29" i="14"/>
  <c r="H28" i="14" a="1"/>
  <c r="H28" i="14"/>
  <c r="E28" i="14"/>
  <c r="H27" i="14" a="1"/>
  <c r="H27" i="14"/>
  <c r="E27" i="14"/>
  <c r="H26" i="14" a="1"/>
  <c r="H26" i="14"/>
  <c r="E26" i="14"/>
  <c r="H25" i="14" a="1"/>
  <c r="H25" i="14"/>
  <c r="E25" i="14"/>
  <c r="H24" i="14" a="1"/>
  <c r="H24" i="14"/>
  <c r="E24" i="14"/>
  <c r="H23" i="14" a="1"/>
  <c r="H23" i="14"/>
  <c r="E23" i="14"/>
  <c r="H22" i="14" a="1"/>
  <c r="H22" i="14"/>
  <c r="E22" i="14"/>
  <c r="H21" i="14" a="1"/>
  <c r="H21" i="14"/>
  <c r="E21" i="14"/>
  <c r="H20" i="14" a="1"/>
  <c r="H20" i="14"/>
  <c r="E20" i="14"/>
  <c r="H19" i="14" a="1"/>
  <c r="H19" i="14"/>
  <c r="E19" i="14"/>
  <c r="H18" i="14" a="1"/>
  <c r="H18" i="14"/>
  <c r="E18" i="14"/>
  <c r="H17" i="14" a="1"/>
  <c r="H17" i="14"/>
  <c r="E17" i="14"/>
  <c r="H16" i="14" a="1"/>
  <c r="H16" i="14"/>
  <c r="E16" i="14"/>
  <c r="H15" i="14" a="1"/>
  <c r="H15" i="14"/>
  <c r="E15" i="14"/>
  <c r="H14" i="14" a="1"/>
  <c r="H14" i="14"/>
  <c r="E14" i="14"/>
  <c r="H13" i="14" a="1"/>
  <c r="H13" i="14"/>
  <c r="E13" i="14"/>
  <c r="H12" i="14" a="1"/>
  <c r="H12" i="14"/>
  <c r="E12" i="14"/>
  <c r="H11" i="14" a="1"/>
  <c r="H11" i="14"/>
  <c r="E11" i="14"/>
  <c r="H10" i="14" a="1"/>
  <c r="H10" i="14"/>
  <c r="E10" i="14"/>
  <c r="H9" i="14" a="1"/>
  <c r="H9" i="14"/>
  <c r="E9" i="14"/>
  <c r="H8" i="14" a="1"/>
  <c r="H8" i="14"/>
  <c r="E8" i="14"/>
  <c r="H7" i="14" a="1"/>
  <c r="H7" i="14"/>
  <c r="E7" i="14"/>
  <c r="H6" i="14" a="1"/>
  <c r="H6" i="14"/>
  <c r="E6" i="14"/>
  <c r="H5" i="14" a="1"/>
  <c r="H5" i="14"/>
  <c r="E5" i="14"/>
  <c r="C8" i="4"/>
  <c r="F327" i="14" a="1"/>
  <c r="F327" i="14"/>
  <c r="E438" i="13"/>
  <c r="E439" i="13"/>
  <c r="H438" i="13" a="1"/>
  <c r="H438" i="13"/>
  <c r="H439" i="13" a="1"/>
  <c r="H439" i="13"/>
  <c r="H437" i="13" a="1"/>
  <c r="H437" i="13"/>
  <c r="E437" i="13"/>
  <c r="H436" i="13" a="1"/>
  <c r="H436" i="13"/>
  <c r="E436" i="13"/>
  <c r="H435" i="13" a="1"/>
  <c r="H435" i="13"/>
  <c r="E435" i="13"/>
  <c r="H434" i="13" a="1"/>
  <c r="H434" i="13"/>
  <c r="E434" i="13"/>
  <c r="H433" i="13" a="1"/>
  <c r="H433" i="13"/>
  <c r="E433" i="13"/>
  <c r="H432" i="13" a="1"/>
  <c r="H432" i="13"/>
  <c r="E432" i="13"/>
  <c r="H431" i="13" a="1"/>
  <c r="H431" i="13"/>
  <c r="E431" i="13"/>
  <c r="H430" i="13" a="1"/>
  <c r="H430" i="13"/>
  <c r="E430" i="13"/>
  <c r="H429" i="13" a="1"/>
  <c r="H429" i="13"/>
  <c r="E429" i="13"/>
  <c r="H428" i="13" a="1"/>
  <c r="H428" i="13"/>
  <c r="E428" i="13"/>
  <c r="H427" i="13" a="1"/>
  <c r="H427" i="13"/>
  <c r="E427" i="13"/>
  <c r="H426" i="13" a="1"/>
  <c r="H426" i="13"/>
  <c r="E426" i="13"/>
  <c r="H425" i="13" a="1"/>
  <c r="H425" i="13"/>
  <c r="E425" i="13"/>
  <c r="H424" i="13" a="1"/>
  <c r="H424" i="13"/>
  <c r="E424" i="13"/>
  <c r="H423" i="13" a="1"/>
  <c r="H423" i="13"/>
  <c r="E423" i="13"/>
  <c r="H422" i="13" a="1"/>
  <c r="H422" i="13"/>
  <c r="E422" i="13"/>
  <c r="H421" i="13" a="1"/>
  <c r="H421" i="13"/>
  <c r="E421" i="13"/>
  <c r="H420" i="13" a="1"/>
  <c r="H420" i="13"/>
  <c r="E420" i="13"/>
  <c r="H419" i="13" a="1"/>
  <c r="H419" i="13"/>
  <c r="E419" i="13"/>
  <c r="H418" i="13" a="1"/>
  <c r="H418" i="13"/>
  <c r="E418" i="13"/>
  <c r="H417" i="13" a="1"/>
  <c r="H417" i="13"/>
  <c r="E417" i="13"/>
  <c r="H416" i="13" a="1"/>
  <c r="H416" i="13"/>
  <c r="E416" i="13"/>
  <c r="H415" i="13" a="1"/>
  <c r="H415" i="13"/>
  <c r="E415" i="13"/>
  <c r="H414" i="13" a="1"/>
  <c r="H414" i="13"/>
  <c r="E414" i="13"/>
  <c r="H413" i="13" a="1"/>
  <c r="H413" i="13"/>
  <c r="E413" i="13"/>
  <c r="H412" i="13" a="1"/>
  <c r="H412" i="13"/>
  <c r="E412" i="13"/>
  <c r="H411" i="13" a="1"/>
  <c r="H411" i="13"/>
  <c r="E411" i="13"/>
  <c r="H410" i="13" a="1"/>
  <c r="H410" i="13"/>
  <c r="E410" i="13"/>
  <c r="H409" i="13" a="1"/>
  <c r="H409" i="13"/>
  <c r="E409" i="13"/>
  <c r="H408" i="13" a="1"/>
  <c r="H408" i="13"/>
  <c r="E408" i="13"/>
  <c r="H407" i="13" a="1"/>
  <c r="H407" i="13"/>
  <c r="E407" i="13"/>
  <c r="H406" i="13" a="1"/>
  <c r="H406" i="13"/>
  <c r="E406" i="13"/>
  <c r="H405" i="13" a="1"/>
  <c r="H405" i="13"/>
  <c r="E405" i="13"/>
  <c r="H404" i="13" a="1"/>
  <c r="H404" i="13"/>
  <c r="E404" i="13"/>
  <c r="H403" i="13" a="1"/>
  <c r="H403" i="13"/>
  <c r="E403" i="13"/>
  <c r="H402" i="13" a="1"/>
  <c r="H402" i="13"/>
  <c r="E402" i="13"/>
  <c r="H401" i="13" a="1"/>
  <c r="H401" i="13"/>
  <c r="E401" i="13"/>
  <c r="H400" i="13" a="1"/>
  <c r="H400" i="13"/>
  <c r="E400" i="13"/>
  <c r="H399" i="13" a="1"/>
  <c r="H399" i="13"/>
  <c r="E399" i="13"/>
  <c r="H398" i="13" a="1"/>
  <c r="H398" i="13"/>
  <c r="E398" i="13"/>
  <c r="H397" i="13" a="1"/>
  <c r="H397" i="13"/>
  <c r="E397" i="13"/>
  <c r="H396" i="13" a="1"/>
  <c r="H396" i="13"/>
  <c r="E396" i="13"/>
  <c r="H395" i="13" a="1"/>
  <c r="H395" i="13"/>
  <c r="E395" i="13"/>
  <c r="H394" i="13" a="1"/>
  <c r="H394" i="13"/>
  <c r="E394" i="13"/>
  <c r="H393" i="13" a="1"/>
  <c r="H393" i="13"/>
  <c r="E393" i="13"/>
  <c r="H392" i="13" a="1"/>
  <c r="H392" i="13"/>
  <c r="E392" i="13"/>
  <c r="H391" i="13" a="1"/>
  <c r="H391" i="13"/>
  <c r="E391" i="13"/>
  <c r="H390" i="13" a="1"/>
  <c r="H390" i="13"/>
  <c r="E390" i="13"/>
  <c r="H389" i="13" a="1"/>
  <c r="H389" i="13"/>
  <c r="E389" i="13"/>
  <c r="H388" i="13" a="1"/>
  <c r="H388" i="13"/>
  <c r="E388" i="13"/>
  <c r="H387" i="13" a="1"/>
  <c r="H387" i="13"/>
  <c r="E387" i="13"/>
  <c r="H386" i="13" a="1"/>
  <c r="H386" i="13"/>
  <c r="E386" i="13"/>
  <c r="H385" i="13" a="1"/>
  <c r="H385" i="13"/>
  <c r="E385" i="13"/>
  <c r="H384" i="13" a="1"/>
  <c r="H384" i="13"/>
  <c r="E384" i="13"/>
  <c r="H383" i="13" a="1"/>
  <c r="H383" i="13"/>
  <c r="E383" i="13"/>
  <c r="H382" i="13" a="1"/>
  <c r="H382" i="13"/>
  <c r="E382" i="13"/>
  <c r="H381" i="13" a="1"/>
  <c r="H381" i="13"/>
  <c r="E381" i="13"/>
  <c r="H380" i="13" a="1"/>
  <c r="H380" i="13"/>
  <c r="E380" i="13"/>
  <c r="H379" i="13" a="1"/>
  <c r="H379" i="13"/>
  <c r="E379" i="13"/>
  <c r="H378" i="13" a="1"/>
  <c r="H378" i="13"/>
  <c r="E378" i="13"/>
  <c r="H377" i="13" a="1"/>
  <c r="H377" i="13"/>
  <c r="E377" i="13"/>
  <c r="H376" i="13" a="1"/>
  <c r="H376" i="13"/>
  <c r="E376" i="13"/>
  <c r="H375" i="13" a="1"/>
  <c r="H375" i="13"/>
  <c r="E375" i="13"/>
  <c r="H374" i="13" a="1"/>
  <c r="H374" i="13"/>
  <c r="E374" i="13"/>
  <c r="H373" i="13" a="1"/>
  <c r="H373" i="13"/>
  <c r="E373" i="13"/>
  <c r="H372" i="13" a="1"/>
  <c r="H372" i="13"/>
  <c r="E372" i="13"/>
  <c r="H371" i="13" a="1"/>
  <c r="H371" i="13"/>
  <c r="E371" i="13"/>
  <c r="H370" i="13" a="1"/>
  <c r="H370" i="13"/>
  <c r="E370" i="13"/>
  <c r="H369" i="13" a="1"/>
  <c r="H369" i="13"/>
  <c r="E369" i="13"/>
  <c r="H368" i="13" a="1"/>
  <c r="H368" i="13"/>
  <c r="E368" i="13"/>
  <c r="H367" i="13" a="1"/>
  <c r="H367" i="13"/>
  <c r="E367" i="13"/>
  <c r="H366" i="13" a="1"/>
  <c r="H366" i="13"/>
  <c r="E366" i="13"/>
  <c r="H365" i="13" a="1"/>
  <c r="H365" i="13"/>
  <c r="E365" i="13"/>
  <c r="H364" i="13" a="1"/>
  <c r="H364" i="13"/>
  <c r="E364" i="13"/>
  <c r="H363" i="13" a="1"/>
  <c r="H363" i="13"/>
  <c r="E363" i="13"/>
  <c r="H362" i="13" a="1"/>
  <c r="H362" i="13"/>
  <c r="E362" i="13"/>
  <c r="H361" i="13" a="1"/>
  <c r="H361" i="13"/>
  <c r="E361" i="13"/>
  <c r="H360" i="13" a="1"/>
  <c r="H360" i="13"/>
  <c r="E360" i="13"/>
  <c r="H359" i="13" a="1"/>
  <c r="H359" i="13"/>
  <c r="E359" i="13"/>
  <c r="H358" i="13" a="1"/>
  <c r="H358" i="13"/>
  <c r="E358" i="13"/>
  <c r="H357" i="13" a="1"/>
  <c r="H357" i="13"/>
  <c r="E357" i="13"/>
  <c r="H356" i="13" a="1"/>
  <c r="H356" i="13"/>
  <c r="E356" i="13"/>
  <c r="H355" i="13" a="1"/>
  <c r="H355" i="13"/>
  <c r="E355" i="13"/>
  <c r="H354" i="13" a="1"/>
  <c r="H354" i="13"/>
  <c r="E354" i="13"/>
  <c r="H353" i="13" a="1"/>
  <c r="H353" i="13"/>
  <c r="E353" i="13"/>
  <c r="H352" i="13" a="1"/>
  <c r="H352" i="13"/>
  <c r="E352" i="13"/>
  <c r="H351" i="13" a="1"/>
  <c r="H351" i="13"/>
  <c r="E351" i="13"/>
  <c r="H350" i="13" a="1"/>
  <c r="H350" i="13"/>
  <c r="E350" i="13"/>
  <c r="H349" i="13" a="1"/>
  <c r="H349" i="13"/>
  <c r="E349" i="13"/>
  <c r="H348" i="13" a="1"/>
  <c r="H348" i="13"/>
  <c r="E348" i="13"/>
  <c r="H347" i="13" a="1"/>
  <c r="H347" i="13"/>
  <c r="E347" i="13"/>
  <c r="H346" i="13" a="1"/>
  <c r="H346" i="13"/>
  <c r="E346" i="13"/>
  <c r="H345" i="13" a="1"/>
  <c r="H345" i="13"/>
  <c r="E345" i="13"/>
  <c r="H344" i="13" a="1"/>
  <c r="H344" i="13"/>
  <c r="E344" i="13"/>
  <c r="H343" i="13" a="1"/>
  <c r="H343" i="13"/>
  <c r="E343" i="13"/>
  <c r="H342" i="13" a="1"/>
  <c r="H342" i="13"/>
  <c r="E342" i="13"/>
  <c r="H341" i="13" a="1"/>
  <c r="H341" i="13"/>
  <c r="E341" i="13"/>
  <c r="H340" i="13" a="1"/>
  <c r="H340" i="13"/>
  <c r="E340" i="13"/>
  <c r="H339" i="13" a="1"/>
  <c r="H339" i="13"/>
  <c r="E339" i="13"/>
  <c r="H338" i="13" a="1"/>
  <c r="H338" i="13"/>
  <c r="E338" i="13"/>
  <c r="H337" i="13" a="1"/>
  <c r="H337" i="13"/>
  <c r="E337" i="13"/>
  <c r="H336" i="13" a="1"/>
  <c r="H336" i="13"/>
  <c r="E336" i="13"/>
  <c r="H335" i="13" a="1"/>
  <c r="H335" i="13"/>
  <c r="E335" i="13"/>
  <c r="H334" i="13" a="1"/>
  <c r="H334" i="13"/>
  <c r="E334" i="13"/>
  <c r="H333" i="13" a="1"/>
  <c r="H333" i="13"/>
  <c r="E333" i="13"/>
  <c r="H332" i="13" a="1"/>
  <c r="H332" i="13"/>
  <c r="E332" i="13"/>
  <c r="H331" i="13" a="1"/>
  <c r="H331" i="13"/>
  <c r="E331" i="13"/>
  <c r="H330" i="13" a="1"/>
  <c r="H330" i="13"/>
  <c r="E330" i="13"/>
  <c r="H329" i="13" a="1"/>
  <c r="H329" i="13"/>
  <c r="E329" i="13"/>
  <c r="H328" i="13" a="1"/>
  <c r="H328" i="13"/>
  <c r="E328" i="13"/>
  <c r="H327" i="13" a="1"/>
  <c r="H327" i="13"/>
  <c r="E327" i="13"/>
  <c r="H326" i="13" a="1"/>
  <c r="H326" i="13"/>
  <c r="E326" i="13"/>
  <c r="H325" i="13" a="1"/>
  <c r="H325" i="13"/>
  <c r="E325" i="13"/>
  <c r="H324" i="13" a="1"/>
  <c r="H324" i="13"/>
  <c r="E324" i="13"/>
  <c r="H323" i="13" a="1"/>
  <c r="H323" i="13"/>
  <c r="E323" i="13"/>
  <c r="H322" i="13" a="1"/>
  <c r="H322" i="13"/>
  <c r="E322" i="13"/>
  <c r="H321" i="13" a="1"/>
  <c r="H321" i="13"/>
  <c r="E321" i="13"/>
  <c r="H320" i="13" a="1"/>
  <c r="H320" i="13"/>
  <c r="E320" i="13"/>
  <c r="H319" i="13" a="1"/>
  <c r="H319" i="13"/>
  <c r="E319" i="13"/>
  <c r="H318" i="13" a="1"/>
  <c r="H318" i="13"/>
  <c r="E318" i="13"/>
  <c r="H317" i="13" a="1"/>
  <c r="H317" i="13"/>
  <c r="E317" i="13"/>
  <c r="H316" i="13" a="1"/>
  <c r="H316" i="13"/>
  <c r="E316" i="13"/>
  <c r="H315" i="13" a="1"/>
  <c r="H315" i="13"/>
  <c r="E315" i="13"/>
  <c r="H314" i="13" a="1"/>
  <c r="H314" i="13"/>
  <c r="E314" i="13"/>
  <c r="H313" i="13" a="1"/>
  <c r="H313" i="13"/>
  <c r="E313" i="13"/>
  <c r="H312" i="13" a="1"/>
  <c r="H312" i="13"/>
  <c r="E312" i="13"/>
  <c r="H311" i="13" a="1"/>
  <c r="H311" i="13"/>
  <c r="E311" i="13"/>
  <c r="H310" i="13" a="1"/>
  <c r="H310" i="13"/>
  <c r="E310" i="13"/>
  <c r="H309" i="13" a="1"/>
  <c r="H309" i="13"/>
  <c r="E309" i="13"/>
  <c r="H308" i="13" a="1"/>
  <c r="H308" i="13"/>
  <c r="E308" i="13"/>
  <c r="H307" i="13" a="1"/>
  <c r="H307" i="13"/>
  <c r="E307" i="13"/>
  <c r="H306" i="13" a="1"/>
  <c r="H306" i="13"/>
  <c r="E306" i="13"/>
  <c r="H305" i="13" a="1"/>
  <c r="H305" i="13"/>
  <c r="E305" i="13"/>
  <c r="H304" i="13" a="1"/>
  <c r="H304" i="13"/>
  <c r="E304" i="13"/>
  <c r="H303" i="13" a="1"/>
  <c r="H303" i="13"/>
  <c r="E303" i="13"/>
  <c r="H302" i="13" a="1"/>
  <c r="H302" i="13"/>
  <c r="E302" i="13"/>
  <c r="H301" i="13" a="1"/>
  <c r="H301" i="13"/>
  <c r="E301" i="13"/>
  <c r="H300" i="13" a="1"/>
  <c r="H300" i="13"/>
  <c r="E300" i="13"/>
  <c r="H299" i="13" a="1"/>
  <c r="H299" i="13"/>
  <c r="E299" i="13"/>
  <c r="H298" i="13" a="1"/>
  <c r="H298" i="13"/>
  <c r="E298" i="13"/>
  <c r="H297" i="13" a="1"/>
  <c r="H297" i="13"/>
  <c r="E297" i="13"/>
  <c r="H296" i="13" a="1"/>
  <c r="H296" i="13"/>
  <c r="E296" i="13"/>
  <c r="H295" i="13" a="1"/>
  <c r="H295" i="13"/>
  <c r="E295" i="13"/>
  <c r="H294" i="13" a="1"/>
  <c r="H294" i="13"/>
  <c r="E294" i="13"/>
  <c r="H293" i="13" a="1"/>
  <c r="H293" i="13"/>
  <c r="E293" i="13"/>
  <c r="H292" i="13" a="1"/>
  <c r="H292" i="13"/>
  <c r="E292" i="13"/>
  <c r="H291" i="13" a="1"/>
  <c r="H291" i="13"/>
  <c r="E291" i="13"/>
  <c r="H290" i="13" a="1"/>
  <c r="H290" i="13"/>
  <c r="E290" i="13"/>
  <c r="H289" i="13" a="1"/>
  <c r="H289" i="13"/>
  <c r="E289" i="13"/>
  <c r="H288" i="13" a="1"/>
  <c r="H288" i="13"/>
  <c r="E288" i="13"/>
  <c r="H287" i="13" a="1"/>
  <c r="H287" i="13"/>
  <c r="E287" i="13"/>
  <c r="H286" i="13" a="1"/>
  <c r="H286" i="13"/>
  <c r="E286" i="13"/>
  <c r="H285" i="13" a="1"/>
  <c r="H285" i="13"/>
  <c r="E285" i="13"/>
  <c r="H284" i="13" a="1"/>
  <c r="H284" i="13"/>
  <c r="E284" i="13"/>
  <c r="H283" i="13" a="1"/>
  <c r="H283" i="13"/>
  <c r="E283" i="13"/>
  <c r="H282" i="13" a="1"/>
  <c r="H282" i="13"/>
  <c r="E282" i="13"/>
  <c r="H281" i="13" a="1"/>
  <c r="H281" i="13"/>
  <c r="E281" i="13"/>
  <c r="H280" i="13" a="1"/>
  <c r="H280" i="13"/>
  <c r="E280" i="13"/>
  <c r="H279" i="13" a="1"/>
  <c r="H279" i="13"/>
  <c r="E279" i="13"/>
  <c r="H278" i="13" a="1"/>
  <c r="H278" i="13"/>
  <c r="E278" i="13"/>
  <c r="H277" i="13" a="1"/>
  <c r="H277" i="13"/>
  <c r="E277" i="13"/>
  <c r="H276" i="13" a="1"/>
  <c r="H276" i="13"/>
  <c r="E276" i="13"/>
  <c r="H275" i="13" a="1"/>
  <c r="H275" i="13"/>
  <c r="E275" i="13"/>
  <c r="H274" i="13" a="1"/>
  <c r="H274" i="13"/>
  <c r="E274" i="13"/>
  <c r="H273" i="13" a="1"/>
  <c r="H273" i="13"/>
  <c r="E273" i="13"/>
  <c r="H272" i="13" a="1"/>
  <c r="H272" i="13"/>
  <c r="E272" i="13"/>
  <c r="H271" i="13" a="1"/>
  <c r="H271" i="13"/>
  <c r="E271" i="13"/>
  <c r="H270" i="13" a="1"/>
  <c r="H270" i="13"/>
  <c r="E270" i="13"/>
  <c r="H269" i="13" a="1"/>
  <c r="H269" i="13"/>
  <c r="E269" i="13"/>
  <c r="H268" i="13" a="1"/>
  <c r="H268" i="13"/>
  <c r="E268" i="13"/>
  <c r="H267" i="13" a="1"/>
  <c r="H267" i="13"/>
  <c r="E267" i="13"/>
  <c r="H266" i="13" a="1"/>
  <c r="H266" i="13"/>
  <c r="E266" i="13"/>
  <c r="H265" i="13" a="1"/>
  <c r="H265" i="13"/>
  <c r="E265" i="13"/>
  <c r="H264" i="13" a="1"/>
  <c r="H264" i="13"/>
  <c r="E264" i="13"/>
  <c r="H263" i="13" a="1"/>
  <c r="H263" i="13"/>
  <c r="E263" i="13"/>
  <c r="H262" i="13" a="1"/>
  <c r="H262" i="13"/>
  <c r="E262" i="13"/>
  <c r="H261" i="13" a="1"/>
  <c r="H261" i="13"/>
  <c r="E261" i="13"/>
  <c r="H260" i="13" a="1"/>
  <c r="H260" i="13"/>
  <c r="E260" i="13"/>
  <c r="H259" i="13" a="1"/>
  <c r="H259" i="13"/>
  <c r="E259" i="13"/>
  <c r="H258" i="13" a="1"/>
  <c r="H258" i="13"/>
  <c r="E258" i="13"/>
  <c r="H257" i="13" a="1"/>
  <c r="H257" i="13"/>
  <c r="E257" i="13"/>
  <c r="H256" i="13" a="1"/>
  <c r="H256" i="13"/>
  <c r="E256" i="13"/>
  <c r="H255" i="13" a="1"/>
  <c r="H255" i="13"/>
  <c r="E255" i="13"/>
  <c r="H254" i="13" a="1"/>
  <c r="H254" i="13"/>
  <c r="E254" i="13"/>
  <c r="H253" i="13" a="1"/>
  <c r="H253" i="13"/>
  <c r="E253" i="13"/>
  <c r="H252" i="13" a="1"/>
  <c r="H252" i="13"/>
  <c r="E252" i="13"/>
  <c r="H251" i="13" a="1"/>
  <c r="H251" i="13"/>
  <c r="E251" i="13"/>
  <c r="H250" i="13" a="1"/>
  <c r="H250" i="13"/>
  <c r="E250" i="13"/>
  <c r="H249" i="13" a="1"/>
  <c r="H249" i="13"/>
  <c r="E249" i="13"/>
  <c r="H248" i="13" a="1"/>
  <c r="H248" i="13"/>
  <c r="E248" i="13"/>
  <c r="H247" i="13" a="1"/>
  <c r="H247" i="13"/>
  <c r="E247" i="13"/>
  <c r="H246" i="13" a="1"/>
  <c r="H246" i="13"/>
  <c r="E246" i="13"/>
  <c r="H245" i="13" a="1"/>
  <c r="H245" i="13"/>
  <c r="E245" i="13"/>
  <c r="H244" i="13" a="1"/>
  <c r="H244" i="13"/>
  <c r="E244" i="13"/>
  <c r="H243" i="13" a="1"/>
  <c r="H243" i="13"/>
  <c r="E243" i="13"/>
  <c r="H242" i="13" a="1"/>
  <c r="H242" i="13"/>
  <c r="E242" i="13"/>
  <c r="H241" i="13" a="1"/>
  <c r="H241" i="13"/>
  <c r="E241" i="13"/>
  <c r="H240" i="13" a="1"/>
  <c r="H240" i="13"/>
  <c r="E240" i="13"/>
  <c r="H239" i="13" a="1"/>
  <c r="H239" i="13"/>
  <c r="E239" i="13"/>
  <c r="H238" i="13" a="1"/>
  <c r="H238" i="13"/>
  <c r="E238" i="13"/>
  <c r="H237" i="13" a="1"/>
  <c r="H237" i="13"/>
  <c r="E237" i="13"/>
  <c r="H236" i="13" a="1"/>
  <c r="H236" i="13"/>
  <c r="E236" i="13"/>
  <c r="H235" i="13" a="1"/>
  <c r="H235" i="13"/>
  <c r="E235" i="13"/>
  <c r="H234" i="13" a="1"/>
  <c r="H234" i="13"/>
  <c r="E234" i="13"/>
  <c r="H233" i="13" a="1"/>
  <c r="H233" i="13"/>
  <c r="E233" i="13"/>
  <c r="H232" i="13" a="1"/>
  <c r="H232" i="13"/>
  <c r="E232" i="13"/>
  <c r="H231" i="13" a="1"/>
  <c r="H231" i="13"/>
  <c r="E231" i="13"/>
  <c r="H230" i="13" a="1"/>
  <c r="H230" i="13"/>
  <c r="E230" i="13"/>
  <c r="H229" i="13" a="1"/>
  <c r="H229" i="13"/>
  <c r="E229" i="13"/>
  <c r="H228" i="13" a="1"/>
  <c r="H228" i="13"/>
  <c r="E228" i="13"/>
  <c r="H227" i="13" a="1"/>
  <c r="H227" i="13"/>
  <c r="E227" i="13"/>
  <c r="H226" i="13" a="1"/>
  <c r="H226" i="13"/>
  <c r="E226" i="13"/>
  <c r="H225" i="13" a="1"/>
  <c r="H225" i="13"/>
  <c r="E225" i="13"/>
  <c r="H224" i="13" a="1"/>
  <c r="H224" i="13"/>
  <c r="E224" i="13"/>
  <c r="H223" i="13" a="1"/>
  <c r="H223" i="13"/>
  <c r="E223" i="13"/>
  <c r="H222" i="13" a="1"/>
  <c r="H222" i="13"/>
  <c r="E222" i="13"/>
  <c r="H221" i="13" a="1"/>
  <c r="H221" i="13"/>
  <c r="E221" i="13"/>
  <c r="H220" i="13" a="1"/>
  <c r="H220" i="13"/>
  <c r="E220" i="13"/>
  <c r="H219" i="13" a="1"/>
  <c r="H219" i="13"/>
  <c r="E219" i="13"/>
  <c r="H218" i="13" a="1"/>
  <c r="H218" i="13"/>
  <c r="E218" i="13"/>
  <c r="H217" i="13" a="1"/>
  <c r="H217" i="13"/>
  <c r="E217" i="13"/>
  <c r="H216" i="13" a="1"/>
  <c r="H216" i="13"/>
  <c r="E216" i="13"/>
  <c r="H215" i="13" a="1"/>
  <c r="H215" i="13"/>
  <c r="E215" i="13"/>
  <c r="H214" i="13" a="1"/>
  <c r="H214" i="13"/>
  <c r="E214" i="13"/>
  <c r="H213" i="13" a="1"/>
  <c r="H213" i="13"/>
  <c r="E213" i="13"/>
  <c r="H212" i="13" a="1"/>
  <c r="H212" i="13"/>
  <c r="E212" i="13"/>
  <c r="H211" i="13" a="1"/>
  <c r="H211" i="13"/>
  <c r="E211" i="13"/>
  <c r="H210" i="13" a="1"/>
  <c r="H210" i="13"/>
  <c r="E210" i="13"/>
  <c r="H209" i="13" a="1"/>
  <c r="H209" i="13"/>
  <c r="E209" i="13"/>
  <c r="H208" i="13" a="1"/>
  <c r="H208" i="13"/>
  <c r="E208" i="13"/>
  <c r="H207" i="13" a="1"/>
  <c r="H207" i="13"/>
  <c r="E207" i="13"/>
  <c r="H206" i="13" a="1"/>
  <c r="H206" i="13"/>
  <c r="E206" i="13"/>
  <c r="H205" i="13" a="1"/>
  <c r="H205" i="13"/>
  <c r="E205" i="13"/>
  <c r="H204" i="13" a="1"/>
  <c r="H204" i="13"/>
  <c r="E204" i="13"/>
  <c r="H203" i="13" a="1"/>
  <c r="H203" i="13"/>
  <c r="E203" i="13"/>
  <c r="H202" i="13" a="1"/>
  <c r="H202" i="13"/>
  <c r="E202" i="13"/>
  <c r="H201" i="13" a="1"/>
  <c r="H201" i="13"/>
  <c r="E201" i="13"/>
  <c r="H200" i="13" a="1"/>
  <c r="H200" i="13"/>
  <c r="E200" i="13"/>
  <c r="H199" i="13" a="1"/>
  <c r="H199" i="13"/>
  <c r="E199" i="13"/>
  <c r="H198" i="13" a="1"/>
  <c r="H198" i="13"/>
  <c r="E198" i="13"/>
  <c r="H197" i="13" a="1"/>
  <c r="H197" i="13"/>
  <c r="E197" i="13"/>
  <c r="H196" i="13" a="1"/>
  <c r="H196" i="13"/>
  <c r="E196" i="13"/>
  <c r="H195" i="13" a="1"/>
  <c r="H195" i="13"/>
  <c r="E195" i="13"/>
  <c r="H194" i="13" a="1"/>
  <c r="H194" i="13"/>
  <c r="E194" i="13"/>
  <c r="H193" i="13" a="1"/>
  <c r="H193" i="13"/>
  <c r="E193" i="13"/>
  <c r="H192" i="13" a="1"/>
  <c r="H192" i="13"/>
  <c r="E192" i="13"/>
  <c r="H191" i="13" a="1"/>
  <c r="H191" i="13"/>
  <c r="E191" i="13"/>
  <c r="H190" i="13" a="1"/>
  <c r="H190" i="13"/>
  <c r="E190" i="13"/>
  <c r="H189" i="13" a="1"/>
  <c r="H189" i="13"/>
  <c r="E189" i="13"/>
  <c r="H188" i="13" a="1"/>
  <c r="H188" i="13"/>
  <c r="E188" i="13"/>
  <c r="H187" i="13" a="1"/>
  <c r="H187" i="13"/>
  <c r="E187" i="13"/>
  <c r="H186" i="13" a="1"/>
  <c r="H186" i="13"/>
  <c r="E186" i="13"/>
  <c r="H185" i="13" a="1"/>
  <c r="H185" i="13"/>
  <c r="E185" i="13"/>
  <c r="H184" i="13" a="1"/>
  <c r="H184" i="13"/>
  <c r="E184" i="13"/>
  <c r="H183" i="13" a="1"/>
  <c r="H183" i="13"/>
  <c r="E183" i="13"/>
  <c r="H182" i="13" a="1"/>
  <c r="H182" i="13"/>
  <c r="E182" i="13"/>
  <c r="H181" i="13" a="1"/>
  <c r="H181" i="13"/>
  <c r="E181" i="13"/>
  <c r="H180" i="13" a="1"/>
  <c r="H180" i="13"/>
  <c r="E180" i="13"/>
  <c r="H179" i="13" a="1"/>
  <c r="H179" i="13"/>
  <c r="E179" i="13"/>
  <c r="H178" i="13" a="1"/>
  <c r="H178" i="13"/>
  <c r="E178" i="13"/>
  <c r="H177" i="13" a="1"/>
  <c r="H177" i="13"/>
  <c r="E177" i="13"/>
  <c r="H176" i="13" a="1"/>
  <c r="H176" i="13"/>
  <c r="E176" i="13"/>
  <c r="H175" i="13" a="1"/>
  <c r="H175" i="13"/>
  <c r="E175" i="13"/>
  <c r="H174" i="13" a="1"/>
  <c r="H174" i="13"/>
  <c r="E174" i="13"/>
  <c r="H173" i="13" a="1"/>
  <c r="H173" i="13"/>
  <c r="E173" i="13"/>
  <c r="H172" i="13" a="1"/>
  <c r="H172" i="13"/>
  <c r="E172" i="13"/>
  <c r="H171" i="13" a="1"/>
  <c r="H171" i="13"/>
  <c r="E171" i="13"/>
  <c r="H170" i="13" a="1"/>
  <c r="H170" i="13"/>
  <c r="E170" i="13"/>
  <c r="H169" i="13" a="1"/>
  <c r="H169" i="13"/>
  <c r="E169" i="13"/>
  <c r="H168" i="13" a="1"/>
  <c r="H168" i="13"/>
  <c r="E168" i="13"/>
  <c r="H167" i="13" a="1"/>
  <c r="H167" i="13"/>
  <c r="E167" i="13"/>
  <c r="H166" i="13" a="1"/>
  <c r="H166" i="13"/>
  <c r="E166" i="13"/>
  <c r="H165" i="13" a="1"/>
  <c r="H165" i="13"/>
  <c r="E165" i="13"/>
  <c r="H164" i="13" a="1"/>
  <c r="H164" i="13"/>
  <c r="E164" i="13"/>
  <c r="H163" i="13" a="1"/>
  <c r="H163" i="13"/>
  <c r="E163" i="13"/>
  <c r="H162" i="13" a="1"/>
  <c r="H162" i="13"/>
  <c r="E162" i="13"/>
  <c r="H161" i="13" a="1"/>
  <c r="H161" i="13"/>
  <c r="E161" i="13"/>
  <c r="H160" i="13" a="1"/>
  <c r="H160" i="13"/>
  <c r="E160" i="13"/>
  <c r="H159" i="13" a="1"/>
  <c r="H159" i="13"/>
  <c r="E159" i="13"/>
  <c r="H158" i="13" a="1"/>
  <c r="H158" i="13"/>
  <c r="E158" i="13"/>
  <c r="H157" i="13" a="1"/>
  <c r="H157" i="13"/>
  <c r="E157" i="13"/>
  <c r="H156" i="13" a="1"/>
  <c r="H156" i="13"/>
  <c r="E156" i="13"/>
  <c r="H155" i="13" a="1"/>
  <c r="H155" i="13"/>
  <c r="E155" i="13"/>
  <c r="H154" i="13" a="1"/>
  <c r="H154" i="13"/>
  <c r="E154" i="13"/>
  <c r="H153" i="13" a="1"/>
  <c r="H153" i="13"/>
  <c r="E153" i="13"/>
  <c r="H152" i="13" a="1"/>
  <c r="H152" i="13"/>
  <c r="E152" i="13"/>
  <c r="H151" i="13" a="1"/>
  <c r="H151" i="13"/>
  <c r="E151" i="13"/>
  <c r="H150" i="13" a="1"/>
  <c r="H150" i="13"/>
  <c r="E150" i="13"/>
  <c r="H149" i="13" a="1"/>
  <c r="H149" i="13"/>
  <c r="E149" i="13"/>
  <c r="H148" i="13" a="1"/>
  <c r="H148" i="13"/>
  <c r="E148" i="13"/>
  <c r="H147" i="13" a="1"/>
  <c r="H147" i="13"/>
  <c r="E147" i="13"/>
  <c r="H146" i="13" a="1"/>
  <c r="H146" i="13"/>
  <c r="E146" i="13"/>
  <c r="H145" i="13" a="1"/>
  <c r="H145" i="13"/>
  <c r="E145" i="13"/>
  <c r="H144" i="13" a="1"/>
  <c r="H144" i="13"/>
  <c r="E144" i="13"/>
  <c r="H143" i="13" a="1"/>
  <c r="H143" i="13"/>
  <c r="E143" i="13"/>
  <c r="H142" i="13" a="1"/>
  <c r="H142" i="13"/>
  <c r="E142" i="13"/>
  <c r="H141" i="13" a="1"/>
  <c r="H141" i="13"/>
  <c r="E141" i="13"/>
  <c r="H140" i="13" a="1"/>
  <c r="H140" i="13"/>
  <c r="E140" i="13"/>
  <c r="H139" i="13" a="1"/>
  <c r="H139" i="13"/>
  <c r="E139" i="13"/>
  <c r="H138" i="13" a="1"/>
  <c r="H138" i="13"/>
  <c r="E138" i="13"/>
  <c r="H137" i="13" a="1"/>
  <c r="H137" i="13"/>
  <c r="E137" i="13"/>
  <c r="H136" i="13" a="1"/>
  <c r="H136" i="13"/>
  <c r="E136" i="13"/>
  <c r="H135" i="13" a="1"/>
  <c r="H135" i="13"/>
  <c r="E135" i="13"/>
  <c r="H134" i="13" a="1"/>
  <c r="H134" i="13"/>
  <c r="E134" i="13"/>
  <c r="H133" i="13" a="1"/>
  <c r="H133" i="13"/>
  <c r="E133" i="13"/>
  <c r="H132" i="13" a="1"/>
  <c r="H132" i="13"/>
  <c r="E132" i="13"/>
  <c r="H131" i="13" a="1"/>
  <c r="H131" i="13"/>
  <c r="E131" i="13"/>
  <c r="H130" i="13" a="1"/>
  <c r="H130" i="13"/>
  <c r="E130" i="13"/>
  <c r="H129" i="13" a="1"/>
  <c r="H129" i="13"/>
  <c r="E129" i="13"/>
  <c r="H128" i="13" a="1"/>
  <c r="H128" i="13"/>
  <c r="E128" i="13"/>
  <c r="H127" i="13" a="1"/>
  <c r="H127" i="13"/>
  <c r="E127" i="13"/>
  <c r="H126" i="13" a="1"/>
  <c r="H126" i="13"/>
  <c r="E126" i="13"/>
  <c r="H125" i="13" a="1"/>
  <c r="H125" i="13"/>
  <c r="E125" i="13"/>
  <c r="H124" i="13" a="1"/>
  <c r="H124" i="13"/>
  <c r="E124" i="13"/>
  <c r="H123" i="13" a="1"/>
  <c r="H123" i="13"/>
  <c r="E123" i="13"/>
  <c r="H122" i="13" a="1"/>
  <c r="H122" i="13"/>
  <c r="E122" i="13"/>
  <c r="H121" i="13" a="1"/>
  <c r="H121" i="13"/>
  <c r="E121" i="13"/>
  <c r="H120" i="13" a="1"/>
  <c r="H120" i="13"/>
  <c r="E120" i="13"/>
  <c r="H119" i="13" a="1"/>
  <c r="H119" i="13"/>
  <c r="E119" i="13"/>
  <c r="H118" i="13" a="1"/>
  <c r="H118" i="13"/>
  <c r="E118" i="13"/>
  <c r="H117" i="13" a="1"/>
  <c r="H117" i="13"/>
  <c r="E117" i="13"/>
  <c r="H116" i="13" a="1"/>
  <c r="H116" i="13"/>
  <c r="E116" i="13"/>
  <c r="H115" i="13" a="1"/>
  <c r="H115" i="13"/>
  <c r="E115" i="13"/>
  <c r="H114" i="13" a="1"/>
  <c r="H114" i="13"/>
  <c r="E114" i="13"/>
  <c r="H113" i="13" a="1"/>
  <c r="H113" i="13"/>
  <c r="E113" i="13"/>
  <c r="H112" i="13" a="1"/>
  <c r="H112" i="13"/>
  <c r="E112" i="13"/>
  <c r="H111" i="13" a="1"/>
  <c r="H111" i="13"/>
  <c r="E111" i="13"/>
  <c r="H110" i="13" a="1"/>
  <c r="H110" i="13"/>
  <c r="E110" i="13"/>
  <c r="H109" i="13" a="1"/>
  <c r="H109" i="13"/>
  <c r="E109" i="13"/>
  <c r="H108" i="13" a="1"/>
  <c r="H108" i="13"/>
  <c r="E108" i="13"/>
  <c r="H107" i="13" a="1"/>
  <c r="H107" i="13"/>
  <c r="E107" i="13"/>
  <c r="H106" i="13" a="1"/>
  <c r="H106" i="13"/>
  <c r="E106" i="13"/>
  <c r="H105" i="13" a="1"/>
  <c r="H105" i="13"/>
  <c r="E105" i="13"/>
  <c r="H104" i="13" a="1"/>
  <c r="H104" i="13"/>
  <c r="E104" i="13"/>
  <c r="H103" i="13" a="1"/>
  <c r="H103" i="13"/>
  <c r="E103" i="13"/>
  <c r="H102" i="13" a="1"/>
  <c r="H102" i="13"/>
  <c r="E102" i="13"/>
  <c r="H101" i="13" a="1"/>
  <c r="H101" i="13"/>
  <c r="E101" i="13"/>
  <c r="H100" i="13" a="1"/>
  <c r="H100" i="13"/>
  <c r="E100" i="13"/>
  <c r="H99" i="13" a="1"/>
  <c r="H99" i="13"/>
  <c r="E99" i="13"/>
  <c r="H98" i="13" a="1"/>
  <c r="H98" i="13"/>
  <c r="E98" i="13"/>
  <c r="H97" i="13" a="1"/>
  <c r="H97" i="13"/>
  <c r="E97" i="13"/>
  <c r="H96" i="13" a="1"/>
  <c r="H96" i="13"/>
  <c r="E96" i="13"/>
  <c r="H95" i="13" a="1"/>
  <c r="H95" i="13"/>
  <c r="E95" i="13"/>
  <c r="H94" i="13" a="1"/>
  <c r="H94" i="13"/>
  <c r="E94" i="13"/>
  <c r="H93" i="13" a="1"/>
  <c r="H93" i="13"/>
  <c r="E93" i="13"/>
  <c r="H92" i="13" a="1"/>
  <c r="H92" i="13"/>
  <c r="E92" i="13"/>
  <c r="H91" i="13" a="1"/>
  <c r="H91" i="13"/>
  <c r="E91" i="13"/>
  <c r="H90" i="13" a="1"/>
  <c r="H90" i="13"/>
  <c r="E90" i="13"/>
  <c r="H89" i="13" a="1"/>
  <c r="H89" i="13"/>
  <c r="E89" i="13"/>
  <c r="H88" i="13" a="1"/>
  <c r="H88" i="13"/>
  <c r="E88" i="13"/>
  <c r="H87" i="13" a="1"/>
  <c r="H87" i="13"/>
  <c r="E87" i="13"/>
  <c r="H86" i="13" a="1"/>
  <c r="H86" i="13"/>
  <c r="E86" i="13"/>
  <c r="H85" i="13" a="1"/>
  <c r="H85" i="13"/>
  <c r="E85" i="13"/>
  <c r="H84" i="13" a="1"/>
  <c r="H84" i="13"/>
  <c r="E84" i="13"/>
  <c r="H83" i="13" a="1"/>
  <c r="H83" i="13"/>
  <c r="E83" i="13"/>
  <c r="H82" i="13" a="1"/>
  <c r="H82" i="13"/>
  <c r="E82" i="13"/>
  <c r="H81" i="13" a="1"/>
  <c r="H81" i="13"/>
  <c r="E81" i="13"/>
  <c r="H80" i="13" a="1"/>
  <c r="H80" i="13"/>
  <c r="E80" i="13"/>
  <c r="H79" i="13" a="1"/>
  <c r="H79" i="13"/>
  <c r="E79" i="13"/>
  <c r="H78" i="13" a="1"/>
  <c r="H78" i="13"/>
  <c r="E78" i="13"/>
  <c r="H77" i="13" a="1"/>
  <c r="H77" i="13"/>
  <c r="E77" i="13"/>
  <c r="H76" i="13" a="1"/>
  <c r="H76" i="13"/>
  <c r="E76" i="13"/>
  <c r="H75" i="13" a="1"/>
  <c r="H75" i="13"/>
  <c r="E75" i="13"/>
  <c r="H74" i="13" a="1"/>
  <c r="H74" i="13"/>
  <c r="E74" i="13"/>
  <c r="H73" i="13" a="1"/>
  <c r="H73" i="13"/>
  <c r="E73" i="13"/>
  <c r="H72" i="13" a="1"/>
  <c r="H72" i="13"/>
  <c r="E72" i="13"/>
  <c r="H71" i="13" a="1"/>
  <c r="H71" i="13"/>
  <c r="E71" i="13"/>
  <c r="H70" i="13" a="1"/>
  <c r="H70" i="13"/>
  <c r="E70" i="13"/>
  <c r="H69" i="13" a="1"/>
  <c r="H69" i="13"/>
  <c r="E69" i="13"/>
  <c r="H68" i="13" a="1"/>
  <c r="H68" i="13"/>
  <c r="E68" i="13"/>
  <c r="H67" i="13" a="1"/>
  <c r="H67" i="13"/>
  <c r="E67" i="13"/>
  <c r="H66" i="13" a="1"/>
  <c r="H66" i="13"/>
  <c r="E66" i="13"/>
  <c r="H65" i="13" a="1"/>
  <c r="H65" i="13"/>
  <c r="E65" i="13"/>
  <c r="H64" i="13" a="1"/>
  <c r="H64" i="13"/>
  <c r="E64" i="13"/>
  <c r="H63" i="13" a="1"/>
  <c r="H63" i="13"/>
  <c r="E63" i="13"/>
  <c r="H62" i="13" a="1"/>
  <c r="H62" i="13"/>
  <c r="E62" i="13"/>
  <c r="H61" i="13" a="1"/>
  <c r="H61" i="13"/>
  <c r="E61" i="13"/>
  <c r="H60" i="13" a="1"/>
  <c r="H60" i="13"/>
  <c r="E60" i="13"/>
  <c r="H59" i="13" a="1"/>
  <c r="H59" i="13"/>
  <c r="E59" i="13"/>
  <c r="H58" i="13" a="1"/>
  <c r="H58" i="13"/>
  <c r="E58" i="13"/>
  <c r="H57" i="13" a="1"/>
  <c r="H57" i="13"/>
  <c r="E57" i="13"/>
  <c r="H56" i="13" a="1"/>
  <c r="H56" i="13"/>
  <c r="E56" i="13"/>
  <c r="H55" i="13" a="1"/>
  <c r="H55" i="13"/>
  <c r="E55" i="13"/>
  <c r="H54" i="13" a="1"/>
  <c r="H54" i="13"/>
  <c r="E54" i="13"/>
  <c r="H53" i="13" a="1"/>
  <c r="H53" i="13"/>
  <c r="E53" i="13"/>
  <c r="H52" i="13" a="1"/>
  <c r="H52" i="13"/>
  <c r="E52" i="13"/>
  <c r="H51" i="13" a="1"/>
  <c r="H51" i="13"/>
  <c r="E51" i="13"/>
  <c r="H50" i="13" a="1"/>
  <c r="H50" i="13"/>
  <c r="E50" i="13"/>
  <c r="H49" i="13" a="1"/>
  <c r="H49" i="13"/>
  <c r="E49" i="13"/>
  <c r="H48" i="13" a="1"/>
  <c r="H48" i="13"/>
  <c r="E48" i="13"/>
  <c r="H47" i="13" a="1"/>
  <c r="H47" i="13"/>
  <c r="E47" i="13"/>
  <c r="H46" i="13" a="1"/>
  <c r="H46" i="13"/>
  <c r="E46" i="13"/>
  <c r="H45" i="13" a="1"/>
  <c r="H45" i="13"/>
  <c r="E45" i="13"/>
  <c r="H44" i="13" a="1"/>
  <c r="H44" i="13"/>
  <c r="E44" i="13"/>
  <c r="H43" i="13" a="1"/>
  <c r="H43" i="13"/>
  <c r="E43" i="13"/>
  <c r="H42" i="13" a="1"/>
  <c r="H42" i="13"/>
  <c r="E42" i="13"/>
  <c r="H41" i="13" a="1"/>
  <c r="H41" i="13"/>
  <c r="E41" i="13"/>
  <c r="H40" i="13" a="1"/>
  <c r="H40" i="13"/>
  <c r="E40" i="13"/>
  <c r="H39" i="13" a="1"/>
  <c r="H39" i="13"/>
  <c r="E39" i="13"/>
  <c r="H38" i="13" a="1"/>
  <c r="H38" i="13"/>
  <c r="E38" i="13"/>
  <c r="H37" i="13" a="1"/>
  <c r="H37" i="13"/>
  <c r="E37" i="13"/>
  <c r="H36" i="13" a="1"/>
  <c r="H36" i="13"/>
  <c r="E36" i="13"/>
  <c r="H35" i="13" a="1"/>
  <c r="H35" i="13"/>
  <c r="E35" i="13"/>
  <c r="H34" i="13" a="1"/>
  <c r="H34" i="13"/>
  <c r="E34" i="13"/>
  <c r="H33" i="13" a="1"/>
  <c r="H33" i="13"/>
  <c r="E33" i="13"/>
  <c r="H32" i="13" a="1"/>
  <c r="H32" i="13"/>
  <c r="E32" i="13"/>
  <c r="H31" i="13" a="1"/>
  <c r="H31" i="13"/>
  <c r="E31" i="13"/>
  <c r="H30" i="13" a="1"/>
  <c r="H30" i="13"/>
  <c r="E30" i="13"/>
  <c r="H29" i="13" a="1"/>
  <c r="H29" i="13"/>
  <c r="E29" i="13"/>
  <c r="H28" i="13" a="1"/>
  <c r="H28" i="13"/>
  <c r="E28" i="13"/>
  <c r="H27" i="13" a="1"/>
  <c r="H27" i="13"/>
  <c r="E27" i="13"/>
  <c r="H26" i="13" a="1"/>
  <c r="H26" i="13"/>
  <c r="E26" i="13"/>
  <c r="H25" i="13" a="1"/>
  <c r="H25" i="13"/>
  <c r="E25" i="13"/>
  <c r="H24" i="13" a="1"/>
  <c r="H24" i="13"/>
  <c r="E24" i="13"/>
  <c r="H23" i="13" a="1"/>
  <c r="H23" i="13"/>
  <c r="E23" i="13"/>
  <c r="H22" i="13" a="1"/>
  <c r="H22" i="13"/>
  <c r="E22" i="13"/>
  <c r="H21" i="13" a="1"/>
  <c r="H21" i="13"/>
  <c r="E21" i="13"/>
  <c r="H20" i="13" a="1"/>
  <c r="H20" i="13"/>
  <c r="E20" i="13"/>
  <c r="H19" i="13" a="1"/>
  <c r="H19" i="13"/>
  <c r="E19" i="13"/>
  <c r="H18" i="13" a="1"/>
  <c r="H18" i="13"/>
  <c r="E18" i="13"/>
  <c r="H17" i="13" a="1"/>
  <c r="H17" i="13"/>
  <c r="E17" i="13"/>
  <c r="H16" i="13" a="1"/>
  <c r="H16" i="13"/>
  <c r="E16" i="13"/>
  <c r="H15" i="13" a="1"/>
  <c r="H15" i="13"/>
  <c r="E15" i="13"/>
  <c r="H14" i="13" a="1"/>
  <c r="H14" i="13"/>
  <c r="E14" i="13"/>
  <c r="H13" i="13" a="1"/>
  <c r="H13" i="13"/>
  <c r="E13" i="13"/>
  <c r="H12" i="13" a="1"/>
  <c r="H12" i="13"/>
  <c r="E12" i="13"/>
  <c r="H11" i="13" a="1"/>
  <c r="H11" i="13"/>
  <c r="E11" i="13"/>
  <c r="H10" i="13" a="1"/>
  <c r="H10" i="13"/>
  <c r="E10" i="13"/>
  <c r="H9" i="13" a="1"/>
  <c r="H9" i="13"/>
  <c r="E9" i="13"/>
  <c r="H8" i="13" a="1"/>
  <c r="H8" i="13"/>
  <c r="E8" i="13"/>
  <c r="H7" i="13" a="1"/>
  <c r="H7" i="13"/>
  <c r="E7" i="13"/>
  <c r="H6" i="13" a="1"/>
  <c r="H6" i="13"/>
  <c r="E6" i="13"/>
  <c r="H5" i="13" a="1"/>
  <c r="H5" i="13"/>
  <c r="E5" i="13"/>
  <c r="C16" i="4"/>
  <c r="F121" i="13" a="1"/>
  <c r="F121" i="13"/>
  <c r="A2" i="2" a="1"/>
  <c r="A2" i="2"/>
  <c r="H437" i="12" a="1"/>
  <c r="H437" i="12"/>
  <c r="E437" i="12"/>
  <c r="H436" i="12" a="1"/>
  <c r="H436" i="12"/>
  <c r="E436" i="12"/>
  <c r="H435" i="12" a="1"/>
  <c r="H435" i="12"/>
  <c r="E435" i="12"/>
  <c r="H434" i="12" a="1"/>
  <c r="H434" i="12"/>
  <c r="E434" i="12"/>
  <c r="H433" i="12" a="1"/>
  <c r="H433" i="12"/>
  <c r="E433" i="12"/>
  <c r="H432" i="12" a="1"/>
  <c r="H432" i="12"/>
  <c r="E432" i="12"/>
  <c r="H431" i="12" a="1"/>
  <c r="H431" i="12"/>
  <c r="E431" i="12"/>
  <c r="H430" i="12" a="1"/>
  <c r="H430" i="12"/>
  <c r="E430" i="12"/>
  <c r="H429" i="12" a="1"/>
  <c r="H429" i="12"/>
  <c r="E429" i="12"/>
  <c r="H428" i="12" a="1"/>
  <c r="H428" i="12"/>
  <c r="E428" i="12"/>
  <c r="H427" i="12" a="1"/>
  <c r="H427" i="12"/>
  <c r="E427" i="12"/>
  <c r="H426" i="12" a="1"/>
  <c r="H426" i="12"/>
  <c r="E426" i="12"/>
  <c r="H425" i="12" a="1"/>
  <c r="H425" i="12"/>
  <c r="E425" i="12"/>
  <c r="H424" i="12" a="1"/>
  <c r="H424" i="12"/>
  <c r="E424" i="12"/>
  <c r="H423" i="12" a="1"/>
  <c r="H423" i="12"/>
  <c r="E423" i="12"/>
  <c r="H422" i="12" a="1"/>
  <c r="H422" i="12"/>
  <c r="E422" i="12"/>
  <c r="H421" i="12" a="1"/>
  <c r="H421" i="12"/>
  <c r="E421" i="12"/>
  <c r="H420" i="12" a="1"/>
  <c r="H420" i="12"/>
  <c r="E420" i="12"/>
  <c r="H419" i="12" a="1"/>
  <c r="H419" i="12"/>
  <c r="E419" i="12"/>
  <c r="H418" i="12" a="1"/>
  <c r="H418" i="12"/>
  <c r="E418" i="12"/>
  <c r="H417" i="12" a="1"/>
  <c r="H417" i="12"/>
  <c r="E417" i="12"/>
  <c r="H416" i="12" a="1"/>
  <c r="H416" i="12"/>
  <c r="E416" i="12"/>
  <c r="H415" i="12" a="1"/>
  <c r="H415" i="12"/>
  <c r="E415" i="12"/>
  <c r="H414" i="12" a="1"/>
  <c r="H414" i="12"/>
  <c r="E414" i="12"/>
  <c r="H413" i="12" a="1"/>
  <c r="H413" i="12"/>
  <c r="E413" i="12"/>
  <c r="H412" i="12" a="1"/>
  <c r="H412" i="12"/>
  <c r="E412" i="12"/>
  <c r="H411" i="12" a="1"/>
  <c r="H411" i="12"/>
  <c r="E411" i="12"/>
  <c r="H410" i="12" a="1"/>
  <c r="H410" i="12"/>
  <c r="E410" i="12"/>
  <c r="H409" i="12" a="1"/>
  <c r="H409" i="12"/>
  <c r="E409" i="12"/>
  <c r="H408" i="12" a="1"/>
  <c r="H408" i="12"/>
  <c r="E408" i="12"/>
  <c r="H407" i="12" a="1"/>
  <c r="H407" i="12"/>
  <c r="E407" i="12"/>
  <c r="H406" i="12" a="1"/>
  <c r="H406" i="12"/>
  <c r="E406" i="12"/>
  <c r="H405" i="12" a="1"/>
  <c r="H405" i="12"/>
  <c r="E405" i="12"/>
  <c r="H404" i="12" a="1"/>
  <c r="H404" i="12"/>
  <c r="E404" i="12"/>
  <c r="H403" i="12" a="1"/>
  <c r="H403" i="12"/>
  <c r="E403" i="12"/>
  <c r="H402" i="12" a="1"/>
  <c r="H402" i="12"/>
  <c r="E402" i="12"/>
  <c r="H401" i="12" a="1"/>
  <c r="H401" i="12"/>
  <c r="E401" i="12"/>
  <c r="H400" i="12" a="1"/>
  <c r="H400" i="12"/>
  <c r="E400" i="12"/>
  <c r="H399" i="12" a="1"/>
  <c r="H399" i="12"/>
  <c r="E399" i="12"/>
  <c r="H398" i="12" a="1"/>
  <c r="H398" i="12"/>
  <c r="E398" i="12"/>
  <c r="H397" i="12" a="1"/>
  <c r="H397" i="12"/>
  <c r="E397" i="12"/>
  <c r="H396" i="12" a="1"/>
  <c r="H396" i="12"/>
  <c r="E396" i="12"/>
  <c r="H395" i="12" a="1"/>
  <c r="H395" i="12"/>
  <c r="E395" i="12"/>
  <c r="H394" i="12" a="1"/>
  <c r="H394" i="12"/>
  <c r="E394" i="12"/>
  <c r="H393" i="12" a="1"/>
  <c r="H393" i="12"/>
  <c r="E393" i="12"/>
  <c r="H392" i="12" a="1"/>
  <c r="H392" i="12"/>
  <c r="E392" i="12"/>
  <c r="H391" i="12" a="1"/>
  <c r="H391" i="12"/>
  <c r="E391" i="12"/>
  <c r="H390" i="12" a="1"/>
  <c r="H390" i="12"/>
  <c r="E390" i="12"/>
  <c r="H389" i="12" a="1"/>
  <c r="H389" i="12"/>
  <c r="E389" i="12"/>
  <c r="H388" i="12" a="1"/>
  <c r="H388" i="12"/>
  <c r="E388" i="12"/>
  <c r="H387" i="12" a="1"/>
  <c r="H387" i="12"/>
  <c r="E387" i="12"/>
  <c r="H386" i="12" a="1"/>
  <c r="H386" i="12"/>
  <c r="E386" i="12"/>
  <c r="H385" i="12" a="1"/>
  <c r="H385" i="12"/>
  <c r="E385" i="12"/>
  <c r="H384" i="12" a="1"/>
  <c r="H384" i="12"/>
  <c r="E384" i="12"/>
  <c r="H383" i="12" a="1"/>
  <c r="H383" i="12"/>
  <c r="E383" i="12"/>
  <c r="H382" i="12" a="1"/>
  <c r="H382" i="12"/>
  <c r="E382" i="12"/>
  <c r="H381" i="12" a="1"/>
  <c r="H381" i="12"/>
  <c r="E381" i="12"/>
  <c r="H380" i="12" a="1"/>
  <c r="H380" i="12"/>
  <c r="E380" i="12"/>
  <c r="H379" i="12" a="1"/>
  <c r="H379" i="12"/>
  <c r="E379" i="12"/>
  <c r="H378" i="12" a="1"/>
  <c r="H378" i="12"/>
  <c r="E378" i="12"/>
  <c r="H377" i="12" a="1"/>
  <c r="H377" i="12"/>
  <c r="E377" i="12"/>
  <c r="H376" i="12" a="1"/>
  <c r="H376" i="12"/>
  <c r="E376" i="12"/>
  <c r="H375" i="12" a="1"/>
  <c r="H375" i="12"/>
  <c r="E375" i="12"/>
  <c r="H374" i="12" a="1"/>
  <c r="H374" i="12"/>
  <c r="E374" i="12"/>
  <c r="H373" i="12" a="1"/>
  <c r="H373" i="12"/>
  <c r="E373" i="12"/>
  <c r="H372" i="12" a="1"/>
  <c r="H372" i="12"/>
  <c r="E372" i="12"/>
  <c r="H371" i="12" a="1"/>
  <c r="H371" i="12"/>
  <c r="E371" i="12"/>
  <c r="H370" i="12" a="1"/>
  <c r="H370" i="12"/>
  <c r="E370" i="12"/>
  <c r="H369" i="12" a="1"/>
  <c r="H369" i="12"/>
  <c r="E369" i="12"/>
  <c r="H368" i="12" a="1"/>
  <c r="H368" i="12"/>
  <c r="E368" i="12"/>
  <c r="H367" i="12" a="1"/>
  <c r="H367" i="12"/>
  <c r="E367" i="12"/>
  <c r="H366" i="12" a="1"/>
  <c r="H366" i="12"/>
  <c r="E366" i="12"/>
  <c r="H365" i="12" a="1"/>
  <c r="H365" i="12"/>
  <c r="E365" i="12"/>
  <c r="H364" i="12" a="1"/>
  <c r="H364" i="12"/>
  <c r="E364" i="12"/>
  <c r="H363" i="12" a="1"/>
  <c r="H363" i="12"/>
  <c r="E363" i="12"/>
  <c r="H362" i="12" a="1"/>
  <c r="H362" i="12"/>
  <c r="E362" i="12"/>
  <c r="H361" i="12" a="1"/>
  <c r="H361" i="12"/>
  <c r="E361" i="12"/>
  <c r="H360" i="12" a="1"/>
  <c r="H360" i="12"/>
  <c r="E360" i="12"/>
  <c r="H359" i="12" a="1"/>
  <c r="H359" i="12"/>
  <c r="E359" i="12"/>
  <c r="H358" i="12" a="1"/>
  <c r="H358" i="12"/>
  <c r="E358" i="12"/>
  <c r="H357" i="12" a="1"/>
  <c r="H357" i="12"/>
  <c r="E357" i="12"/>
  <c r="H356" i="12" a="1"/>
  <c r="H356" i="12"/>
  <c r="E356" i="12"/>
  <c r="H355" i="12" a="1"/>
  <c r="H355" i="12"/>
  <c r="E355" i="12"/>
  <c r="H354" i="12" a="1"/>
  <c r="H354" i="12"/>
  <c r="E354" i="12"/>
  <c r="H353" i="12" a="1"/>
  <c r="H353" i="12"/>
  <c r="E353" i="12"/>
  <c r="H352" i="12" a="1"/>
  <c r="H352" i="12"/>
  <c r="E352" i="12"/>
  <c r="H351" i="12" a="1"/>
  <c r="H351" i="12"/>
  <c r="E351" i="12"/>
  <c r="H350" i="12" a="1"/>
  <c r="H350" i="12"/>
  <c r="E350" i="12"/>
  <c r="H349" i="12" a="1"/>
  <c r="H349" i="12"/>
  <c r="E349" i="12"/>
  <c r="H348" i="12" a="1"/>
  <c r="H348" i="12"/>
  <c r="E348" i="12"/>
  <c r="H347" i="12" a="1"/>
  <c r="H347" i="12"/>
  <c r="E347" i="12"/>
  <c r="H346" i="12" a="1"/>
  <c r="H346" i="12"/>
  <c r="E346" i="12"/>
  <c r="H345" i="12" a="1"/>
  <c r="H345" i="12"/>
  <c r="E345" i="12"/>
  <c r="H344" i="12" a="1"/>
  <c r="H344" i="12"/>
  <c r="E344" i="12"/>
  <c r="H343" i="12" a="1"/>
  <c r="H343" i="12"/>
  <c r="E343" i="12"/>
  <c r="H342" i="12" a="1"/>
  <c r="H342" i="12"/>
  <c r="E342" i="12"/>
  <c r="H341" i="12" a="1"/>
  <c r="H341" i="12"/>
  <c r="E341" i="12"/>
  <c r="H340" i="12" a="1"/>
  <c r="H340" i="12"/>
  <c r="E340" i="12"/>
  <c r="H339" i="12" a="1"/>
  <c r="H339" i="12"/>
  <c r="E339" i="12"/>
  <c r="H338" i="12" a="1"/>
  <c r="H338" i="12"/>
  <c r="E338" i="12"/>
  <c r="H337" i="12" a="1"/>
  <c r="H337" i="12"/>
  <c r="E337" i="12"/>
  <c r="H336" i="12" a="1"/>
  <c r="H336" i="12"/>
  <c r="E336" i="12"/>
  <c r="H335" i="12" a="1"/>
  <c r="H335" i="12"/>
  <c r="E335" i="12"/>
  <c r="H334" i="12" a="1"/>
  <c r="H334" i="12"/>
  <c r="E334" i="12"/>
  <c r="H333" i="12" a="1"/>
  <c r="H333" i="12"/>
  <c r="E333" i="12"/>
  <c r="H332" i="12" a="1"/>
  <c r="H332" i="12"/>
  <c r="E332" i="12"/>
  <c r="H331" i="12" a="1"/>
  <c r="H331" i="12"/>
  <c r="E331" i="12"/>
  <c r="H330" i="12" a="1"/>
  <c r="H330" i="12"/>
  <c r="E330" i="12"/>
  <c r="H329" i="12" a="1"/>
  <c r="H329" i="12"/>
  <c r="E329" i="12"/>
  <c r="H328" i="12" a="1"/>
  <c r="H328" i="12"/>
  <c r="E328" i="12"/>
  <c r="H327" i="12" a="1"/>
  <c r="H327" i="12"/>
  <c r="E327" i="12"/>
  <c r="H326" i="12" a="1"/>
  <c r="H326" i="12"/>
  <c r="E326" i="12"/>
  <c r="H325" i="12" a="1"/>
  <c r="H325" i="12"/>
  <c r="E325" i="12"/>
  <c r="H324" i="12" a="1"/>
  <c r="H324" i="12"/>
  <c r="E324" i="12"/>
  <c r="H323" i="12" a="1"/>
  <c r="H323" i="12"/>
  <c r="E323" i="12"/>
  <c r="H322" i="12" a="1"/>
  <c r="H322" i="12"/>
  <c r="E322" i="12"/>
  <c r="H321" i="12" a="1"/>
  <c r="H321" i="12"/>
  <c r="E321" i="12"/>
  <c r="H320" i="12" a="1"/>
  <c r="H320" i="12"/>
  <c r="E320" i="12"/>
  <c r="H319" i="12" a="1"/>
  <c r="H319" i="12"/>
  <c r="E319" i="12"/>
  <c r="H318" i="12" a="1"/>
  <c r="H318" i="12"/>
  <c r="E318" i="12"/>
  <c r="H317" i="12" a="1"/>
  <c r="H317" i="12"/>
  <c r="E317" i="12"/>
  <c r="H316" i="12" a="1"/>
  <c r="H316" i="12"/>
  <c r="E316" i="12"/>
  <c r="H315" i="12" a="1"/>
  <c r="H315" i="12"/>
  <c r="E315" i="12"/>
  <c r="H314" i="12" a="1"/>
  <c r="H314" i="12"/>
  <c r="E314" i="12"/>
  <c r="H313" i="12" a="1"/>
  <c r="H313" i="12"/>
  <c r="E313" i="12"/>
  <c r="H312" i="12" a="1"/>
  <c r="H312" i="12"/>
  <c r="E312" i="12"/>
  <c r="H311" i="12" a="1"/>
  <c r="H311" i="12"/>
  <c r="E311" i="12"/>
  <c r="H310" i="12" a="1"/>
  <c r="H310" i="12"/>
  <c r="E310" i="12"/>
  <c r="H309" i="12" a="1"/>
  <c r="H309" i="12"/>
  <c r="E309" i="12"/>
  <c r="H308" i="12" a="1"/>
  <c r="H308" i="12"/>
  <c r="E308" i="12"/>
  <c r="H307" i="12" a="1"/>
  <c r="H307" i="12"/>
  <c r="E307" i="12"/>
  <c r="H306" i="12" a="1"/>
  <c r="H306" i="12"/>
  <c r="E306" i="12"/>
  <c r="H305" i="12" a="1"/>
  <c r="H305" i="12"/>
  <c r="E305" i="12"/>
  <c r="H304" i="12" a="1"/>
  <c r="H304" i="12"/>
  <c r="E304" i="12"/>
  <c r="H303" i="12" a="1"/>
  <c r="H303" i="12"/>
  <c r="E303" i="12"/>
  <c r="H302" i="12" a="1"/>
  <c r="H302" i="12"/>
  <c r="E302" i="12"/>
  <c r="H301" i="12" a="1"/>
  <c r="H301" i="12"/>
  <c r="E301" i="12"/>
  <c r="H300" i="12" a="1"/>
  <c r="H300" i="12"/>
  <c r="E300" i="12"/>
  <c r="H299" i="12" a="1"/>
  <c r="H299" i="12"/>
  <c r="E299" i="12"/>
  <c r="H298" i="12" a="1"/>
  <c r="H298" i="12"/>
  <c r="E298" i="12"/>
  <c r="H297" i="12" a="1"/>
  <c r="H297" i="12"/>
  <c r="E297" i="12"/>
  <c r="H296" i="12" a="1"/>
  <c r="H296" i="12"/>
  <c r="E296" i="12"/>
  <c r="H295" i="12" a="1"/>
  <c r="H295" i="12"/>
  <c r="E295" i="12"/>
  <c r="H294" i="12" a="1"/>
  <c r="H294" i="12"/>
  <c r="E294" i="12"/>
  <c r="H293" i="12" a="1"/>
  <c r="H293" i="12"/>
  <c r="E293" i="12"/>
  <c r="H292" i="12" a="1"/>
  <c r="H292" i="12"/>
  <c r="E292" i="12"/>
  <c r="H291" i="12" a="1"/>
  <c r="H291" i="12"/>
  <c r="E291" i="12"/>
  <c r="H290" i="12" a="1"/>
  <c r="H290" i="12"/>
  <c r="E290" i="12"/>
  <c r="H289" i="12" a="1"/>
  <c r="H289" i="12"/>
  <c r="E289" i="12"/>
  <c r="H288" i="12" a="1"/>
  <c r="H288" i="12"/>
  <c r="E288" i="12"/>
  <c r="H287" i="12" a="1"/>
  <c r="H287" i="12"/>
  <c r="E287" i="12"/>
  <c r="H286" i="12" a="1"/>
  <c r="H286" i="12"/>
  <c r="E286" i="12"/>
  <c r="H285" i="12" a="1"/>
  <c r="H285" i="12"/>
  <c r="E285" i="12"/>
  <c r="H284" i="12" a="1"/>
  <c r="H284" i="12"/>
  <c r="E284" i="12"/>
  <c r="H283" i="12" a="1"/>
  <c r="H283" i="12"/>
  <c r="E283" i="12"/>
  <c r="H282" i="12" a="1"/>
  <c r="H282" i="12"/>
  <c r="E282" i="12"/>
  <c r="H281" i="12" a="1"/>
  <c r="H281" i="12"/>
  <c r="E281" i="12"/>
  <c r="H280" i="12" a="1"/>
  <c r="H280" i="12"/>
  <c r="E280" i="12"/>
  <c r="H279" i="12" a="1"/>
  <c r="H279" i="12"/>
  <c r="E279" i="12"/>
  <c r="H278" i="12" a="1"/>
  <c r="H278" i="12"/>
  <c r="E278" i="12"/>
  <c r="H277" i="12" a="1"/>
  <c r="H277" i="12"/>
  <c r="E277" i="12"/>
  <c r="H276" i="12" a="1"/>
  <c r="H276" i="12"/>
  <c r="E276" i="12"/>
  <c r="H275" i="12" a="1"/>
  <c r="H275" i="12"/>
  <c r="E275" i="12"/>
  <c r="H274" i="12" a="1"/>
  <c r="H274" i="12"/>
  <c r="E274" i="12"/>
  <c r="H273" i="12" a="1"/>
  <c r="H273" i="12"/>
  <c r="E273" i="12"/>
  <c r="H272" i="12" a="1"/>
  <c r="H272" i="12"/>
  <c r="E272" i="12"/>
  <c r="H271" i="12" a="1"/>
  <c r="H271" i="12"/>
  <c r="E271" i="12"/>
  <c r="H270" i="12" a="1"/>
  <c r="H270" i="12"/>
  <c r="E270" i="12"/>
  <c r="H269" i="12" a="1"/>
  <c r="H269" i="12"/>
  <c r="E269" i="12"/>
  <c r="H268" i="12" a="1"/>
  <c r="H268" i="12"/>
  <c r="E268" i="12"/>
  <c r="H267" i="12" a="1"/>
  <c r="H267" i="12"/>
  <c r="E267" i="12"/>
  <c r="H266" i="12" a="1"/>
  <c r="H266" i="12"/>
  <c r="E266" i="12"/>
  <c r="H265" i="12" a="1"/>
  <c r="H265" i="12"/>
  <c r="E265" i="12"/>
  <c r="H264" i="12" a="1"/>
  <c r="H264" i="12"/>
  <c r="E264" i="12"/>
  <c r="H263" i="12" a="1"/>
  <c r="H263" i="12"/>
  <c r="E263" i="12"/>
  <c r="H262" i="12" a="1"/>
  <c r="H262" i="12"/>
  <c r="E262" i="12"/>
  <c r="H261" i="12" a="1"/>
  <c r="H261" i="12"/>
  <c r="E261" i="12"/>
  <c r="H260" i="12" a="1"/>
  <c r="H260" i="12"/>
  <c r="E260" i="12"/>
  <c r="H259" i="12" a="1"/>
  <c r="H259" i="12"/>
  <c r="E259" i="12"/>
  <c r="H258" i="12" a="1"/>
  <c r="H258" i="12"/>
  <c r="E258" i="12"/>
  <c r="H257" i="12" a="1"/>
  <c r="H257" i="12"/>
  <c r="E257" i="12"/>
  <c r="H256" i="12" a="1"/>
  <c r="H256" i="12"/>
  <c r="E256" i="12"/>
  <c r="H255" i="12" a="1"/>
  <c r="H255" i="12"/>
  <c r="E255" i="12"/>
  <c r="H254" i="12" a="1"/>
  <c r="H254" i="12"/>
  <c r="E254" i="12"/>
  <c r="H253" i="12" a="1"/>
  <c r="H253" i="12"/>
  <c r="E253" i="12"/>
  <c r="H252" i="12" a="1"/>
  <c r="H252" i="12"/>
  <c r="E252" i="12"/>
  <c r="H251" i="12" a="1"/>
  <c r="H251" i="12"/>
  <c r="E251" i="12"/>
  <c r="H250" i="12" a="1"/>
  <c r="H250" i="12"/>
  <c r="E250" i="12"/>
  <c r="H249" i="12" a="1"/>
  <c r="H249" i="12"/>
  <c r="E249" i="12"/>
  <c r="H248" i="12" a="1"/>
  <c r="H248" i="12"/>
  <c r="E248" i="12"/>
  <c r="H247" i="12" a="1"/>
  <c r="H247" i="12"/>
  <c r="E247" i="12"/>
  <c r="H246" i="12" a="1"/>
  <c r="H246" i="12"/>
  <c r="E246" i="12"/>
  <c r="H245" i="12" a="1"/>
  <c r="H245" i="12"/>
  <c r="E245" i="12"/>
  <c r="H244" i="12" a="1"/>
  <c r="H244" i="12"/>
  <c r="E244" i="12"/>
  <c r="H243" i="12" a="1"/>
  <c r="H243" i="12"/>
  <c r="E243" i="12"/>
  <c r="H242" i="12" a="1"/>
  <c r="H242" i="12"/>
  <c r="E242" i="12"/>
  <c r="H241" i="12" a="1"/>
  <c r="H241" i="12"/>
  <c r="E241" i="12"/>
  <c r="H240" i="12" a="1"/>
  <c r="H240" i="12"/>
  <c r="E240" i="12"/>
  <c r="H239" i="12" a="1"/>
  <c r="H239" i="12"/>
  <c r="E239" i="12"/>
  <c r="H238" i="12" a="1"/>
  <c r="H238" i="12"/>
  <c r="E238" i="12"/>
  <c r="H237" i="12" a="1"/>
  <c r="H237" i="12"/>
  <c r="E237" i="12"/>
  <c r="H236" i="12" a="1"/>
  <c r="H236" i="12"/>
  <c r="E236" i="12"/>
  <c r="H235" i="12" a="1"/>
  <c r="H235" i="12"/>
  <c r="E235" i="12"/>
  <c r="H234" i="12" a="1"/>
  <c r="H234" i="12"/>
  <c r="E234" i="12"/>
  <c r="H233" i="12" a="1"/>
  <c r="H233" i="12"/>
  <c r="E233" i="12"/>
  <c r="H232" i="12" a="1"/>
  <c r="H232" i="12"/>
  <c r="E232" i="12"/>
  <c r="H231" i="12" a="1"/>
  <c r="H231" i="12"/>
  <c r="E231" i="12"/>
  <c r="H230" i="12" a="1"/>
  <c r="H230" i="12"/>
  <c r="E230" i="12"/>
  <c r="H229" i="12" a="1"/>
  <c r="H229" i="12"/>
  <c r="E229" i="12"/>
  <c r="H228" i="12" a="1"/>
  <c r="H228" i="12"/>
  <c r="E228" i="12"/>
  <c r="H227" i="12" a="1"/>
  <c r="H227" i="12"/>
  <c r="E227" i="12"/>
  <c r="H226" i="12" a="1"/>
  <c r="H226" i="12"/>
  <c r="E226" i="12"/>
  <c r="H225" i="12" a="1"/>
  <c r="H225" i="12"/>
  <c r="E225" i="12"/>
  <c r="H224" i="12" a="1"/>
  <c r="H224" i="12"/>
  <c r="E224" i="12"/>
  <c r="H223" i="12" a="1"/>
  <c r="H223" i="12"/>
  <c r="E223" i="12"/>
  <c r="H222" i="12" a="1"/>
  <c r="H222" i="12"/>
  <c r="E222" i="12"/>
  <c r="H221" i="12" a="1"/>
  <c r="H221" i="12"/>
  <c r="E221" i="12"/>
  <c r="H220" i="12" a="1"/>
  <c r="H220" i="12"/>
  <c r="E220" i="12"/>
  <c r="H219" i="12" a="1"/>
  <c r="H219" i="12"/>
  <c r="E219" i="12"/>
  <c r="H218" i="12" a="1"/>
  <c r="H218" i="12"/>
  <c r="E218" i="12"/>
  <c r="H217" i="12" a="1"/>
  <c r="H217" i="12"/>
  <c r="E217" i="12"/>
  <c r="H216" i="12" a="1"/>
  <c r="H216" i="12"/>
  <c r="E216" i="12"/>
  <c r="H215" i="12" a="1"/>
  <c r="H215" i="12"/>
  <c r="E215" i="12"/>
  <c r="H214" i="12" a="1"/>
  <c r="H214" i="12"/>
  <c r="E214" i="12"/>
  <c r="H213" i="12" a="1"/>
  <c r="H213" i="12"/>
  <c r="E213" i="12"/>
  <c r="H212" i="12" a="1"/>
  <c r="H212" i="12"/>
  <c r="E212" i="12"/>
  <c r="H211" i="12" a="1"/>
  <c r="H211" i="12"/>
  <c r="E211" i="12"/>
  <c r="H210" i="12" a="1"/>
  <c r="H210" i="12"/>
  <c r="E210" i="12"/>
  <c r="H209" i="12" a="1"/>
  <c r="H209" i="12"/>
  <c r="E209" i="12"/>
  <c r="H208" i="12" a="1"/>
  <c r="H208" i="12"/>
  <c r="E208" i="12"/>
  <c r="H207" i="12" a="1"/>
  <c r="H207" i="12"/>
  <c r="E207" i="12"/>
  <c r="H206" i="12" a="1"/>
  <c r="H206" i="12"/>
  <c r="E206" i="12"/>
  <c r="H205" i="12" a="1"/>
  <c r="H205" i="12"/>
  <c r="E205" i="12"/>
  <c r="H204" i="12" a="1"/>
  <c r="H204" i="12"/>
  <c r="E204" i="12"/>
  <c r="H203" i="12" a="1"/>
  <c r="H203" i="12"/>
  <c r="E203" i="12"/>
  <c r="H202" i="12" a="1"/>
  <c r="H202" i="12"/>
  <c r="E202" i="12"/>
  <c r="H201" i="12" a="1"/>
  <c r="H201" i="12"/>
  <c r="E201" i="12"/>
  <c r="H200" i="12" a="1"/>
  <c r="H200" i="12"/>
  <c r="E200" i="12"/>
  <c r="H199" i="12" a="1"/>
  <c r="H199" i="12"/>
  <c r="E199" i="12"/>
  <c r="H198" i="12" a="1"/>
  <c r="H198" i="12"/>
  <c r="E198" i="12"/>
  <c r="H197" i="12" a="1"/>
  <c r="H197" i="12"/>
  <c r="E197" i="12"/>
  <c r="H196" i="12" a="1"/>
  <c r="H196" i="12"/>
  <c r="E196" i="12"/>
  <c r="H195" i="12" a="1"/>
  <c r="H195" i="12"/>
  <c r="E195" i="12"/>
  <c r="H194" i="12" a="1"/>
  <c r="H194" i="12"/>
  <c r="E194" i="12"/>
  <c r="H193" i="12" a="1"/>
  <c r="H193" i="12"/>
  <c r="E193" i="12"/>
  <c r="H192" i="12" a="1"/>
  <c r="H192" i="12"/>
  <c r="E192" i="12"/>
  <c r="H191" i="12" a="1"/>
  <c r="H191" i="12"/>
  <c r="E191" i="12"/>
  <c r="H190" i="12" a="1"/>
  <c r="H190" i="12"/>
  <c r="E190" i="12"/>
  <c r="H189" i="12" a="1"/>
  <c r="H189" i="12"/>
  <c r="E189" i="12"/>
  <c r="H188" i="12" a="1"/>
  <c r="H188" i="12"/>
  <c r="E188" i="12"/>
  <c r="H187" i="12" a="1"/>
  <c r="H187" i="12"/>
  <c r="E187" i="12"/>
  <c r="H186" i="12" a="1"/>
  <c r="H186" i="12"/>
  <c r="E186" i="12"/>
  <c r="H185" i="12" a="1"/>
  <c r="H185" i="12"/>
  <c r="E185" i="12"/>
  <c r="H184" i="12" a="1"/>
  <c r="H184" i="12"/>
  <c r="E184" i="12"/>
  <c r="H183" i="12" a="1"/>
  <c r="H183" i="12"/>
  <c r="E183" i="12"/>
  <c r="H182" i="12" a="1"/>
  <c r="H182" i="12"/>
  <c r="E182" i="12"/>
  <c r="H181" i="12" a="1"/>
  <c r="H181" i="12"/>
  <c r="E181" i="12"/>
  <c r="H180" i="12" a="1"/>
  <c r="H180" i="12"/>
  <c r="E180" i="12"/>
  <c r="H179" i="12" a="1"/>
  <c r="H179" i="12"/>
  <c r="E179" i="12"/>
  <c r="H178" i="12" a="1"/>
  <c r="H178" i="12"/>
  <c r="E178" i="12"/>
  <c r="H177" i="12" a="1"/>
  <c r="H177" i="12"/>
  <c r="E177" i="12"/>
  <c r="H176" i="12" a="1"/>
  <c r="H176" i="12"/>
  <c r="E176" i="12"/>
  <c r="H175" i="12" a="1"/>
  <c r="H175" i="12"/>
  <c r="E175" i="12"/>
  <c r="H174" i="12" a="1"/>
  <c r="H174" i="12"/>
  <c r="E174" i="12"/>
  <c r="H173" i="12" a="1"/>
  <c r="H173" i="12"/>
  <c r="E173" i="12"/>
  <c r="H172" i="12" a="1"/>
  <c r="H172" i="12"/>
  <c r="E172" i="12"/>
  <c r="H171" i="12" a="1"/>
  <c r="H171" i="12"/>
  <c r="E171" i="12"/>
  <c r="H170" i="12" a="1"/>
  <c r="H170" i="12"/>
  <c r="E170" i="12"/>
  <c r="H169" i="12" a="1"/>
  <c r="H169" i="12"/>
  <c r="E169" i="12"/>
  <c r="H168" i="12" a="1"/>
  <c r="H168" i="12"/>
  <c r="E168" i="12"/>
  <c r="H167" i="12" a="1"/>
  <c r="H167" i="12"/>
  <c r="E167" i="12"/>
  <c r="H166" i="12" a="1"/>
  <c r="H166" i="12"/>
  <c r="E166" i="12"/>
  <c r="H165" i="12" a="1"/>
  <c r="H165" i="12"/>
  <c r="E165" i="12"/>
  <c r="H164" i="12" a="1"/>
  <c r="H164" i="12"/>
  <c r="E164" i="12"/>
  <c r="H163" i="12" a="1"/>
  <c r="H163" i="12"/>
  <c r="E163" i="12"/>
  <c r="H162" i="12" a="1"/>
  <c r="H162" i="12"/>
  <c r="E162" i="12"/>
  <c r="H161" i="12" a="1"/>
  <c r="H161" i="12"/>
  <c r="E161" i="12"/>
  <c r="H160" i="12" a="1"/>
  <c r="H160" i="12"/>
  <c r="E160" i="12"/>
  <c r="H159" i="12" a="1"/>
  <c r="H159" i="12"/>
  <c r="E159" i="12"/>
  <c r="H158" i="12" a="1"/>
  <c r="H158" i="12"/>
  <c r="E158" i="12"/>
  <c r="H157" i="12" a="1"/>
  <c r="H157" i="12"/>
  <c r="E157" i="12"/>
  <c r="H156" i="12" a="1"/>
  <c r="H156" i="12"/>
  <c r="E156" i="12"/>
  <c r="H155" i="12" a="1"/>
  <c r="H155" i="12"/>
  <c r="E155" i="12"/>
  <c r="H154" i="12" a="1"/>
  <c r="H154" i="12"/>
  <c r="E154" i="12"/>
  <c r="H153" i="12" a="1"/>
  <c r="H153" i="12"/>
  <c r="E153" i="12"/>
  <c r="H152" i="12" a="1"/>
  <c r="H152" i="12"/>
  <c r="E152" i="12"/>
  <c r="H151" i="12" a="1"/>
  <c r="H151" i="12"/>
  <c r="E151" i="12"/>
  <c r="H150" i="12" a="1"/>
  <c r="H150" i="12"/>
  <c r="E150" i="12"/>
  <c r="H149" i="12" a="1"/>
  <c r="H149" i="12"/>
  <c r="E149" i="12"/>
  <c r="H148" i="12" a="1"/>
  <c r="H148" i="12"/>
  <c r="E148" i="12"/>
  <c r="H147" i="12" a="1"/>
  <c r="H147" i="12"/>
  <c r="E147" i="12"/>
  <c r="H146" i="12" a="1"/>
  <c r="H146" i="12"/>
  <c r="E146" i="12"/>
  <c r="H145" i="12" a="1"/>
  <c r="H145" i="12"/>
  <c r="E145" i="12"/>
  <c r="H144" i="12" a="1"/>
  <c r="H144" i="12"/>
  <c r="E144" i="12"/>
  <c r="H143" i="12" a="1"/>
  <c r="H143" i="12"/>
  <c r="E143" i="12"/>
  <c r="H142" i="12" a="1"/>
  <c r="H142" i="12"/>
  <c r="E142" i="12"/>
  <c r="H141" i="12" a="1"/>
  <c r="H141" i="12"/>
  <c r="E141" i="12"/>
  <c r="H140" i="12" a="1"/>
  <c r="H140" i="12"/>
  <c r="E140" i="12"/>
  <c r="H139" i="12" a="1"/>
  <c r="H139" i="12"/>
  <c r="E139" i="12"/>
  <c r="H138" i="12" a="1"/>
  <c r="H138" i="12"/>
  <c r="E138" i="12"/>
  <c r="H137" i="12" a="1"/>
  <c r="H137" i="12"/>
  <c r="E137" i="12"/>
  <c r="H136" i="12" a="1"/>
  <c r="H136" i="12"/>
  <c r="E136" i="12"/>
  <c r="H135" i="12" a="1"/>
  <c r="H135" i="12"/>
  <c r="E135" i="12"/>
  <c r="H134" i="12" a="1"/>
  <c r="H134" i="12"/>
  <c r="E134" i="12"/>
  <c r="H133" i="12" a="1"/>
  <c r="H133" i="12"/>
  <c r="E133" i="12"/>
  <c r="H132" i="12" a="1"/>
  <c r="H132" i="12"/>
  <c r="E132" i="12"/>
  <c r="H131" i="12" a="1"/>
  <c r="H131" i="12"/>
  <c r="E131" i="12"/>
  <c r="H130" i="12" a="1"/>
  <c r="H130" i="12"/>
  <c r="E130" i="12"/>
  <c r="H129" i="12" a="1"/>
  <c r="H129" i="12"/>
  <c r="E129" i="12"/>
  <c r="H128" i="12" a="1"/>
  <c r="H128" i="12"/>
  <c r="E128" i="12"/>
  <c r="H127" i="12" a="1"/>
  <c r="H127" i="12"/>
  <c r="E127" i="12"/>
  <c r="H126" i="12" a="1"/>
  <c r="H126" i="12"/>
  <c r="E126" i="12"/>
  <c r="H125" i="12" a="1"/>
  <c r="H125" i="12"/>
  <c r="E125" i="12"/>
  <c r="H124" i="12" a="1"/>
  <c r="H124" i="12"/>
  <c r="E124" i="12"/>
  <c r="H123" i="12" a="1"/>
  <c r="H123" i="12"/>
  <c r="E123" i="12"/>
  <c r="H122" i="12" a="1"/>
  <c r="H122" i="12"/>
  <c r="E122" i="12"/>
  <c r="H121" i="12" a="1"/>
  <c r="H121" i="12"/>
  <c r="E121" i="12"/>
  <c r="H120" i="12" a="1"/>
  <c r="H120" i="12"/>
  <c r="E120" i="12"/>
  <c r="H119" i="12" a="1"/>
  <c r="H119" i="12"/>
  <c r="E119" i="12"/>
  <c r="H118" i="12" a="1"/>
  <c r="H118" i="12"/>
  <c r="E118" i="12"/>
  <c r="H117" i="12" a="1"/>
  <c r="H117" i="12"/>
  <c r="E117" i="12"/>
  <c r="H116" i="12" a="1"/>
  <c r="H116" i="12"/>
  <c r="E116" i="12"/>
  <c r="H115" i="12" a="1"/>
  <c r="H115" i="12"/>
  <c r="E115" i="12"/>
  <c r="H114" i="12" a="1"/>
  <c r="H114" i="12"/>
  <c r="E114" i="12"/>
  <c r="H113" i="12" a="1"/>
  <c r="H113" i="12"/>
  <c r="E113" i="12"/>
  <c r="H112" i="12" a="1"/>
  <c r="H112" i="12"/>
  <c r="E112" i="12"/>
  <c r="H111" i="12" a="1"/>
  <c r="H111" i="12"/>
  <c r="E111" i="12"/>
  <c r="H110" i="12" a="1"/>
  <c r="H110" i="12"/>
  <c r="E110" i="12"/>
  <c r="H109" i="12" a="1"/>
  <c r="H109" i="12"/>
  <c r="E109" i="12"/>
  <c r="H108" i="12" a="1"/>
  <c r="H108" i="12"/>
  <c r="E108" i="12"/>
  <c r="H107" i="12" a="1"/>
  <c r="H107" i="12"/>
  <c r="E107" i="12"/>
  <c r="H106" i="12" a="1"/>
  <c r="H106" i="12"/>
  <c r="E106" i="12"/>
  <c r="H105" i="12" a="1"/>
  <c r="H105" i="12"/>
  <c r="E105" i="12"/>
  <c r="H104" i="12" a="1"/>
  <c r="H104" i="12"/>
  <c r="E104" i="12"/>
  <c r="H103" i="12" a="1"/>
  <c r="H103" i="12"/>
  <c r="E103" i="12"/>
  <c r="H102" i="12" a="1"/>
  <c r="H102" i="12"/>
  <c r="E102" i="12"/>
  <c r="H101" i="12" a="1"/>
  <c r="H101" i="12"/>
  <c r="E101" i="12"/>
  <c r="H100" i="12" a="1"/>
  <c r="H100" i="12"/>
  <c r="E100" i="12"/>
  <c r="H99" i="12" a="1"/>
  <c r="H99" i="12"/>
  <c r="E99" i="12"/>
  <c r="H98" i="12" a="1"/>
  <c r="H98" i="12"/>
  <c r="E98" i="12"/>
  <c r="H97" i="12" a="1"/>
  <c r="H97" i="12"/>
  <c r="E97" i="12"/>
  <c r="H96" i="12" a="1"/>
  <c r="H96" i="12"/>
  <c r="E96" i="12"/>
  <c r="H95" i="12" a="1"/>
  <c r="H95" i="12"/>
  <c r="E95" i="12"/>
  <c r="H94" i="12" a="1"/>
  <c r="H94" i="12"/>
  <c r="E94" i="12"/>
  <c r="H93" i="12" a="1"/>
  <c r="H93" i="12"/>
  <c r="E93" i="12"/>
  <c r="H92" i="12" a="1"/>
  <c r="H92" i="12"/>
  <c r="E92" i="12"/>
  <c r="H91" i="12" a="1"/>
  <c r="H91" i="12"/>
  <c r="E91" i="12"/>
  <c r="H90" i="12" a="1"/>
  <c r="H90" i="12"/>
  <c r="E90" i="12"/>
  <c r="H89" i="12" a="1"/>
  <c r="H89" i="12"/>
  <c r="E89" i="12"/>
  <c r="H88" i="12" a="1"/>
  <c r="H88" i="12"/>
  <c r="E88" i="12"/>
  <c r="H87" i="12" a="1"/>
  <c r="H87" i="12"/>
  <c r="E87" i="12"/>
  <c r="H86" i="12" a="1"/>
  <c r="H86" i="12"/>
  <c r="E86" i="12"/>
  <c r="H85" i="12" a="1"/>
  <c r="H85" i="12"/>
  <c r="E85" i="12"/>
  <c r="H84" i="12" a="1"/>
  <c r="H84" i="12"/>
  <c r="E84" i="12"/>
  <c r="H83" i="12" a="1"/>
  <c r="H83" i="12"/>
  <c r="E83" i="12"/>
  <c r="H82" i="12" a="1"/>
  <c r="H82" i="12"/>
  <c r="E82" i="12"/>
  <c r="H81" i="12" a="1"/>
  <c r="H81" i="12"/>
  <c r="E81" i="12"/>
  <c r="H80" i="12" a="1"/>
  <c r="H80" i="12"/>
  <c r="E80" i="12"/>
  <c r="H79" i="12" a="1"/>
  <c r="H79" i="12"/>
  <c r="E79" i="12"/>
  <c r="H78" i="12" a="1"/>
  <c r="H78" i="12"/>
  <c r="E78" i="12"/>
  <c r="H77" i="12" a="1"/>
  <c r="H77" i="12"/>
  <c r="E77" i="12"/>
  <c r="H76" i="12" a="1"/>
  <c r="H76" i="12"/>
  <c r="E76" i="12"/>
  <c r="H75" i="12" a="1"/>
  <c r="H75" i="12"/>
  <c r="E75" i="12"/>
  <c r="H74" i="12" a="1"/>
  <c r="H74" i="12"/>
  <c r="E74" i="12"/>
  <c r="H73" i="12" a="1"/>
  <c r="H73" i="12"/>
  <c r="E73" i="12"/>
  <c r="H72" i="12" a="1"/>
  <c r="H72" i="12"/>
  <c r="E72" i="12"/>
  <c r="H71" i="12" a="1"/>
  <c r="H71" i="12"/>
  <c r="E71" i="12"/>
  <c r="H70" i="12" a="1"/>
  <c r="H70" i="12"/>
  <c r="E70" i="12"/>
  <c r="H69" i="12" a="1"/>
  <c r="H69" i="12"/>
  <c r="E69" i="12"/>
  <c r="H68" i="12" a="1"/>
  <c r="H68" i="12"/>
  <c r="E68" i="12"/>
  <c r="H67" i="12" a="1"/>
  <c r="H67" i="12"/>
  <c r="E67" i="12"/>
  <c r="H66" i="12" a="1"/>
  <c r="H66" i="12"/>
  <c r="E66" i="12"/>
  <c r="H65" i="12" a="1"/>
  <c r="H65" i="12"/>
  <c r="E65" i="12"/>
  <c r="H64" i="12" a="1"/>
  <c r="H64" i="12"/>
  <c r="E64" i="12"/>
  <c r="H63" i="12" a="1"/>
  <c r="H63" i="12"/>
  <c r="E63" i="12"/>
  <c r="H62" i="12" a="1"/>
  <c r="H62" i="12"/>
  <c r="E62" i="12"/>
  <c r="H61" i="12" a="1"/>
  <c r="H61" i="12"/>
  <c r="E61" i="12"/>
  <c r="H60" i="12" a="1"/>
  <c r="H60" i="12"/>
  <c r="E60" i="12"/>
  <c r="H59" i="12" a="1"/>
  <c r="H59" i="12"/>
  <c r="E59" i="12"/>
  <c r="H58" i="12" a="1"/>
  <c r="H58" i="12"/>
  <c r="E58" i="12"/>
  <c r="H57" i="12" a="1"/>
  <c r="H57" i="12"/>
  <c r="E57" i="12"/>
  <c r="H56" i="12" a="1"/>
  <c r="H56" i="12"/>
  <c r="E56" i="12"/>
  <c r="H55" i="12" a="1"/>
  <c r="H55" i="12"/>
  <c r="E55" i="12"/>
  <c r="H54" i="12" a="1"/>
  <c r="H54" i="12"/>
  <c r="E54" i="12"/>
  <c r="H53" i="12" a="1"/>
  <c r="H53" i="12"/>
  <c r="E53" i="12"/>
  <c r="H52" i="12" a="1"/>
  <c r="H52" i="12"/>
  <c r="E52" i="12"/>
  <c r="H51" i="12" a="1"/>
  <c r="H51" i="12"/>
  <c r="E51" i="12"/>
  <c r="H50" i="12" a="1"/>
  <c r="H50" i="12"/>
  <c r="E50" i="12"/>
  <c r="H49" i="12" a="1"/>
  <c r="H49" i="12"/>
  <c r="E49" i="12"/>
  <c r="H48" i="12" a="1"/>
  <c r="H48" i="12"/>
  <c r="E48" i="12"/>
  <c r="H47" i="12" a="1"/>
  <c r="H47" i="12"/>
  <c r="E47" i="12"/>
  <c r="H46" i="12" a="1"/>
  <c r="H46" i="12"/>
  <c r="E46" i="12"/>
  <c r="H45" i="12" a="1"/>
  <c r="H45" i="12"/>
  <c r="E45" i="12"/>
  <c r="H44" i="12" a="1"/>
  <c r="H44" i="12"/>
  <c r="E44" i="12"/>
  <c r="H43" i="12" a="1"/>
  <c r="H43" i="12"/>
  <c r="E43" i="12"/>
  <c r="H42" i="12" a="1"/>
  <c r="H42" i="12"/>
  <c r="E42" i="12"/>
  <c r="H41" i="12" a="1"/>
  <c r="H41" i="12"/>
  <c r="E41" i="12"/>
  <c r="H40" i="12" a="1"/>
  <c r="H40" i="12"/>
  <c r="E40" i="12"/>
  <c r="H39" i="12" a="1"/>
  <c r="H39" i="12"/>
  <c r="E39" i="12"/>
  <c r="H38" i="12" a="1"/>
  <c r="H38" i="12"/>
  <c r="E38" i="12"/>
  <c r="H37" i="12" a="1"/>
  <c r="H37" i="12"/>
  <c r="E37" i="12"/>
  <c r="H36" i="12" a="1"/>
  <c r="H36" i="12"/>
  <c r="E36" i="12"/>
  <c r="H35" i="12" a="1"/>
  <c r="H35" i="12"/>
  <c r="E35" i="12"/>
  <c r="H34" i="12" a="1"/>
  <c r="H34" i="12"/>
  <c r="E34" i="12"/>
  <c r="H33" i="12" a="1"/>
  <c r="H33" i="12"/>
  <c r="E33" i="12"/>
  <c r="H32" i="12" a="1"/>
  <c r="H32" i="12"/>
  <c r="E32" i="12"/>
  <c r="H31" i="12" a="1"/>
  <c r="H31" i="12"/>
  <c r="E31" i="12"/>
  <c r="H30" i="12" a="1"/>
  <c r="H30" i="12"/>
  <c r="E30" i="12"/>
  <c r="H29" i="12" a="1"/>
  <c r="H29" i="12"/>
  <c r="E29" i="12"/>
  <c r="H28" i="12" a="1"/>
  <c r="H28" i="12"/>
  <c r="E28" i="12"/>
  <c r="H27" i="12" a="1"/>
  <c r="H27" i="12"/>
  <c r="E27" i="12"/>
  <c r="H26" i="12" a="1"/>
  <c r="H26" i="12"/>
  <c r="E26" i="12"/>
  <c r="H25" i="12" a="1"/>
  <c r="H25" i="12"/>
  <c r="E25" i="12"/>
  <c r="H24" i="12" a="1"/>
  <c r="H24" i="12"/>
  <c r="E24" i="12"/>
  <c r="H23" i="12" a="1"/>
  <c r="H23" i="12"/>
  <c r="E23" i="12"/>
  <c r="H22" i="12" a="1"/>
  <c r="H22" i="12"/>
  <c r="E22" i="12"/>
  <c r="H21" i="12" a="1"/>
  <c r="H21" i="12"/>
  <c r="E21" i="12"/>
  <c r="H20" i="12" a="1"/>
  <c r="H20" i="12"/>
  <c r="E20" i="12"/>
  <c r="H19" i="12" a="1"/>
  <c r="H19" i="12"/>
  <c r="E19" i="12"/>
  <c r="H18" i="12" a="1"/>
  <c r="H18" i="12"/>
  <c r="E18" i="12"/>
  <c r="H17" i="12" a="1"/>
  <c r="H17" i="12"/>
  <c r="E17" i="12"/>
  <c r="H16" i="12" a="1"/>
  <c r="H16" i="12"/>
  <c r="E16" i="12"/>
  <c r="H15" i="12" a="1"/>
  <c r="H15" i="12"/>
  <c r="E15" i="12"/>
  <c r="H14" i="12" a="1"/>
  <c r="H14" i="12"/>
  <c r="E14" i="12"/>
  <c r="H13" i="12" a="1"/>
  <c r="H13" i="12"/>
  <c r="E13" i="12"/>
  <c r="H12" i="12" a="1"/>
  <c r="H12" i="12"/>
  <c r="E12" i="12"/>
  <c r="H11" i="12" a="1"/>
  <c r="H11" i="12"/>
  <c r="E11" i="12"/>
  <c r="H10" i="12" a="1"/>
  <c r="H10" i="12"/>
  <c r="E10" i="12"/>
  <c r="H9" i="12" a="1"/>
  <c r="H9" i="12"/>
  <c r="E9" i="12"/>
  <c r="H8" i="12" a="1"/>
  <c r="H8" i="12"/>
  <c r="E8" i="12"/>
  <c r="H7" i="12" a="1"/>
  <c r="H7" i="12"/>
  <c r="E7" i="12"/>
  <c r="H6" i="12" a="1"/>
  <c r="H6" i="12"/>
  <c r="E6" i="12"/>
  <c r="H5" i="12" a="1"/>
  <c r="H5" i="12"/>
  <c r="E5" i="12"/>
  <c r="C14" i="4"/>
  <c r="F437" i="12" a="1"/>
  <c r="F437" i="12"/>
  <c r="H5" i="11" a="1"/>
  <c r="H5" i="11"/>
  <c r="H6" i="11" a="1"/>
  <c r="H6" i="11"/>
  <c r="H7" i="11" a="1"/>
  <c r="H7" i="11"/>
  <c r="H8" i="11" a="1"/>
  <c r="H8" i="11"/>
  <c r="H9" i="11" a="1"/>
  <c r="H9" i="11"/>
  <c r="H10" i="11" a="1"/>
  <c r="H10" i="11"/>
  <c r="H11" i="11" a="1"/>
  <c r="H11" i="11"/>
  <c r="H12" i="11" a="1"/>
  <c r="H12" i="11"/>
  <c r="H13" i="11" a="1"/>
  <c r="H13" i="11"/>
  <c r="H14" i="11" a="1"/>
  <c r="H14" i="11"/>
  <c r="H15" i="11" a="1"/>
  <c r="H15" i="11"/>
  <c r="H16" i="11" a="1"/>
  <c r="H16" i="11"/>
  <c r="H17" i="11" a="1"/>
  <c r="H17" i="11"/>
  <c r="H18" i="11" a="1"/>
  <c r="H18" i="11"/>
  <c r="H19" i="11" a="1"/>
  <c r="H19" i="11"/>
  <c r="H20" i="11" a="1"/>
  <c r="H20" i="11"/>
  <c r="H21" i="11" a="1"/>
  <c r="H21" i="11"/>
  <c r="H22" i="11" a="1"/>
  <c r="H22" i="11"/>
  <c r="H23" i="11" a="1"/>
  <c r="H23" i="11"/>
  <c r="H24" i="11" a="1"/>
  <c r="H24" i="11"/>
  <c r="H25" i="11" a="1"/>
  <c r="H25" i="11"/>
  <c r="H26" i="11" a="1"/>
  <c r="H26" i="11"/>
  <c r="H27" i="11" a="1"/>
  <c r="H27" i="11"/>
  <c r="H28" i="11" a="1"/>
  <c r="H28" i="11"/>
  <c r="H29" i="11" a="1"/>
  <c r="H29" i="11"/>
  <c r="H30" i="11" a="1"/>
  <c r="H30" i="11"/>
  <c r="H31" i="11" a="1"/>
  <c r="H31" i="11"/>
  <c r="H32" i="11" a="1"/>
  <c r="H32" i="11"/>
  <c r="H33" i="11" a="1"/>
  <c r="H33" i="11"/>
  <c r="H34" i="11" a="1"/>
  <c r="H34" i="11"/>
  <c r="H35" i="11" a="1"/>
  <c r="H35" i="11"/>
  <c r="H36" i="11" a="1"/>
  <c r="H36" i="11"/>
  <c r="H37" i="11" a="1"/>
  <c r="H37" i="11"/>
  <c r="H38" i="11" a="1"/>
  <c r="H38" i="11"/>
  <c r="H39" i="11" a="1"/>
  <c r="H39" i="11"/>
  <c r="H40" i="11" a="1"/>
  <c r="H40" i="11"/>
  <c r="H41" i="11" a="1"/>
  <c r="H41" i="11"/>
  <c r="H42" i="11" a="1"/>
  <c r="H42" i="11"/>
  <c r="H43" i="11" a="1"/>
  <c r="H43" i="11"/>
  <c r="H44" i="11" a="1"/>
  <c r="H44" i="11"/>
  <c r="H45" i="11" a="1"/>
  <c r="H45" i="11"/>
  <c r="H46" i="11" a="1"/>
  <c r="H46" i="11"/>
  <c r="H47" i="11" a="1"/>
  <c r="H47" i="11"/>
  <c r="H48" i="11" a="1"/>
  <c r="H48" i="11"/>
  <c r="H49" i="11" a="1"/>
  <c r="H49" i="11"/>
  <c r="H50" i="11" a="1"/>
  <c r="H50" i="11"/>
  <c r="H51" i="11" a="1"/>
  <c r="H51" i="11"/>
  <c r="H52" i="11" a="1"/>
  <c r="H52" i="11"/>
  <c r="H53" i="11" a="1"/>
  <c r="H53" i="11"/>
  <c r="H54" i="11" a="1"/>
  <c r="H54" i="11"/>
  <c r="H55" i="11" a="1"/>
  <c r="H55" i="11"/>
  <c r="H56" i="11" a="1"/>
  <c r="H56" i="11"/>
  <c r="H57" i="11" a="1"/>
  <c r="H57" i="11"/>
  <c r="H58" i="11" a="1"/>
  <c r="H58" i="11"/>
  <c r="H59" i="11" a="1"/>
  <c r="H59" i="11"/>
  <c r="H60" i="11" a="1"/>
  <c r="H60" i="11"/>
  <c r="H61" i="11" a="1"/>
  <c r="H61" i="11"/>
  <c r="H62" i="11" a="1"/>
  <c r="H62" i="11"/>
  <c r="H63" i="11" a="1"/>
  <c r="H63" i="11"/>
  <c r="H64" i="11" a="1"/>
  <c r="H64" i="11"/>
  <c r="H65" i="11" a="1"/>
  <c r="H65" i="11"/>
  <c r="H66" i="11" a="1"/>
  <c r="H66" i="11"/>
  <c r="H67" i="11" a="1"/>
  <c r="H67" i="11"/>
  <c r="H68" i="11" a="1"/>
  <c r="H68" i="11"/>
  <c r="H69" i="11" a="1"/>
  <c r="H69" i="11"/>
  <c r="H70" i="11" a="1"/>
  <c r="H70" i="11"/>
  <c r="H71" i="11" a="1"/>
  <c r="H71" i="11"/>
  <c r="H72" i="11" a="1"/>
  <c r="H72" i="11"/>
  <c r="H73" i="11" a="1"/>
  <c r="H73" i="11"/>
  <c r="H74" i="11" a="1"/>
  <c r="H74" i="11"/>
  <c r="H75" i="11" a="1"/>
  <c r="H75" i="11"/>
  <c r="H76" i="11" a="1"/>
  <c r="H76" i="11"/>
  <c r="H77" i="11" a="1"/>
  <c r="H77" i="11"/>
  <c r="H78" i="11" a="1"/>
  <c r="H78" i="11"/>
  <c r="H79" i="11" a="1"/>
  <c r="H79" i="11"/>
  <c r="H80" i="11" a="1"/>
  <c r="H80" i="11"/>
  <c r="H81" i="11" a="1"/>
  <c r="H81" i="11"/>
  <c r="H82" i="11" a="1"/>
  <c r="H82" i="11"/>
  <c r="H83" i="11" a="1"/>
  <c r="H83" i="11"/>
  <c r="H84" i="11" a="1"/>
  <c r="H84" i="11"/>
  <c r="H85" i="11" a="1"/>
  <c r="H85" i="11"/>
  <c r="H86" i="11" a="1"/>
  <c r="H86" i="11"/>
  <c r="H87" i="11" a="1"/>
  <c r="H87" i="11"/>
  <c r="H88" i="11" a="1"/>
  <c r="H88" i="11"/>
  <c r="H89" i="11" a="1"/>
  <c r="H89" i="11"/>
  <c r="H90" i="11" a="1"/>
  <c r="H90" i="11"/>
  <c r="H91" i="11" a="1"/>
  <c r="H91" i="11"/>
  <c r="H92" i="11" a="1"/>
  <c r="H92" i="11"/>
  <c r="H93" i="11" a="1"/>
  <c r="H93" i="11"/>
  <c r="H94" i="11" a="1"/>
  <c r="H94" i="11"/>
  <c r="H95" i="11" a="1"/>
  <c r="H95" i="11"/>
  <c r="H96" i="11" a="1"/>
  <c r="H96" i="11"/>
  <c r="H97" i="11" a="1"/>
  <c r="H97" i="11"/>
  <c r="H98" i="11" a="1"/>
  <c r="H98" i="11"/>
  <c r="H99" i="11" a="1"/>
  <c r="H99" i="11"/>
  <c r="H100" i="11" a="1"/>
  <c r="H100" i="11"/>
  <c r="H101" i="11" a="1"/>
  <c r="H101" i="11"/>
  <c r="H102" i="11" a="1"/>
  <c r="H102" i="11"/>
  <c r="H103" i="11" a="1"/>
  <c r="H103" i="11"/>
  <c r="H104" i="11" a="1"/>
  <c r="H104" i="11"/>
  <c r="H105" i="11" a="1"/>
  <c r="H105" i="11"/>
  <c r="H106" i="11" a="1"/>
  <c r="H106" i="11"/>
  <c r="H107" i="11" a="1"/>
  <c r="H107" i="11"/>
  <c r="H108" i="11" a="1"/>
  <c r="H108" i="11"/>
  <c r="H109" i="11" a="1"/>
  <c r="H109" i="11"/>
  <c r="H110" i="11" a="1"/>
  <c r="H110" i="11"/>
  <c r="H111" i="11" a="1"/>
  <c r="H111" i="11"/>
  <c r="H112" i="11" a="1"/>
  <c r="H112" i="11"/>
  <c r="H113" i="11" a="1"/>
  <c r="H113" i="11"/>
  <c r="H114" i="11" a="1"/>
  <c r="H114" i="11"/>
  <c r="H115" i="11" a="1"/>
  <c r="H115" i="11"/>
  <c r="H116" i="11" a="1"/>
  <c r="H116" i="11"/>
  <c r="H117" i="11" a="1"/>
  <c r="H117" i="11"/>
  <c r="H118" i="11" a="1"/>
  <c r="H118" i="11"/>
  <c r="H119" i="11" a="1"/>
  <c r="H119" i="11"/>
  <c r="H120" i="11" a="1"/>
  <c r="H120" i="11"/>
  <c r="H121" i="11" a="1"/>
  <c r="H121" i="11"/>
  <c r="H122" i="11" a="1"/>
  <c r="H122" i="11"/>
  <c r="H123" i="11" a="1"/>
  <c r="H123" i="11"/>
  <c r="H124" i="11" a="1"/>
  <c r="H124" i="11"/>
  <c r="H125" i="11" a="1"/>
  <c r="H125" i="11"/>
  <c r="H126" i="11" a="1"/>
  <c r="H126" i="11"/>
  <c r="H127" i="11" a="1"/>
  <c r="H127" i="11"/>
  <c r="H128" i="11" a="1"/>
  <c r="H128" i="11"/>
  <c r="H129" i="11" a="1"/>
  <c r="H129" i="11"/>
  <c r="H130" i="11" a="1"/>
  <c r="H130" i="11"/>
  <c r="H131" i="11" a="1"/>
  <c r="H131" i="11"/>
  <c r="H132" i="11" a="1"/>
  <c r="H132" i="11"/>
  <c r="H133" i="11" a="1"/>
  <c r="H133" i="11"/>
  <c r="H134" i="11" a="1"/>
  <c r="H134" i="11"/>
  <c r="H135" i="11" a="1"/>
  <c r="H135" i="11"/>
  <c r="H136" i="11" a="1"/>
  <c r="H136" i="11"/>
  <c r="H137" i="11" a="1"/>
  <c r="H137" i="11"/>
  <c r="H138" i="11" a="1"/>
  <c r="H138" i="11"/>
  <c r="H139" i="11" a="1"/>
  <c r="H139" i="11"/>
  <c r="H140" i="11" a="1"/>
  <c r="H140" i="11"/>
  <c r="H141" i="11" a="1"/>
  <c r="H141" i="11"/>
  <c r="H142" i="11" a="1"/>
  <c r="H142" i="11"/>
  <c r="H143" i="11" a="1"/>
  <c r="H143" i="11"/>
  <c r="H144" i="11" a="1"/>
  <c r="H144" i="11"/>
  <c r="H145" i="11" a="1"/>
  <c r="H145" i="11"/>
  <c r="H146" i="11" a="1"/>
  <c r="H146" i="11"/>
  <c r="H147" i="11" a="1"/>
  <c r="H147" i="11"/>
  <c r="H148" i="11" a="1"/>
  <c r="H148" i="11"/>
  <c r="H149" i="11" a="1"/>
  <c r="H149" i="11"/>
  <c r="H150" i="11" a="1"/>
  <c r="H150" i="11"/>
  <c r="H151" i="11" a="1"/>
  <c r="H151" i="11"/>
  <c r="H152" i="11" a="1"/>
  <c r="H152" i="11"/>
  <c r="H153" i="11" a="1"/>
  <c r="H153" i="11"/>
  <c r="H154" i="11" a="1"/>
  <c r="H154" i="11"/>
  <c r="H155" i="11" a="1"/>
  <c r="H155" i="11"/>
  <c r="H156" i="11" a="1"/>
  <c r="H156" i="11"/>
  <c r="H157" i="11" a="1"/>
  <c r="H157" i="11"/>
  <c r="H158" i="11" a="1"/>
  <c r="H158" i="11"/>
  <c r="H159" i="11" a="1"/>
  <c r="H159" i="11"/>
  <c r="H160" i="11" a="1"/>
  <c r="H160" i="11"/>
  <c r="H161" i="11" a="1"/>
  <c r="H161" i="11"/>
  <c r="H162" i="11" a="1"/>
  <c r="H162" i="11"/>
  <c r="H163" i="11" a="1"/>
  <c r="H163" i="11"/>
  <c r="H164" i="11" a="1"/>
  <c r="H164" i="11"/>
  <c r="H165" i="11" a="1"/>
  <c r="H165" i="11"/>
  <c r="H166" i="11" a="1"/>
  <c r="H166" i="11"/>
  <c r="H167" i="11" a="1"/>
  <c r="H167" i="11"/>
  <c r="H168" i="11" a="1"/>
  <c r="H168" i="11"/>
  <c r="H169" i="11" a="1"/>
  <c r="H169" i="11"/>
  <c r="H170" i="11" a="1"/>
  <c r="H170" i="11"/>
  <c r="H171" i="11" a="1"/>
  <c r="H171" i="11"/>
  <c r="H172" i="11" a="1"/>
  <c r="H172" i="11"/>
  <c r="H173" i="11" a="1"/>
  <c r="H173" i="11"/>
  <c r="H174" i="11" a="1"/>
  <c r="H174" i="11"/>
  <c r="H175" i="11" a="1"/>
  <c r="H175" i="11"/>
  <c r="H176" i="11" a="1"/>
  <c r="H176" i="11"/>
  <c r="H177" i="11" a="1"/>
  <c r="H177" i="11"/>
  <c r="H178" i="11" a="1"/>
  <c r="H178" i="11"/>
  <c r="H179" i="11" a="1"/>
  <c r="H179" i="11"/>
  <c r="H180" i="11" a="1"/>
  <c r="H180" i="11"/>
  <c r="H181" i="11" a="1"/>
  <c r="H181" i="11"/>
  <c r="H182" i="11" a="1"/>
  <c r="H182" i="11"/>
  <c r="H183" i="11" a="1"/>
  <c r="H183" i="11"/>
  <c r="H184" i="11" a="1"/>
  <c r="H184" i="11"/>
  <c r="H185" i="11" a="1"/>
  <c r="H185" i="11"/>
  <c r="H186" i="11" a="1"/>
  <c r="H186" i="11"/>
  <c r="H187" i="11" a="1"/>
  <c r="H187" i="11"/>
  <c r="H188" i="11" a="1"/>
  <c r="H188" i="11"/>
  <c r="H189" i="11" a="1"/>
  <c r="H189" i="11"/>
  <c r="H190" i="11" a="1"/>
  <c r="H190" i="11"/>
  <c r="H191" i="11" a="1"/>
  <c r="H191" i="11"/>
  <c r="H192" i="11" a="1"/>
  <c r="H192" i="11"/>
  <c r="H193" i="11" a="1"/>
  <c r="H193" i="11"/>
  <c r="H194" i="11" a="1"/>
  <c r="H194" i="11"/>
  <c r="H195" i="11" a="1"/>
  <c r="H195" i="11"/>
  <c r="H196" i="11" a="1"/>
  <c r="H196" i="11"/>
  <c r="H197" i="11" a="1"/>
  <c r="H197" i="11"/>
  <c r="H198" i="11" a="1"/>
  <c r="H198" i="11"/>
  <c r="H199" i="11" a="1"/>
  <c r="H199" i="11"/>
  <c r="H200" i="11" a="1"/>
  <c r="H200" i="11"/>
  <c r="H201" i="11" a="1"/>
  <c r="H201" i="11"/>
  <c r="H202" i="11" a="1"/>
  <c r="H202" i="11"/>
  <c r="H203" i="11" a="1"/>
  <c r="H203" i="11"/>
  <c r="H204" i="11" a="1"/>
  <c r="H204" i="11"/>
  <c r="H205" i="11" a="1"/>
  <c r="H205" i="11"/>
  <c r="H206" i="11" a="1"/>
  <c r="H206" i="11"/>
  <c r="H207" i="11" a="1"/>
  <c r="H207" i="11"/>
  <c r="H208" i="11" a="1"/>
  <c r="H208" i="11"/>
  <c r="H209" i="11" a="1"/>
  <c r="H209" i="11"/>
  <c r="H210" i="11" a="1"/>
  <c r="H210" i="11"/>
  <c r="H211" i="11" a="1"/>
  <c r="H211" i="11"/>
  <c r="H212" i="11" a="1"/>
  <c r="H212" i="11"/>
  <c r="H213" i="11" a="1"/>
  <c r="H213" i="11"/>
  <c r="H214" i="11" a="1"/>
  <c r="H214" i="11"/>
  <c r="H215" i="11" a="1"/>
  <c r="H215" i="11"/>
  <c r="H216" i="11" a="1"/>
  <c r="H216" i="11"/>
  <c r="H217" i="11" a="1"/>
  <c r="H217" i="11"/>
  <c r="H218" i="11" a="1"/>
  <c r="H218" i="11"/>
  <c r="H219" i="11" a="1"/>
  <c r="H219" i="11"/>
  <c r="H220" i="11" a="1"/>
  <c r="H220" i="11"/>
  <c r="H221" i="11" a="1"/>
  <c r="H221" i="11"/>
  <c r="H222" i="11" a="1"/>
  <c r="H222" i="11"/>
  <c r="H223" i="11" a="1"/>
  <c r="H223" i="11"/>
  <c r="H224" i="11" a="1"/>
  <c r="H224" i="11"/>
  <c r="H225" i="11" a="1"/>
  <c r="H225" i="11"/>
  <c r="H226" i="11" a="1"/>
  <c r="H226" i="11"/>
  <c r="H227" i="11" a="1"/>
  <c r="H227" i="11"/>
  <c r="H228" i="11" a="1"/>
  <c r="H228" i="11"/>
  <c r="H229" i="11" a="1"/>
  <c r="H229" i="11"/>
  <c r="H230" i="11" a="1"/>
  <c r="H230" i="11"/>
  <c r="H231" i="11" a="1"/>
  <c r="H231" i="11"/>
  <c r="H232" i="11" a="1"/>
  <c r="H232" i="11"/>
  <c r="H233" i="11" a="1"/>
  <c r="H233" i="11"/>
  <c r="H234" i="11" a="1"/>
  <c r="H234" i="11"/>
  <c r="H235" i="11" a="1"/>
  <c r="H235" i="11"/>
  <c r="H236" i="11" a="1"/>
  <c r="H236" i="11"/>
  <c r="H237" i="11" a="1"/>
  <c r="H237" i="11"/>
  <c r="H238" i="11" a="1"/>
  <c r="H238" i="11"/>
  <c r="H239" i="11" a="1"/>
  <c r="H239" i="11"/>
  <c r="H240" i="11" a="1"/>
  <c r="H240" i="11"/>
  <c r="H241" i="11" a="1"/>
  <c r="H241" i="11"/>
  <c r="H242" i="11" a="1"/>
  <c r="H242" i="11"/>
  <c r="H243" i="11" a="1"/>
  <c r="H243" i="11"/>
  <c r="H244" i="11" a="1"/>
  <c r="H244" i="11"/>
  <c r="H245" i="11" a="1"/>
  <c r="H245" i="11"/>
  <c r="H246" i="11" a="1"/>
  <c r="H246" i="11"/>
  <c r="H247" i="11" a="1"/>
  <c r="H247" i="11"/>
  <c r="H248" i="11" a="1"/>
  <c r="H248" i="11"/>
  <c r="H249" i="11" a="1"/>
  <c r="H249" i="11"/>
  <c r="H250" i="11" a="1"/>
  <c r="H250" i="11"/>
  <c r="H251" i="11" a="1"/>
  <c r="H251" i="11"/>
  <c r="H252" i="11" a="1"/>
  <c r="H252" i="11"/>
  <c r="H253" i="11" a="1"/>
  <c r="H253" i="11"/>
  <c r="H254" i="11" a="1"/>
  <c r="H254" i="11"/>
  <c r="H255" i="11" a="1"/>
  <c r="H255" i="11"/>
  <c r="H256" i="11" a="1"/>
  <c r="H256" i="11"/>
  <c r="H257" i="11" a="1"/>
  <c r="H257" i="11"/>
  <c r="H258" i="11" a="1"/>
  <c r="H258" i="11"/>
  <c r="H259" i="11" a="1"/>
  <c r="H259" i="11"/>
  <c r="H260" i="11" a="1"/>
  <c r="H260" i="11"/>
  <c r="H261" i="11" a="1"/>
  <c r="H261" i="11"/>
  <c r="H262" i="11" a="1"/>
  <c r="H262" i="11"/>
  <c r="H263" i="11" a="1"/>
  <c r="H263" i="11"/>
  <c r="H264" i="11" a="1"/>
  <c r="H264" i="11"/>
  <c r="H265" i="11" a="1"/>
  <c r="H265" i="11"/>
  <c r="H266" i="11" a="1"/>
  <c r="H266" i="11"/>
  <c r="H267" i="11" a="1"/>
  <c r="H267" i="11"/>
  <c r="H268" i="11" a="1"/>
  <c r="H268" i="11"/>
  <c r="H269" i="11" a="1"/>
  <c r="H269" i="11"/>
  <c r="H270" i="11" a="1"/>
  <c r="H270" i="11"/>
  <c r="H271" i="11" a="1"/>
  <c r="H271" i="11"/>
  <c r="H272" i="11" a="1"/>
  <c r="H272" i="11"/>
  <c r="H273" i="11" a="1"/>
  <c r="H273" i="11"/>
  <c r="H274" i="11" a="1"/>
  <c r="H274" i="11"/>
  <c r="H275" i="11" a="1"/>
  <c r="H275" i="11"/>
  <c r="H276" i="11" a="1"/>
  <c r="H276" i="11"/>
  <c r="H277" i="11" a="1"/>
  <c r="H277" i="11"/>
  <c r="H278" i="11" a="1"/>
  <c r="H278" i="11"/>
  <c r="H279" i="11" a="1"/>
  <c r="H279" i="11"/>
  <c r="H280" i="11" a="1"/>
  <c r="H280" i="11"/>
  <c r="H281" i="11" a="1"/>
  <c r="H281" i="11"/>
  <c r="H282" i="11" a="1"/>
  <c r="H282" i="11"/>
  <c r="H283" i="11" a="1"/>
  <c r="H283" i="11"/>
  <c r="H284" i="11" a="1"/>
  <c r="H284" i="11"/>
  <c r="H285" i="11" a="1"/>
  <c r="H285" i="11"/>
  <c r="H286" i="11" a="1"/>
  <c r="H286" i="11"/>
  <c r="H287" i="11" a="1"/>
  <c r="H287" i="11"/>
  <c r="H288" i="11" a="1"/>
  <c r="H288" i="11"/>
  <c r="H289" i="11" a="1"/>
  <c r="H289" i="11"/>
  <c r="H290" i="11" a="1"/>
  <c r="H290" i="11"/>
  <c r="H291" i="11" a="1"/>
  <c r="H291" i="11"/>
  <c r="H292" i="11" a="1"/>
  <c r="H292" i="11"/>
  <c r="H293" i="11" a="1"/>
  <c r="H293" i="11"/>
  <c r="H294" i="11" a="1"/>
  <c r="H294" i="11"/>
  <c r="H295" i="11" a="1"/>
  <c r="H295" i="11"/>
  <c r="H296" i="11" a="1"/>
  <c r="H296" i="11"/>
  <c r="H297" i="11" a="1"/>
  <c r="H297" i="11"/>
  <c r="H298" i="11" a="1"/>
  <c r="H298" i="11"/>
  <c r="H299" i="11" a="1"/>
  <c r="H299" i="11"/>
  <c r="H300" i="11" a="1"/>
  <c r="H300" i="11"/>
  <c r="H301" i="11" a="1"/>
  <c r="H301" i="11"/>
  <c r="H302" i="11" a="1"/>
  <c r="H302" i="11"/>
  <c r="H303" i="11" a="1"/>
  <c r="H303" i="11"/>
  <c r="H304" i="11" a="1"/>
  <c r="H304" i="11"/>
  <c r="H305" i="11" a="1"/>
  <c r="H305" i="11"/>
  <c r="H306" i="11" a="1"/>
  <c r="H306" i="11"/>
  <c r="H307" i="11" a="1"/>
  <c r="H307" i="11"/>
  <c r="H308" i="11" a="1"/>
  <c r="H308" i="11"/>
  <c r="H309" i="11" a="1"/>
  <c r="H309" i="11"/>
  <c r="H310" i="11" a="1"/>
  <c r="H310" i="11"/>
  <c r="H311" i="11" a="1"/>
  <c r="H311" i="11"/>
  <c r="H312" i="11" a="1"/>
  <c r="H312" i="11"/>
  <c r="H313" i="11" a="1"/>
  <c r="H313" i="11"/>
  <c r="H314" i="11" a="1"/>
  <c r="H314" i="11"/>
  <c r="H315" i="11" a="1"/>
  <c r="H315" i="11"/>
  <c r="H316" i="11" a="1"/>
  <c r="H316" i="11"/>
  <c r="H317" i="11" a="1"/>
  <c r="H317" i="11"/>
  <c r="H318" i="11" a="1"/>
  <c r="H318" i="11"/>
  <c r="H319" i="11" a="1"/>
  <c r="H319" i="11"/>
  <c r="H320" i="11" a="1"/>
  <c r="H320" i="11"/>
  <c r="H321" i="11" a="1"/>
  <c r="H321" i="11"/>
  <c r="H322" i="11" a="1"/>
  <c r="H322" i="11"/>
  <c r="H323" i="11" a="1"/>
  <c r="H323" i="11"/>
  <c r="H324" i="11" a="1"/>
  <c r="H324" i="11"/>
  <c r="H325" i="11" a="1"/>
  <c r="H325" i="11"/>
  <c r="H326" i="11" a="1"/>
  <c r="H326" i="11"/>
  <c r="H327" i="11" a="1"/>
  <c r="H327" i="11"/>
  <c r="H328" i="11" a="1"/>
  <c r="H328" i="11"/>
  <c r="H329" i="11" a="1"/>
  <c r="H329" i="11"/>
  <c r="H330" i="11" a="1"/>
  <c r="H330" i="11"/>
  <c r="H331" i="11" a="1"/>
  <c r="H331" i="11"/>
  <c r="H332" i="11" a="1"/>
  <c r="H332" i="11"/>
  <c r="H333" i="11" a="1"/>
  <c r="H333" i="11"/>
  <c r="H334" i="11" a="1"/>
  <c r="H334" i="11"/>
  <c r="H335" i="11" a="1"/>
  <c r="H335" i="11"/>
  <c r="H336" i="11" a="1"/>
  <c r="H336" i="11"/>
  <c r="H337" i="11" a="1"/>
  <c r="H337" i="11"/>
  <c r="H338" i="11" a="1"/>
  <c r="H338" i="11"/>
  <c r="H339" i="11" a="1"/>
  <c r="H339" i="11"/>
  <c r="H340" i="11" a="1"/>
  <c r="H340" i="11"/>
  <c r="H341" i="11" a="1"/>
  <c r="H341" i="11"/>
  <c r="H342" i="11" a="1"/>
  <c r="H342" i="11"/>
  <c r="H343" i="11" a="1"/>
  <c r="H343" i="11"/>
  <c r="H344" i="11" a="1"/>
  <c r="H344" i="11"/>
  <c r="H345" i="11" a="1"/>
  <c r="H345" i="11"/>
  <c r="H346" i="11" a="1"/>
  <c r="H346" i="11"/>
  <c r="H347" i="11" a="1"/>
  <c r="H347" i="11"/>
  <c r="H348" i="11" a="1"/>
  <c r="H348" i="11"/>
  <c r="H349" i="11" a="1"/>
  <c r="H349" i="11"/>
  <c r="H350" i="11" a="1"/>
  <c r="H350" i="11"/>
  <c r="H351" i="11" a="1"/>
  <c r="H351" i="11"/>
  <c r="H352" i="11" a="1"/>
  <c r="H352" i="11"/>
  <c r="H353" i="11" a="1"/>
  <c r="H353" i="11"/>
  <c r="H354" i="11" a="1"/>
  <c r="H354" i="11"/>
  <c r="H355" i="11" a="1"/>
  <c r="H355" i="11"/>
  <c r="H356" i="11" a="1"/>
  <c r="H356" i="11"/>
  <c r="H357" i="11" a="1"/>
  <c r="H357" i="11"/>
  <c r="H358" i="11" a="1"/>
  <c r="H358" i="11"/>
  <c r="H359" i="11" a="1"/>
  <c r="H359" i="11"/>
  <c r="H360" i="11" a="1"/>
  <c r="H360" i="11"/>
  <c r="H361" i="11" a="1"/>
  <c r="H361" i="11"/>
  <c r="H362" i="11" a="1"/>
  <c r="H362" i="11"/>
  <c r="H363" i="11" a="1"/>
  <c r="H363" i="11"/>
  <c r="H364" i="11" a="1"/>
  <c r="H364" i="11"/>
  <c r="H365" i="11" a="1"/>
  <c r="H365" i="11"/>
  <c r="H366" i="11" a="1"/>
  <c r="H366" i="11"/>
  <c r="H367" i="11" a="1"/>
  <c r="H367" i="11"/>
  <c r="H368" i="11" a="1"/>
  <c r="H368" i="11"/>
  <c r="H369" i="11" a="1"/>
  <c r="H369" i="11"/>
  <c r="H370" i="11" a="1"/>
  <c r="H370" i="11"/>
  <c r="H371" i="11" a="1"/>
  <c r="H371" i="11"/>
  <c r="H372" i="11" a="1"/>
  <c r="H372" i="11"/>
  <c r="H373" i="11" a="1"/>
  <c r="H373" i="11"/>
  <c r="H374" i="11" a="1"/>
  <c r="H374" i="11"/>
  <c r="H375" i="11" a="1"/>
  <c r="H375" i="11"/>
  <c r="H376" i="11" a="1"/>
  <c r="H376" i="11"/>
  <c r="H377" i="11" a="1"/>
  <c r="H377" i="11"/>
  <c r="H378" i="11" a="1"/>
  <c r="H378" i="11"/>
  <c r="H379" i="11" a="1"/>
  <c r="H379" i="11"/>
  <c r="H380" i="11" a="1"/>
  <c r="H380" i="11"/>
  <c r="H381" i="11" a="1"/>
  <c r="H381" i="11"/>
  <c r="H382" i="11" a="1"/>
  <c r="H382" i="11"/>
  <c r="H383" i="11" a="1"/>
  <c r="H383" i="11"/>
  <c r="H384" i="11" a="1"/>
  <c r="H384" i="11"/>
  <c r="H385" i="11" a="1"/>
  <c r="H385" i="11"/>
  <c r="H386" i="11" a="1"/>
  <c r="H386" i="11"/>
  <c r="H387" i="11" a="1"/>
  <c r="H387" i="11"/>
  <c r="H388" i="11" a="1"/>
  <c r="H388" i="11"/>
  <c r="H389" i="11" a="1"/>
  <c r="H389" i="11"/>
  <c r="H390" i="11" a="1"/>
  <c r="H390" i="11"/>
  <c r="H391" i="11" a="1"/>
  <c r="H391" i="11"/>
  <c r="H392" i="11" a="1"/>
  <c r="H392" i="11"/>
  <c r="H393" i="11" a="1"/>
  <c r="H393" i="11"/>
  <c r="H394" i="11" a="1"/>
  <c r="H394" i="11"/>
  <c r="H395" i="11" a="1"/>
  <c r="H395" i="11"/>
  <c r="H396" i="11" a="1"/>
  <c r="H396" i="11"/>
  <c r="H397" i="11" a="1"/>
  <c r="H397" i="11"/>
  <c r="H398" i="11" a="1"/>
  <c r="H398" i="11"/>
  <c r="H399" i="11" a="1"/>
  <c r="H399" i="11"/>
  <c r="H400" i="11" a="1"/>
  <c r="H400" i="11"/>
  <c r="H401" i="11" a="1"/>
  <c r="H401" i="11"/>
  <c r="H402" i="11" a="1"/>
  <c r="H402" i="11"/>
  <c r="H403" i="11" a="1"/>
  <c r="H403" i="11"/>
  <c r="H404" i="11" a="1"/>
  <c r="H404" i="11"/>
  <c r="H405" i="11" a="1"/>
  <c r="H405" i="11"/>
  <c r="H406" i="11" a="1"/>
  <c r="H406" i="11"/>
  <c r="H407" i="11" a="1"/>
  <c r="H407" i="11"/>
  <c r="H408" i="11" a="1"/>
  <c r="H408" i="11"/>
  <c r="H409" i="11" a="1"/>
  <c r="H409" i="11"/>
  <c r="H410" i="11" a="1"/>
  <c r="H410" i="11"/>
  <c r="H411" i="11" a="1"/>
  <c r="H411" i="11"/>
  <c r="H412" i="11" a="1"/>
  <c r="H412" i="11"/>
  <c r="H413" i="11" a="1"/>
  <c r="H413" i="11"/>
  <c r="H414" i="11" a="1"/>
  <c r="H414" i="11"/>
  <c r="H415" i="11" a="1"/>
  <c r="H415" i="11"/>
  <c r="H416" i="11" a="1"/>
  <c r="H416" i="11"/>
  <c r="H417" i="11" a="1"/>
  <c r="H417" i="11"/>
  <c r="H418" i="11" a="1"/>
  <c r="H418" i="11"/>
  <c r="H419" i="11" a="1"/>
  <c r="H419" i="11"/>
  <c r="H420" i="11" a="1"/>
  <c r="H420" i="11"/>
  <c r="H421" i="11" a="1"/>
  <c r="H421" i="11"/>
  <c r="H422" i="11" a="1"/>
  <c r="H422" i="11"/>
  <c r="H423" i="11" a="1"/>
  <c r="H423" i="11"/>
  <c r="H424" i="11" a="1"/>
  <c r="H424" i="11"/>
  <c r="H425" i="11" a="1"/>
  <c r="H425" i="11"/>
  <c r="H426" i="11" a="1"/>
  <c r="H426" i="11"/>
  <c r="H427" i="11" a="1"/>
  <c r="H427" i="11"/>
  <c r="H428" i="11" a="1"/>
  <c r="H428" i="11"/>
  <c r="H429" i="11" a="1"/>
  <c r="H429" i="11"/>
  <c r="H430" i="11" a="1"/>
  <c r="H430" i="11"/>
  <c r="H431" i="11" a="1"/>
  <c r="H431" i="11"/>
  <c r="H432" i="11" a="1"/>
  <c r="H432" i="11"/>
  <c r="H433" i="11" a="1"/>
  <c r="H433" i="11"/>
  <c r="H434" i="11" a="1"/>
  <c r="H434" i="11"/>
  <c r="H435" i="11" a="1"/>
  <c r="H435" i="11"/>
  <c r="H436" i="11" a="1"/>
  <c r="H436" i="11"/>
  <c r="H437" i="11" a="1"/>
  <c r="H437" i="11"/>
  <c r="C12" i="4"/>
  <c r="F28" i="11" a="1"/>
  <c r="F28" i="11"/>
  <c r="E436" i="11"/>
  <c r="E437" i="11"/>
  <c r="E435" i="11"/>
  <c r="E434" i="11"/>
  <c r="E433" i="11"/>
  <c r="E432" i="11"/>
  <c r="E431" i="11"/>
  <c r="E430" i="11"/>
  <c r="E429" i="11"/>
  <c r="E428" i="11"/>
  <c r="E427" i="11"/>
  <c r="E426" i="11"/>
  <c r="E425" i="11"/>
  <c r="E424" i="11"/>
  <c r="E423" i="11"/>
  <c r="E422" i="11"/>
  <c r="E421" i="11"/>
  <c r="E420" i="11"/>
  <c r="E419" i="11"/>
  <c r="E418" i="11"/>
  <c r="E417" i="11"/>
  <c r="E416" i="11"/>
  <c r="E415" i="11"/>
  <c r="E414" i="11"/>
  <c r="E413" i="11"/>
  <c r="E412" i="11"/>
  <c r="E411" i="11"/>
  <c r="E410" i="11"/>
  <c r="E409" i="11"/>
  <c r="E408" i="11"/>
  <c r="E407" i="11"/>
  <c r="E406" i="11"/>
  <c r="E405" i="11"/>
  <c r="E404" i="11"/>
  <c r="E403" i="11"/>
  <c r="E402" i="11"/>
  <c r="E401" i="11"/>
  <c r="E400" i="11"/>
  <c r="E399" i="11"/>
  <c r="E398" i="11"/>
  <c r="E397" i="11"/>
  <c r="E396" i="11"/>
  <c r="E395" i="11"/>
  <c r="E394" i="11"/>
  <c r="E393" i="11"/>
  <c r="E392" i="11"/>
  <c r="E391" i="11"/>
  <c r="E390" i="11"/>
  <c r="E389" i="11"/>
  <c r="E388" i="11"/>
  <c r="E387" i="11"/>
  <c r="E386" i="11"/>
  <c r="E385" i="11"/>
  <c r="E384" i="11"/>
  <c r="E383" i="11"/>
  <c r="E382" i="11"/>
  <c r="E381" i="11"/>
  <c r="E380" i="11"/>
  <c r="E379" i="11"/>
  <c r="E378" i="11"/>
  <c r="E377" i="11"/>
  <c r="E376" i="11"/>
  <c r="E375" i="11"/>
  <c r="E374" i="11"/>
  <c r="E373" i="11"/>
  <c r="E372" i="11"/>
  <c r="E371" i="11"/>
  <c r="E370" i="11"/>
  <c r="E369" i="11"/>
  <c r="E368" i="11"/>
  <c r="E367" i="11"/>
  <c r="E366" i="11"/>
  <c r="E365" i="11"/>
  <c r="E364" i="11"/>
  <c r="E363" i="11"/>
  <c r="E362" i="11"/>
  <c r="E361" i="11"/>
  <c r="E360" i="11"/>
  <c r="E359" i="11"/>
  <c r="E358" i="11"/>
  <c r="E357" i="11"/>
  <c r="E356" i="11"/>
  <c r="E355" i="11"/>
  <c r="E354" i="11"/>
  <c r="E353" i="11"/>
  <c r="E352" i="11"/>
  <c r="E351" i="11"/>
  <c r="E350" i="11"/>
  <c r="E349" i="11"/>
  <c r="E348" i="11"/>
  <c r="E347" i="11"/>
  <c r="E346" i="11"/>
  <c r="E345" i="11"/>
  <c r="E344" i="11"/>
  <c r="E343" i="11"/>
  <c r="E342" i="11"/>
  <c r="E341" i="11"/>
  <c r="E340" i="11"/>
  <c r="E339" i="11"/>
  <c r="E338" i="11"/>
  <c r="E337" i="11"/>
  <c r="E336" i="11"/>
  <c r="E335" i="11"/>
  <c r="E334" i="11"/>
  <c r="E333" i="11"/>
  <c r="E332" i="11"/>
  <c r="E331" i="11"/>
  <c r="E330" i="11"/>
  <c r="E329" i="11"/>
  <c r="E328" i="11"/>
  <c r="E327" i="11"/>
  <c r="E326" i="11"/>
  <c r="E325" i="11"/>
  <c r="E324" i="11"/>
  <c r="E323" i="11"/>
  <c r="E322" i="11"/>
  <c r="E321" i="11"/>
  <c r="E320" i="11"/>
  <c r="E319" i="11"/>
  <c r="E318" i="11"/>
  <c r="E317" i="11"/>
  <c r="E316" i="11"/>
  <c r="E315" i="11"/>
  <c r="E314" i="11"/>
  <c r="E313" i="11"/>
  <c r="E312" i="11"/>
  <c r="E311" i="11"/>
  <c r="E310" i="11"/>
  <c r="E309" i="11"/>
  <c r="E308" i="11"/>
  <c r="E307" i="11"/>
  <c r="E306" i="11"/>
  <c r="E305" i="11"/>
  <c r="E304" i="11"/>
  <c r="E303" i="11"/>
  <c r="E302" i="11"/>
  <c r="E301" i="11"/>
  <c r="E300" i="11"/>
  <c r="E299" i="11"/>
  <c r="E298" i="11"/>
  <c r="E297" i="11"/>
  <c r="E296" i="11"/>
  <c r="E295" i="11"/>
  <c r="E294" i="11"/>
  <c r="E293" i="11"/>
  <c r="E292" i="11"/>
  <c r="E291" i="11"/>
  <c r="E290" i="11"/>
  <c r="E289" i="11"/>
  <c r="E288" i="11"/>
  <c r="E287" i="11"/>
  <c r="E286" i="11"/>
  <c r="E285" i="11"/>
  <c r="E284" i="11"/>
  <c r="E283" i="11"/>
  <c r="E282" i="11"/>
  <c r="E281" i="11"/>
  <c r="E280" i="11"/>
  <c r="E279" i="11"/>
  <c r="E278" i="11"/>
  <c r="E277" i="11"/>
  <c r="E276" i="11"/>
  <c r="E275" i="11"/>
  <c r="E274" i="11"/>
  <c r="E273" i="11"/>
  <c r="E272" i="11"/>
  <c r="E271" i="11"/>
  <c r="E270" i="11"/>
  <c r="E269" i="11"/>
  <c r="E268" i="11"/>
  <c r="E267" i="11"/>
  <c r="E266" i="11"/>
  <c r="E265" i="11"/>
  <c r="E264" i="11"/>
  <c r="E263" i="11"/>
  <c r="E262" i="11"/>
  <c r="E261" i="11"/>
  <c r="E260" i="11"/>
  <c r="E259" i="11"/>
  <c r="E258" i="11"/>
  <c r="E257" i="11"/>
  <c r="E256" i="11"/>
  <c r="E255" i="11"/>
  <c r="E254" i="11"/>
  <c r="E253" i="11"/>
  <c r="E252" i="11"/>
  <c r="E251" i="11"/>
  <c r="E250" i="11"/>
  <c r="E249" i="11"/>
  <c r="E248" i="11"/>
  <c r="E247" i="11"/>
  <c r="E246" i="11"/>
  <c r="E245" i="11"/>
  <c r="E244" i="11"/>
  <c r="E243" i="11"/>
  <c r="E242" i="11"/>
  <c r="E241" i="11"/>
  <c r="E240" i="11"/>
  <c r="E239" i="11"/>
  <c r="E238" i="11"/>
  <c r="E237" i="11"/>
  <c r="E236" i="11"/>
  <c r="E235" i="11"/>
  <c r="E234" i="11"/>
  <c r="E233" i="11"/>
  <c r="E232" i="11"/>
  <c r="E231" i="11"/>
  <c r="E230" i="11"/>
  <c r="E229" i="11"/>
  <c r="E228" i="11"/>
  <c r="E227" i="11"/>
  <c r="E226" i="11"/>
  <c r="E225" i="11"/>
  <c r="E224" i="11"/>
  <c r="E223" i="11"/>
  <c r="E222" i="11"/>
  <c r="E221" i="11"/>
  <c r="E220" i="11"/>
  <c r="E219" i="11"/>
  <c r="E218" i="11"/>
  <c r="E217" i="11"/>
  <c r="E216" i="11"/>
  <c r="E215" i="11"/>
  <c r="E214" i="11"/>
  <c r="E213" i="11"/>
  <c r="E212" i="11"/>
  <c r="E211" i="11"/>
  <c r="E210" i="11"/>
  <c r="E209" i="11"/>
  <c r="E208" i="11"/>
  <c r="E207" i="11"/>
  <c r="E206" i="11"/>
  <c r="E205" i="11"/>
  <c r="E204" i="11"/>
  <c r="E203" i="11"/>
  <c r="E202" i="11"/>
  <c r="E201" i="11"/>
  <c r="E200" i="11"/>
  <c r="E199" i="11"/>
  <c r="E198" i="11"/>
  <c r="E197" i="11"/>
  <c r="E196" i="11"/>
  <c r="E195" i="11"/>
  <c r="E194" i="11"/>
  <c r="E193" i="11"/>
  <c r="E192" i="11"/>
  <c r="E191" i="11"/>
  <c r="E190" i="11"/>
  <c r="E189" i="11"/>
  <c r="E188" i="11"/>
  <c r="E187" i="11"/>
  <c r="E186" i="11"/>
  <c r="E185" i="11"/>
  <c r="E184" i="11"/>
  <c r="E183" i="11"/>
  <c r="E182" i="11"/>
  <c r="E181" i="11"/>
  <c r="E180" i="11"/>
  <c r="E179" i="11"/>
  <c r="E178" i="11"/>
  <c r="E177" i="11"/>
  <c r="E176" i="11"/>
  <c r="E175" i="11"/>
  <c r="E174" i="11"/>
  <c r="E173" i="11"/>
  <c r="E172" i="11"/>
  <c r="E171" i="11"/>
  <c r="E170" i="11"/>
  <c r="E169" i="11"/>
  <c r="E168" i="11"/>
  <c r="E167" i="11"/>
  <c r="E166" i="11"/>
  <c r="E165" i="11"/>
  <c r="E164" i="11"/>
  <c r="E163" i="11"/>
  <c r="E162" i="11"/>
  <c r="E161" i="11"/>
  <c r="E160" i="11"/>
  <c r="E159" i="11"/>
  <c r="E158" i="11"/>
  <c r="E157" i="11"/>
  <c r="E156" i="11"/>
  <c r="E155" i="11"/>
  <c r="E154" i="11"/>
  <c r="E153" i="11"/>
  <c r="E152" i="11"/>
  <c r="E151" i="11"/>
  <c r="E150" i="11"/>
  <c r="E149" i="11"/>
  <c r="E148" i="11"/>
  <c r="E147" i="11"/>
  <c r="E146" i="11"/>
  <c r="E145" i="11"/>
  <c r="E144" i="11"/>
  <c r="E143" i="11"/>
  <c r="E142" i="11"/>
  <c r="E141" i="11"/>
  <c r="E140" i="11"/>
  <c r="E139" i="11"/>
  <c r="E138" i="11"/>
  <c r="E137" i="11"/>
  <c r="E136" i="11"/>
  <c r="E135" i="11"/>
  <c r="E134" i="11"/>
  <c r="E133" i="11"/>
  <c r="E132" i="11"/>
  <c r="E131" i="11"/>
  <c r="E130" i="11"/>
  <c r="E129" i="11"/>
  <c r="E128" i="11"/>
  <c r="E127" i="11"/>
  <c r="E126" i="11"/>
  <c r="E125" i="11"/>
  <c r="E124" i="11"/>
  <c r="E123" i="11"/>
  <c r="E122" i="11"/>
  <c r="E121" i="11"/>
  <c r="E120" i="11"/>
  <c r="E119" i="11"/>
  <c r="E118" i="11"/>
  <c r="E117" i="11"/>
  <c r="E116" i="11"/>
  <c r="E115" i="11"/>
  <c r="E114" i="11"/>
  <c r="E113" i="11"/>
  <c r="E112" i="11"/>
  <c r="E111" i="11"/>
  <c r="E110" i="11"/>
  <c r="E109" i="11"/>
  <c r="E108" i="11"/>
  <c r="E107" i="11"/>
  <c r="E106" i="11"/>
  <c r="E105" i="11"/>
  <c r="E104" i="11"/>
  <c r="E103" i="11"/>
  <c r="E102" i="11"/>
  <c r="E101" i="11"/>
  <c r="E100" i="11"/>
  <c r="E99" i="11"/>
  <c r="E98" i="11"/>
  <c r="E97" i="11"/>
  <c r="E96" i="11"/>
  <c r="E95" i="11"/>
  <c r="E94" i="11"/>
  <c r="E93" i="11"/>
  <c r="E92" i="11"/>
  <c r="E91" i="11"/>
  <c r="E90" i="11"/>
  <c r="E89" i="11"/>
  <c r="E88" i="11"/>
  <c r="E87" i="11"/>
  <c r="E86" i="11"/>
  <c r="E85" i="11"/>
  <c r="E84" i="11"/>
  <c r="E83" i="11"/>
  <c r="E82" i="11"/>
  <c r="E81" i="11"/>
  <c r="E80" i="11"/>
  <c r="E79" i="11"/>
  <c r="E78" i="11"/>
  <c r="E77" i="11"/>
  <c r="E76" i="11"/>
  <c r="E75" i="11"/>
  <c r="E74" i="11"/>
  <c r="E73" i="11"/>
  <c r="E72" i="11"/>
  <c r="E71" i="11"/>
  <c r="E70" i="11"/>
  <c r="E69"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3" i="7"/>
  <c r="H215" i="7"/>
  <c r="H4" i="7"/>
  <c r="H216" i="7"/>
  <c r="H217" i="7"/>
  <c r="H5" i="7"/>
  <c r="H6" i="7"/>
  <c r="H218" i="7"/>
  <c r="H219" i="7"/>
  <c r="H220" i="7"/>
  <c r="H7" i="7"/>
  <c r="H221" i="7"/>
  <c r="H222" i="7"/>
  <c r="H223" i="7"/>
  <c r="H224" i="7"/>
  <c r="H8" i="7"/>
  <c r="H225" i="7"/>
  <c r="H226" i="7"/>
  <c r="H9" i="7"/>
  <c r="H227" i="7"/>
  <c r="H10" i="7"/>
  <c r="H228" i="7"/>
  <c r="H11" i="7"/>
  <c r="H229" i="7"/>
  <c r="H12" i="7"/>
  <c r="H230" i="7"/>
  <c r="H231" i="7"/>
  <c r="H232" i="7"/>
  <c r="H13" i="7"/>
  <c r="H233" i="7"/>
  <c r="H14" i="7"/>
  <c r="H15" i="7"/>
  <c r="H234" i="7"/>
  <c r="H16" i="7"/>
  <c r="H235" i="7"/>
  <c r="H17" i="7"/>
  <c r="H18" i="7"/>
  <c r="H236" i="7"/>
  <c r="H19" i="7"/>
  <c r="H20" i="7"/>
  <c r="H237" i="7"/>
  <c r="H238" i="7"/>
  <c r="H239" i="7"/>
  <c r="H21" i="7"/>
  <c r="H240" i="7"/>
  <c r="H241" i="7"/>
  <c r="H242" i="7"/>
  <c r="H22" i="7"/>
  <c r="H243" i="7"/>
  <c r="H244" i="7"/>
  <c r="H23" i="7"/>
  <c r="H24" i="7"/>
  <c r="H25" i="7"/>
  <c r="H245" i="7"/>
  <c r="H246" i="7"/>
  <c r="H26" i="7"/>
  <c r="H247" i="7"/>
  <c r="H27" i="7"/>
  <c r="H248" i="7"/>
  <c r="H28" i="7"/>
  <c r="H29" i="7"/>
  <c r="H30" i="7"/>
  <c r="H31" i="7"/>
  <c r="H32" i="7"/>
  <c r="H33" i="7"/>
  <c r="H249" i="7"/>
  <c r="H34" i="7"/>
  <c r="H35" i="7"/>
  <c r="H250" i="7"/>
  <c r="H36" i="7"/>
  <c r="H37" i="7"/>
  <c r="H38" i="7"/>
  <c r="H251" i="7"/>
  <c r="H252" i="7"/>
  <c r="H39" i="7"/>
  <c r="H253" i="7"/>
  <c r="H40" i="7"/>
  <c r="H254" i="7"/>
  <c r="H255" i="7"/>
  <c r="H256" i="7"/>
  <c r="H41" i="7"/>
  <c r="H42" i="7"/>
  <c r="H43" i="7"/>
  <c r="H44" i="7"/>
  <c r="H45" i="7"/>
  <c r="H257" i="7"/>
  <c r="H258" i="7"/>
  <c r="H259" i="7"/>
  <c r="H46" i="7"/>
  <c r="H47" i="7"/>
  <c r="H48" i="7"/>
  <c r="H260" i="7"/>
  <c r="H261" i="7"/>
  <c r="H49" i="7"/>
  <c r="H262" i="7"/>
  <c r="H50" i="7"/>
  <c r="H51" i="7"/>
  <c r="H263" i="7"/>
  <c r="H52" i="7"/>
  <c r="H53" i="7"/>
  <c r="H54" i="7"/>
  <c r="H55" i="7"/>
  <c r="H56" i="7"/>
  <c r="H57" i="7"/>
  <c r="H264" i="7"/>
  <c r="H265" i="7"/>
  <c r="H58" i="7"/>
  <c r="H59" i="7"/>
  <c r="H266" i="7"/>
  <c r="H267" i="7"/>
  <c r="H268" i="7"/>
  <c r="H269" i="7"/>
  <c r="H270" i="7"/>
  <c r="H271" i="7"/>
  <c r="H272" i="7"/>
  <c r="H60" i="7"/>
  <c r="H61" i="7"/>
  <c r="H62" i="7"/>
  <c r="H273" i="7"/>
  <c r="H63" i="7"/>
  <c r="H274" i="7"/>
  <c r="H275" i="7"/>
  <c r="H276" i="7"/>
  <c r="H277" i="7"/>
  <c r="H278" i="7"/>
  <c r="H279" i="7"/>
  <c r="H280" i="7"/>
  <c r="H281" i="7"/>
  <c r="H282" i="7"/>
  <c r="H64" i="7"/>
  <c r="H283" i="7"/>
  <c r="H65" i="7"/>
  <c r="H66" i="7"/>
  <c r="H284" i="7"/>
  <c r="H67" i="7"/>
  <c r="H285" i="7"/>
  <c r="H68" i="7"/>
  <c r="H286" i="7"/>
  <c r="H287" i="7"/>
  <c r="H288" i="7"/>
  <c r="H289" i="7"/>
  <c r="H69" i="7"/>
  <c r="H70" i="7"/>
  <c r="H290" i="7"/>
  <c r="H71" i="7"/>
  <c r="H72" i="7"/>
  <c r="H291" i="7"/>
  <c r="H73" i="7"/>
  <c r="H292" i="7"/>
  <c r="H74" i="7"/>
  <c r="H75" i="7"/>
  <c r="H76" i="7"/>
  <c r="H293" i="7"/>
  <c r="H77" i="7"/>
  <c r="H294" i="7"/>
  <c r="H295" i="7"/>
  <c r="H296" i="7"/>
  <c r="H78" i="7"/>
  <c r="H297" i="7"/>
  <c r="H298" i="7"/>
  <c r="H299" i="7"/>
  <c r="H300" i="7"/>
  <c r="H79" i="7"/>
  <c r="H301" i="7"/>
  <c r="H302" i="7"/>
  <c r="H80" i="7"/>
  <c r="H303" i="7"/>
  <c r="H304" i="7"/>
  <c r="H305" i="7"/>
  <c r="H306" i="7"/>
  <c r="H81" i="7"/>
  <c r="H307" i="7"/>
  <c r="H308" i="7"/>
  <c r="H82" i="7"/>
  <c r="H309" i="7"/>
  <c r="H310" i="7"/>
  <c r="H311" i="7"/>
  <c r="H83" i="7"/>
  <c r="H312" i="7"/>
  <c r="H84" i="7"/>
  <c r="H313" i="7"/>
  <c r="H85" i="7"/>
  <c r="H86" i="7"/>
  <c r="H87" i="7"/>
  <c r="H314" i="7"/>
  <c r="H88" i="7"/>
  <c r="H315" i="7"/>
  <c r="H316" i="7"/>
  <c r="H317" i="7"/>
  <c r="H89" i="7"/>
  <c r="H90" i="7"/>
  <c r="H91" i="7"/>
  <c r="H318" i="7"/>
  <c r="H92" i="7"/>
  <c r="H93" i="7"/>
  <c r="H319" i="7"/>
  <c r="H94" i="7"/>
  <c r="H95" i="7"/>
  <c r="H96" i="7"/>
  <c r="H320" i="7"/>
  <c r="H321" i="7"/>
  <c r="H322" i="7"/>
  <c r="H323" i="7"/>
  <c r="H324" i="7"/>
  <c r="H97" i="7"/>
  <c r="H98" i="7"/>
  <c r="H325" i="7"/>
  <c r="H99" i="7"/>
  <c r="H100" i="7"/>
  <c r="H326" i="7"/>
  <c r="H327" i="7"/>
  <c r="H101" i="7"/>
  <c r="H328" i="7"/>
  <c r="H102" i="7"/>
  <c r="H329" i="7"/>
  <c r="H103" i="7"/>
  <c r="H330" i="7"/>
  <c r="H104" i="7"/>
  <c r="H105" i="7"/>
  <c r="H106" i="7"/>
  <c r="H331" i="7"/>
  <c r="H332" i="7"/>
  <c r="H333" i="7"/>
  <c r="H334" i="7"/>
  <c r="H335" i="7"/>
  <c r="H107" i="7"/>
  <c r="H336" i="7"/>
  <c r="H108" i="7"/>
  <c r="H109" i="7"/>
  <c r="H337" i="7"/>
  <c r="H338" i="7"/>
  <c r="H339" i="7"/>
  <c r="H110" i="7"/>
  <c r="H340" i="7"/>
  <c r="H111" i="7"/>
  <c r="H112" i="7"/>
  <c r="H113" i="7"/>
  <c r="H341" i="7"/>
  <c r="H342" i="7"/>
  <c r="H114" i="7"/>
  <c r="H115" i="7"/>
  <c r="H116" i="7"/>
  <c r="H343" i="7"/>
  <c r="H344" i="7"/>
  <c r="H345" i="7"/>
  <c r="H346" i="7"/>
  <c r="H347" i="7"/>
  <c r="H117" i="7"/>
  <c r="H348" i="7"/>
  <c r="H118" i="7"/>
  <c r="H349" i="7"/>
  <c r="H350" i="7"/>
  <c r="H351" i="7"/>
  <c r="H119" i="7"/>
  <c r="H352" i="7"/>
  <c r="H353" i="7"/>
  <c r="H120" i="7"/>
  <c r="H121" i="7"/>
  <c r="H354" i="7"/>
  <c r="H355" i="7"/>
  <c r="H122" i="7"/>
  <c r="H356" i="7"/>
  <c r="H123" i="7"/>
  <c r="H357" i="7"/>
  <c r="H124" i="7"/>
  <c r="H125" i="7"/>
  <c r="H358" i="7"/>
  <c r="H126" i="7"/>
  <c r="H127" i="7"/>
  <c r="H128" i="7"/>
  <c r="H359" i="7"/>
  <c r="H129" i="7"/>
  <c r="H360" i="7"/>
  <c r="H361" i="7"/>
  <c r="H362" i="7"/>
  <c r="H363" i="7"/>
  <c r="H364" i="7"/>
  <c r="H365" i="7"/>
  <c r="H366" i="7"/>
  <c r="H367" i="7"/>
  <c r="H368" i="7"/>
  <c r="H369" i="7"/>
  <c r="H130" i="7"/>
  <c r="H370" i="7"/>
  <c r="H131" i="7"/>
  <c r="H132" i="7"/>
  <c r="H133" i="7"/>
  <c r="H134" i="7"/>
  <c r="H135" i="7"/>
  <c r="H371" i="7"/>
  <c r="H136" i="7"/>
  <c r="H137" i="7"/>
  <c r="H138" i="7"/>
  <c r="H139" i="7"/>
  <c r="H372" i="7"/>
  <c r="H373" i="7"/>
  <c r="H140" i="7"/>
  <c r="H141" i="7"/>
  <c r="H374" i="7"/>
  <c r="H375" i="7"/>
  <c r="H376" i="7"/>
  <c r="H142" i="7"/>
  <c r="H377" i="7"/>
  <c r="H143" i="7"/>
  <c r="H378" i="7"/>
  <c r="H144" i="7"/>
  <c r="H379" i="7"/>
  <c r="H145" i="7"/>
  <c r="H146" i="7"/>
  <c r="H147" i="7"/>
  <c r="H148" i="7"/>
  <c r="H149" i="7"/>
  <c r="H150" i="7"/>
  <c r="H380" i="7"/>
  <c r="H151" i="7"/>
  <c r="H381" i="7"/>
  <c r="H152" i="7"/>
  <c r="H153" i="7"/>
  <c r="H382" i="7"/>
  <c r="H154" i="7"/>
  <c r="H155" i="7"/>
  <c r="H156" i="7"/>
  <c r="H157" i="7"/>
  <c r="H383" i="7"/>
  <c r="H158" i="7"/>
  <c r="H159" i="7"/>
  <c r="H160" i="7"/>
  <c r="H161" i="7"/>
  <c r="H384" i="7"/>
  <c r="H385" i="7"/>
  <c r="H386" i="7"/>
  <c r="H387" i="7"/>
  <c r="H388" i="7"/>
  <c r="H389" i="7"/>
  <c r="H162" i="7"/>
  <c r="H390" i="7"/>
  <c r="H391" i="7"/>
  <c r="H163" i="7"/>
  <c r="H164" i="7"/>
  <c r="H392" i="7"/>
  <c r="H165" i="7"/>
  <c r="H393" i="7"/>
  <c r="H166" i="7"/>
  <c r="H167" i="7"/>
  <c r="H168" i="7"/>
  <c r="H394" i="7"/>
  <c r="H169" i="7"/>
  <c r="H170" i="7"/>
  <c r="H171" i="7"/>
  <c r="H172" i="7"/>
  <c r="H173" i="7"/>
  <c r="H174" i="7"/>
  <c r="H395" i="7"/>
  <c r="H175" i="7"/>
  <c r="H396" i="7"/>
  <c r="H176" i="7"/>
  <c r="H397" i="7"/>
  <c r="H398" i="7"/>
  <c r="H177" i="7"/>
  <c r="H178" i="7"/>
  <c r="H179" i="7"/>
  <c r="H399" i="7"/>
  <c r="H180" i="7"/>
  <c r="H400" i="7"/>
  <c r="H401" i="7"/>
  <c r="H402" i="7"/>
  <c r="H181" i="7"/>
  <c r="H403" i="7"/>
  <c r="H182" i="7"/>
  <c r="H183" i="7"/>
  <c r="H184" i="7"/>
  <c r="H404" i="7"/>
  <c r="H185" i="7"/>
  <c r="H186" i="7"/>
  <c r="H405" i="7"/>
  <c r="H406" i="7"/>
  <c r="H407" i="7"/>
  <c r="H408" i="7"/>
  <c r="H409" i="7"/>
  <c r="H187" i="7"/>
  <c r="H188" i="7"/>
  <c r="H410" i="7"/>
  <c r="H189" i="7"/>
  <c r="H190" i="7"/>
  <c r="H191" i="7"/>
  <c r="H411" i="7"/>
  <c r="H192" i="7"/>
  <c r="H193" i="7"/>
  <c r="H194" i="7"/>
  <c r="H412" i="7"/>
  <c r="H413" i="7"/>
  <c r="H414" i="7"/>
  <c r="H195" i="7"/>
  <c r="H196" i="7"/>
  <c r="H197" i="7"/>
  <c r="H198" i="7"/>
  <c r="H199" i="7"/>
  <c r="H200" i="7"/>
  <c r="H201" i="7"/>
  <c r="H202" i="7"/>
  <c r="H415" i="7"/>
  <c r="H203" i="7"/>
  <c r="H416" i="7"/>
  <c r="H417" i="7"/>
  <c r="H418" i="7"/>
  <c r="H419" i="7"/>
  <c r="H204" i="7"/>
  <c r="H205" i="7"/>
  <c r="H206" i="7"/>
  <c r="H207" i="7"/>
  <c r="H420" i="7"/>
  <c r="H421" i="7"/>
  <c r="H422" i="7"/>
  <c r="H208" i="7"/>
  <c r="H209" i="7"/>
  <c r="H210" i="7"/>
  <c r="H423" i="7"/>
  <c r="H424" i="7"/>
  <c r="H425" i="7"/>
  <c r="H426" i="7"/>
  <c r="H211" i="7"/>
  <c r="H212" i="7"/>
  <c r="H213" i="7"/>
  <c r="H427" i="7"/>
  <c r="H428" i="7"/>
  <c r="H214" i="7"/>
  <c r="H429" i="7"/>
  <c r="H430" i="7"/>
  <c r="H431" i="7"/>
  <c r="H432" i="7"/>
  <c r="H433" i="7"/>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182" i="8"/>
  <c r="H183" i="8"/>
  <c r="H184" i="8"/>
  <c r="H185" i="8"/>
  <c r="H186" i="8"/>
  <c r="H187" i="8"/>
  <c r="H188" i="8"/>
  <c r="H189" i="8"/>
  <c r="H190" i="8"/>
  <c r="H191" i="8"/>
  <c r="H192" i="8"/>
  <c r="H193" i="8"/>
  <c r="H194" i="8"/>
  <c r="H195" i="8"/>
  <c r="H196" i="8"/>
  <c r="H197" i="8"/>
  <c r="H198" i="8"/>
  <c r="H199" i="8"/>
  <c r="H200" i="8"/>
  <c r="H201" i="8"/>
  <c r="H202" i="8"/>
  <c r="H203" i="8"/>
  <c r="H204" i="8"/>
  <c r="H205" i="8"/>
  <c r="H206" i="8"/>
  <c r="H207" i="8"/>
  <c r="H208" i="8"/>
  <c r="H209" i="8"/>
  <c r="H210" i="8"/>
  <c r="H211" i="8"/>
  <c r="H212" i="8"/>
  <c r="H213" i="8"/>
  <c r="H214" i="8"/>
  <c r="H215" i="8"/>
  <c r="H216" i="8"/>
  <c r="H217" i="8"/>
  <c r="H218" i="8"/>
  <c r="H219" i="8"/>
  <c r="H220" i="8"/>
  <c r="H221" i="8"/>
  <c r="H222"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1" i="8"/>
  <c r="H252" i="8"/>
  <c r="H253" i="8"/>
  <c r="H254" i="8"/>
  <c r="H255" i="8"/>
  <c r="H256" i="8"/>
  <c r="H257" i="8"/>
  <c r="H258" i="8"/>
  <c r="H259" i="8"/>
  <c r="H260" i="8"/>
  <c r="H261" i="8"/>
  <c r="H262" i="8"/>
  <c r="H263" i="8"/>
  <c r="H264" i="8"/>
  <c r="H265" i="8"/>
  <c r="H266" i="8"/>
  <c r="H267" i="8"/>
  <c r="H268" i="8"/>
  <c r="H269" i="8"/>
  <c r="H270" i="8"/>
  <c r="H271" i="8"/>
  <c r="H272" i="8"/>
  <c r="H273" i="8"/>
  <c r="H274" i="8"/>
  <c r="H275" i="8"/>
  <c r="H276" i="8"/>
  <c r="H277" i="8"/>
  <c r="H278" i="8"/>
  <c r="H279" i="8"/>
  <c r="H280" i="8"/>
  <c r="H281" i="8"/>
  <c r="H282" i="8"/>
  <c r="H283" i="8"/>
  <c r="H284" i="8"/>
  <c r="H285" i="8"/>
  <c r="H286" i="8"/>
  <c r="H287" i="8"/>
  <c r="H288" i="8"/>
  <c r="H289" i="8"/>
  <c r="H290" i="8"/>
  <c r="H291" i="8"/>
  <c r="H292" i="8"/>
  <c r="H293" i="8"/>
  <c r="H294" i="8"/>
  <c r="H295" i="8"/>
  <c r="H296" i="8"/>
  <c r="H297" i="8"/>
  <c r="H298" i="8"/>
  <c r="H299" i="8"/>
  <c r="H300" i="8"/>
  <c r="H301" i="8"/>
  <c r="H302" i="8"/>
  <c r="H303" i="8"/>
  <c r="H304" i="8"/>
  <c r="H305" i="8"/>
  <c r="H306" i="8"/>
  <c r="H307" i="8"/>
  <c r="H308" i="8"/>
  <c r="H309" i="8"/>
  <c r="H310" i="8"/>
  <c r="H311" i="8"/>
  <c r="H312" i="8"/>
  <c r="H313" i="8"/>
  <c r="H314" i="8"/>
  <c r="H315" i="8"/>
  <c r="H316" i="8"/>
  <c r="H317" i="8"/>
  <c r="H318" i="8"/>
  <c r="H319" i="8"/>
  <c r="H320" i="8"/>
  <c r="H321" i="8"/>
  <c r="H322" i="8"/>
  <c r="H323" i="8"/>
  <c r="H324" i="8"/>
  <c r="H325" i="8"/>
  <c r="H326" i="8"/>
  <c r="H327" i="8"/>
  <c r="H328" i="8"/>
  <c r="H329" i="8"/>
  <c r="H330" i="8"/>
  <c r="H331" i="8"/>
  <c r="H332" i="8"/>
  <c r="H333" i="8"/>
  <c r="H334" i="8"/>
  <c r="H335" i="8"/>
  <c r="H336" i="8"/>
  <c r="H337" i="8"/>
  <c r="H338" i="8"/>
  <c r="H339" i="8"/>
  <c r="H340" i="8"/>
  <c r="H341" i="8"/>
  <c r="H342" i="8"/>
  <c r="H343" i="8"/>
  <c r="H344" i="8"/>
  <c r="H345" i="8"/>
  <c r="H346" i="8"/>
  <c r="H347" i="8"/>
  <c r="H348" i="8"/>
  <c r="H349" i="8"/>
  <c r="H350" i="8"/>
  <c r="H351" i="8"/>
  <c r="H352" i="8"/>
  <c r="H353" i="8"/>
  <c r="H354" i="8"/>
  <c r="H355" i="8"/>
  <c r="H356" i="8"/>
  <c r="H357" i="8"/>
  <c r="H358" i="8"/>
  <c r="H359" i="8"/>
  <c r="H360" i="8"/>
  <c r="H361" i="8"/>
  <c r="H362" i="8"/>
  <c r="H363" i="8"/>
  <c r="H364" i="8"/>
  <c r="H365" i="8"/>
  <c r="H366" i="8"/>
  <c r="H367" i="8"/>
  <c r="H368" i="8"/>
  <c r="H369" i="8"/>
  <c r="H370" i="8"/>
  <c r="H371" i="8"/>
  <c r="H372" i="8"/>
  <c r="H373" i="8"/>
  <c r="H374" i="8"/>
  <c r="H375" i="8"/>
  <c r="H376" i="8"/>
  <c r="H377" i="8"/>
  <c r="H378" i="8"/>
  <c r="H379" i="8"/>
  <c r="H380" i="8"/>
  <c r="H381" i="8"/>
  <c r="H382" i="8"/>
  <c r="H383" i="8"/>
  <c r="H384" i="8"/>
  <c r="H385" i="8"/>
  <c r="H386" i="8"/>
  <c r="H387" i="8"/>
  <c r="H388" i="8"/>
  <c r="H389" i="8"/>
  <c r="H390" i="8"/>
  <c r="H391" i="8"/>
  <c r="H392" i="8"/>
  <c r="H393" i="8"/>
  <c r="H394" i="8"/>
  <c r="H395" i="8"/>
  <c r="H396" i="8"/>
  <c r="H397" i="8"/>
  <c r="H398" i="8"/>
  <c r="H399" i="8"/>
  <c r="H400" i="8"/>
  <c r="H401" i="8"/>
  <c r="H402" i="8"/>
  <c r="H403" i="8"/>
  <c r="H404" i="8"/>
  <c r="H405" i="8"/>
  <c r="H406" i="8"/>
  <c r="H407" i="8"/>
  <c r="H408" i="8"/>
  <c r="H409" i="8"/>
  <c r="H410" i="8"/>
  <c r="H411" i="8"/>
  <c r="H412" i="8"/>
  <c r="H413" i="8"/>
  <c r="H414" i="8"/>
  <c r="H415" i="8"/>
  <c r="H416" i="8"/>
  <c r="H417" i="8"/>
  <c r="H418" i="8"/>
  <c r="H419" i="8"/>
  <c r="H420" i="8"/>
  <c r="H421" i="8"/>
  <c r="H422" i="8"/>
  <c r="H423" i="8"/>
  <c r="H424" i="8"/>
  <c r="H425" i="8"/>
  <c r="H426" i="8"/>
  <c r="H427" i="8"/>
  <c r="H428" i="8"/>
  <c r="H429" i="8"/>
  <c r="H430" i="8"/>
  <c r="H431" i="8"/>
  <c r="H432" i="8"/>
  <c r="D25" i="2"/>
  <c r="D432" i="2"/>
  <c r="D26" i="2"/>
  <c r="D248" i="2"/>
  <c r="D266" i="2"/>
  <c r="D176" i="2"/>
  <c r="D162" i="2"/>
  <c r="D267" i="2"/>
  <c r="D225" i="2"/>
  <c r="D268" i="2"/>
  <c r="D170" i="2"/>
  <c r="D383" i="2"/>
  <c r="D217" i="2"/>
  <c r="D269" i="2"/>
  <c r="D270" i="2"/>
  <c r="D27" i="2"/>
  <c r="D413" i="2"/>
  <c r="D271" i="2"/>
  <c r="D5" i="2"/>
  <c r="D221" i="2"/>
  <c r="D28" i="2"/>
  <c r="D272" i="2"/>
  <c r="D91" i="2"/>
  <c r="D273" i="2"/>
  <c r="D29" i="2"/>
  <c r="D274" i="2"/>
  <c r="D249" i="2"/>
  <c r="D275" i="2"/>
  <c r="D30" i="2"/>
  <c r="D414" i="2"/>
  <c r="D31" i="2"/>
  <c r="D32" i="2"/>
  <c r="D250" i="2"/>
  <c r="D6" i="2"/>
  <c r="D355" i="2"/>
  <c r="D110" i="2"/>
  <c r="D177" i="2"/>
  <c r="D415" i="2"/>
  <c r="D33" i="2"/>
  <c r="D34" i="2"/>
  <c r="D251" i="2"/>
  <c r="D416" i="2"/>
  <c r="D276" i="2"/>
  <c r="D144" i="2"/>
  <c r="D356" i="2"/>
  <c r="D406" i="2"/>
  <c r="D417" i="2"/>
  <c r="D111" i="2"/>
  <c r="D277" i="2"/>
  <c r="D357" i="2"/>
  <c r="D194" i="2"/>
  <c r="D35" i="2"/>
  <c r="D36" i="2"/>
  <c r="D228" i="2"/>
  <c r="D407" i="2"/>
  <c r="D37" i="2"/>
  <c r="D384" i="2"/>
  <c r="D38" i="2"/>
  <c r="D278" i="2"/>
  <c r="D196" i="2"/>
  <c r="D112" i="2"/>
  <c r="D178" i="2"/>
  <c r="D39" i="2"/>
  <c r="D175" i="2"/>
  <c r="D7" i="2"/>
  <c r="D229" i="2"/>
  <c r="D131" i="2"/>
  <c r="D8" i="2"/>
  <c r="D279" i="2"/>
  <c r="D40" i="2"/>
  <c r="D9" i="2"/>
  <c r="D92" i="2"/>
  <c r="D358" i="2"/>
  <c r="D418" i="2"/>
  <c r="D41" i="2"/>
  <c r="D252" i="2"/>
  <c r="D145" i="2"/>
  <c r="D280" i="2"/>
  <c r="D359" i="2"/>
  <c r="D230" i="2"/>
  <c r="D87" i="2"/>
  <c r="D171" i="2"/>
  <c r="D204" i="2"/>
  <c r="D146" i="2"/>
  <c r="D206" i="2"/>
  <c r="D253" i="2"/>
  <c r="D281" i="2"/>
  <c r="D282" i="2"/>
  <c r="D10" i="2"/>
  <c r="D42" i="2"/>
  <c r="D216" i="2"/>
  <c r="D283" i="2"/>
  <c r="D402" i="2"/>
  <c r="D179" i="2"/>
  <c r="D284" i="2"/>
  <c r="D43" i="2"/>
  <c r="D213" i="2"/>
  <c r="D220" i="2"/>
  <c r="D44" i="2"/>
  <c r="D45" i="2"/>
  <c r="D113" i="2"/>
  <c r="D46" i="2"/>
  <c r="D180" i="2"/>
  <c r="D88" i="2"/>
  <c r="D285" i="2"/>
  <c r="D286" i="2"/>
  <c r="D47" i="2"/>
  <c r="D119" i="2"/>
  <c r="D360" i="2"/>
  <c r="D254" i="2"/>
  <c r="D433" i="2"/>
  <c r="D287" i="2"/>
  <c r="D288" i="2"/>
  <c r="D231" i="2"/>
  <c r="D289" i="2"/>
  <c r="D93" i="2"/>
  <c r="D48" i="2"/>
  <c r="D124" i="2"/>
  <c r="D385" i="2"/>
  <c r="D94" i="2"/>
  <c r="D386" i="2"/>
  <c r="D361" i="2"/>
  <c r="D290" i="2"/>
  <c r="D291" i="2"/>
  <c r="D255" i="2"/>
  <c r="D256" i="2"/>
  <c r="D387" i="2"/>
  <c r="D232" i="2"/>
  <c r="D292" i="2"/>
  <c r="D95" i="2"/>
  <c r="D293" i="2"/>
  <c r="D147" i="2"/>
  <c r="D49" i="2"/>
  <c r="D294" i="2"/>
  <c r="D132" i="2"/>
  <c r="D388" i="2"/>
  <c r="D120" i="2"/>
  <c r="D362" i="2"/>
  <c r="D419" i="2"/>
  <c r="D257" i="2"/>
  <c r="D222" i="2"/>
  <c r="D207" i="2"/>
  <c r="D50" i="2"/>
  <c r="D295" i="2"/>
  <c r="D11" i="2"/>
  <c r="D114" i="2"/>
  <c r="D233" i="2"/>
  <c r="D51" i="2"/>
  <c r="D296" i="2"/>
  <c r="D246" i="2"/>
  <c r="D125" i="2"/>
  <c r="D89" i="2"/>
  <c r="D242" i="2"/>
  <c r="D192" i="2"/>
  <c r="D258" i="2"/>
  <c r="D420" i="2"/>
  <c r="D259" i="2"/>
  <c r="D208" i="2"/>
  <c r="D297" i="2"/>
  <c r="D298" i="2"/>
  <c r="D299" i="2"/>
  <c r="D434" i="2"/>
  <c r="D96" i="2"/>
  <c r="D223" i="2"/>
  <c r="D363" i="2"/>
  <c r="D12" i="2"/>
  <c r="D300" i="2"/>
  <c r="D364" i="2"/>
  <c r="D301" i="2"/>
  <c r="D421" i="2"/>
  <c r="D148" i="2"/>
  <c r="D408" i="2"/>
  <c r="D365" i="2"/>
  <c r="D141" i="2"/>
  <c r="D366" i="2"/>
  <c r="D367" i="2"/>
  <c r="D302" i="2"/>
  <c r="D181" i="2"/>
  <c r="D303" i="2"/>
  <c r="D182" i="2"/>
  <c r="D304" i="2"/>
  <c r="D183" i="2"/>
  <c r="D52" i="2"/>
  <c r="D142" i="2"/>
  <c r="D305" i="2"/>
  <c r="D13" i="2"/>
  <c r="D306" i="2"/>
  <c r="D368" i="2"/>
  <c r="D307" i="2"/>
  <c r="D53" i="2"/>
  <c r="D163" i="2"/>
  <c r="D184" i="2"/>
  <c r="D369" i="2"/>
  <c r="D97" i="2"/>
  <c r="D54" i="2"/>
  <c r="D218" i="2"/>
  <c r="D14" i="2"/>
  <c r="D55" i="2"/>
  <c r="D164" i="2"/>
  <c r="D389" i="2"/>
  <c r="D308" i="2"/>
  <c r="D390" i="2"/>
  <c r="D309" i="2"/>
  <c r="D435" i="2"/>
  <c r="D115" i="2"/>
  <c r="D149" i="2"/>
  <c r="D403" i="2"/>
  <c r="D150" i="2"/>
  <c r="D56" i="2"/>
  <c r="D391" i="2"/>
  <c r="D310" i="2"/>
  <c r="D15" i="2"/>
  <c r="D311" i="2"/>
  <c r="D151" i="2"/>
  <c r="D234" i="2"/>
  <c r="D57" i="2"/>
  <c r="D260" i="2"/>
  <c r="D58" i="2"/>
  <c r="D59" i="2"/>
  <c r="D152" i="2"/>
  <c r="D312" i="2"/>
  <c r="D370" i="2"/>
  <c r="D404" i="2"/>
  <c r="D313" i="2"/>
  <c r="D409" i="2"/>
  <c r="D197" i="2"/>
  <c r="D226" i="2"/>
  <c r="D165" i="2"/>
  <c r="D16" i="2"/>
  <c r="D314" i="2"/>
  <c r="D315" i="2"/>
  <c r="D235" i="2"/>
  <c r="D17" i="2"/>
  <c r="D316" i="2"/>
  <c r="D214" i="2"/>
  <c r="D18" i="2"/>
  <c r="D60" i="2"/>
  <c r="D422" i="2"/>
  <c r="D317" i="2"/>
  <c r="D198" i="2"/>
  <c r="D133" i="2"/>
  <c r="D98" i="2"/>
  <c r="D392" i="2"/>
  <c r="D318" i="2"/>
  <c r="D319" i="2"/>
  <c r="D410" i="2"/>
  <c r="D371" i="2"/>
  <c r="D153" i="2"/>
  <c r="D372" i="2"/>
  <c r="D99" i="2"/>
  <c r="D320" i="2"/>
  <c r="D393" i="2"/>
  <c r="D373" i="2"/>
  <c r="D199" i="2"/>
  <c r="D261" i="2"/>
  <c r="D423" i="2"/>
  <c r="D61" i="2"/>
  <c r="D134" i="2"/>
  <c r="D321" i="2"/>
  <c r="D394" i="2"/>
  <c r="D100" i="2"/>
  <c r="D322" i="2"/>
  <c r="D121" i="2"/>
  <c r="D374" i="2"/>
  <c r="D101" i="2"/>
  <c r="D19" i="2"/>
  <c r="D323" i="2"/>
  <c r="D62" i="2"/>
  <c r="D172" i="2"/>
  <c r="D126" i="2"/>
  <c r="D236" i="2"/>
  <c r="D63" i="2"/>
  <c r="D375" i="2"/>
  <c r="D237" i="2"/>
  <c r="D324" i="2"/>
  <c r="D325" i="2"/>
  <c r="D262" i="2"/>
  <c r="D238" i="2"/>
  <c r="D395" i="2"/>
  <c r="D326" i="2"/>
  <c r="D424" i="2"/>
  <c r="D327" i="2"/>
  <c r="D154" i="2"/>
  <c r="D243" i="2"/>
  <c r="D155" i="2"/>
  <c r="D209" i="2"/>
  <c r="D64" i="2"/>
  <c r="D200" i="2"/>
  <c r="D65" i="2"/>
  <c r="D396" i="2"/>
  <c r="D20" i="2"/>
  <c r="D166" i="2"/>
  <c r="D66" i="2"/>
  <c r="D67" i="2"/>
  <c r="D397" i="2"/>
  <c r="D328" i="2"/>
  <c r="D201" i="2"/>
  <c r="D205" i="2"/>
  <c r="D263" i="2"/>
  <c r="D329" i="2"/>
  <c r="D398" i="2"/>
  <c r="D116" i="2"/>
  <c r="D330" i="2"/>
  <c r="D68" i="2"/>
  <c r="D331" i="2"/>
  <c r="D193" i="2"/>
  <c r="D425" i="2"/>
  <c r="D156" i="2"/>
  <c r="D210" i="2"/>
  <c r="D105" i="2"/>
  <c r="D69" i="2"/>
  <c r="D70" i="2"/>
  <c r="D215" i="2"/>
  <c r="D244" i="2"/>
  <c r="D219" i="2"/>
  <c r="D426" i="2"/>
  <c r="D106" i="2"/>
  <c r="D107" i="2"/>
  <c r="D399" i="2"/>
  <c r="D167" i="2"/>
  <c r="D71" i="2"/>
  <c r="D117" i="2"/>
  <c r="D108" i="2"/>
  <c r="D427" i="2"/>
  <c r="D21" i="2"/>
  <c r="D86" i="2"/>
  <c r="D22" i="2"/>
  <c r="D102" i="2"/>
  <c r="D332" i="2"/>
  <c r="D333" i="2"/>
  <c r="D411" i="2"/>
  <c r="D212" i="2"/>
  <c r="D376" i="2"/>
  <c r="D428" i="2"/>
  <c r="D135" i="2"/>
  <c r="D334" i="2"/>
  <c r="D264" i="2"/>
  <c r="D72" i="2"/>
  <c r="D103" i="2"/>
  <c r="D335" i="2"/>
  <c r="D185" i="2"/>
  <c r="D224" i="2"/>
  <c r="D143" i="2"/>
  <c r="D122" i="2"/>
  <c r="D73" i="2"/>
  <c r="D211" i="2"/>
  <c r="D74" i="2"/>
  <c r="D118" i="2"/>
  <c r="D173" i="2"/>
  <c r="D195" i="2"/>
  <c r="D157" i="2"/>
  <c r="D186" i="2"/>
  <c r="D247" i="2"/>
  <c r="D158" i="2"/>
  <c r="D336" i="2"/>
  <c r="D136" i="2"/>
  <c r="D377" i="2"/>
  <c r="D405" i="2"/>
  <c r="D75" i="2"/>
  <c r="D174" i="2"/>
  <c r="D187" i="2"/>
  <c r="D337" i="2"/>
  <c r="D188" i="2"/>
  <c r="D338" i="2"/>
  <c r="D339" i="2"/>
  <c r="D340" i="2"/>
  <c r="D76" i="2"/>
  <c r="D239" i="2"/>
  <c r="D202" i="2"/>
  <c r="D137" i="2"/>
  <c r="D189" i="2"/>
  <c r="D429" i="2"/>
  <c r="D23" i="2"/>
  <c r="D203" i="2"/>
  <c r="D341" i="2"/>
  <c r="D342" i="2"/>
  <c r="D343" i="2"/>
  <c r="D344" i="2"/>
  <c r="D245" i="2"/>
  <c r="D138" i="2"/>
  <c r="D77" i="2"/>
  <c r="D265" i="2"/>
  <c r="D109" i="2"/>
  <c r="D159" i="2"/>
  <c r="D168" i="2"/>
  <c r="D345" i="2"/>
  <c r="D139" i="2"/>
  <c r="D78" i="2"/>
  <c r="D79" i="2"/>
  <c r="D346" i="2"/>
  <c r="D430" i="2"/>
  <c r="D378" i="2"/>
  <c r="D190" i="2"/>
  <c r="D160" i="2"/>
  <c r="D80" i="2"/>
  <c r="D81" i="2"/>
  <c r="D127" i="2"/>
  <c r="D128" i="2"/>
  <c r="D82" i="2"/>
  <c r="D83" i="2"/>
  <c r="D347" i="2"/>
  <c r="D84" i="2"/>
  <c r="D348" i="2"/>
  <c r="D379" i="2"/>
  <c r="D380" i="2"/>
  <c r="D349" i="2"/>
  <c r="D129" i="2"/>
  <c r="D161" i="2"/>
  <c r="D169" i="2"/>
  <c r="D24" i="2"/>
  <c r="D412" i="2"/>
  <c r="D350" i="2"/>
  <c r="D431" i="2"/>
  <c r="D140" i="2"/>
  <c r="D123" i="2"/>
  <c r="D85" i="2"/>
  <c r="D381" i="2"/>
  <c r="D400" i="2"/>
  <c r="D351" i="2"/>
  <c r="D352" i="2"/>
  <c r="D104" i="2"/>
  <c r="D191" i="2"/>
  <c r="D90" i="2"/>
  <c r="D240" i="2"/>
  <c r="D227" i="2"/>
  <c r="D130" i="2"/>
  <c r="D353" i="2"/>
  <c r="D354" i="2"/>
  <c r="D241" i="2"/>
  <c r="D401" i="2"/>
  <c r="D382" i="2"/>
  <c r="P389" i="2"/>
  <c r="E3"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 r="E221" i="10"/>
  <c r="E222" i="10"/>
  <c r="E223" i="10"/>
  <c r="E224" i="10"/>
  <c r="E225" i="10"/>
  <c r="E226" i="10"/>
  <c r="E227" i="10"/>
  <c r="E228" i="10"/>
  <c r="E229" i="10"/>
  <c r="E230" i="10"/>
  <c r="E231" i="10"/>
  <c r="E232" i="10"/>
  <c r="E233" i="10"/>
  <c r="E234" i="10"/>
  <c r="E235" i="10"/>
  <c r="E236" i="10"/>
  <c r="E237" i="10"/>
  <c r="E238" i="10"/>
  <c r="E239" i="10"/>
  <c r="E240" i="10"/>
  <c r="E241" i="10"/>
  <c r="E242" i="10"/>
  <c r="E243" i="10"/>
  <c r="E244" i="10"/>
  <c r="E245" i="10"/>
  <c r="E246" i="10"/>
  <c r="E247" i="10"/>
  <c r="E248" i="10"/>
  <c r="E249" i="10"/>
  <c r="E250" i="10"/>
  <c r="E251" i="10"/>
  <c r="E252" i="10"/>
  <c r="E253" i="10"/>
  <c r="E254" i="10"/>
  <c r="E255" i="10"/>
  <c r="E256" i="10"/>
  <c r="E257" i="10"/>
  <c r="E258" i="10"/>
  <c r="E259" i="10"/>
  <c r="E260" i="10"/>
  <c r="E261" i="10"/>
  <c r="E262" i="10"/>
  <c r="E263" i="10"/>
  <c r="E264" i="10"/>
  <c r="E265" i="10"/>
  <c r="E266" i="10"/>
  <c r="E267" i="10"/>
  <c r="E268" i="10"/>
  <c r="E269" i="10"/>
  <c r="E270" i="10"/>
  <c r="E271" i="10"/>
  <c r="E272" i="10"/>
  <c r="E273" i="10"/>
  <c r="E274" i="10"/>
  <c r="E275" i="10"/>
  <c r="E276" i="10"/>
  <c r="E277" i="10"/>
  <c r="E278" i="10"/>
  <c r="E279" i="10"/>
  <c r="E280" i="10"/>
  <c r="E281" i="10"/>
  <c r="E282" i="10"/>
  <c r="E283" i="10"/>
  <c r="E284" i="10"/>
  <c r="E285" i="10"/>
  <c r="E286" i="10"/>
  <c r="E287" i="10"/>
  <c r="E288" i="10"/>
  <c r="E289" i="10"/>
  <c r="E290" i="10"/>
  <c r="E291" i="10"/>
  <c r="E292" i="10"/>
  <c r="E293" i="10"/>
  <c r="E294" i="10"/>
  <c r="E295" i="10"/>
  <c r="E296" i="10"/>
  <c r="E297" i="10"/>
  <c r="E298" i="10"/>
  <c r="E299" i="10"/>
  <c r="E300" i="10"/>
  <c r="E301" i="10"/>
  <c r="E302" i="10"/>
  <c r="E303" i="10"/>
  <c r="E304" i="10"/>
  <c r="E305" i="10"/>
  <c r="E306" i="10"/>
  <c r="E307" i="10"/>
  <c r="E308" i="10"/>
  <c r="E309"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344" i="10"/>
  <c r="E345" i="10"/>
  <c r="E346" i="10"/>
  <c r="E347" i="10"/>
  <c r="E348" i="10"/>
  <c r="E349" i="10"/>
  <c r="E350" i="10"/>
  <c r="E351" i="10"/>
  <c r="E352" i="10"/>
  <c r="E353" i="10"/>
  <c r="E354" i="10"/>
  <c r="E355" i="10"/>
  <c r="E356" i="10"/>
  <c r="E357" i="10"/>
  <c r="E358" i="10"/>
  <c r="E359" i="10"/>
  <c r="E360" i="10"/>
  <c r="E361" i="10"/>
  <c r="E362" i="10"/>
  <c r="E363" i="10"/>
  <c r="E364" i="10"/>
  <c r="E365" i="10"/>
  <c r="E366" i="10"/>
  <c r="E367" i="10"/>
  <c r="E368" i="10"/>
  <c r="E369" i="10"/>
  <c r="E370" i="10"/>
  <c r="E371" i="10"/>
  <c r="E372" i="10"/>
  <c r="E373" i="10"/>
  <c r="E374" i="10"/>
  <c r="E375" i="10"/>
  <c r="E376" i="10"/>
  <c r="E377" i="10"/>
  <c r="E378" i="10"/>
  <c r="E379" i="10"/>
  <c r="E380" i="10"/>
  <c r="E381" i="10"/>
  <c r="E382" i="10"/>
  <c r="E383" i="10"/>
  <c r="E384" i="10"/>
  <c r="E385" i="10"/>
  <c r="E386" i="10"/>
  <c r="E387" i="10"/>
  <c r="E388" i="10"/>
  <c r="E389" i="10"/>
  <c r="E390" i="10"/>
  <c r="E391" i="10"/>
  <c r="E392" i="10"/>
  <c r="E393" i="10"/>
  <c r="E394" i="10"/>
  <c r="E395" i="10"/>
  <c r="E396" i="10"/>
  <c r="E397" i="10"/>
  <c r="E398" i="10"/>
  <c r="E399" i="10"/>
  <c r="E400" i="10"/>
  <c r="E401" i="10"/>
  <c r="E402" i="10"/>
  <c r="E403" i="10"/>
  <c r="E404" i="10"/>
  <c r="E405" i="10"/>
  <c r="E406" i="10"/>
  <c r="E407" i="10"/>
  <c r="E408" i="10"/>
  <c r="E409" i="10"/>
  <c r="E410" i="10"/>
  <c r="E411" i="10"/>
  <c r="E412" i="10"/>
  <c r="E413" i="10"/>
  <c r="E414" i="10"/>
  <c r="E415" i="10"/>
  <c r="E416" i="10"/>
  <c r="E417" i="10"/>
  <c r="E418" i="10"/>
  <c r="E419" i="10"/>
  <c r="E420" i="10"/>
  <c r="E421" i="10"/>
  <c r="E422" i="10"/>
  <c r="E423" i="10"/>
  <c r="E424" i="10"/>
  <c r="E425" i="10"/>
  <c r="E426" i="10"/>
  <c r="E427" i="10"/>
  <c r="E428" i="10"/>
  <c r="E429" i="10"/>
  <c r="E430" i="10"/>
  <c r="E431" i="10"/>
  <c r="E432" i="10"/>
  <c r="E433" i="10"/>
  <c r="C15" i="4"/>
  <c r="C9" i="4"/>
  <c r="F8" i="3"/>
  <c r="C17" i="4"/>
  <c r="F10" i="5"/>
  <c r="C10" i="4"/>
  <c r="F299" i="6"/>
  <c r="C7" i="4"/>
  <c r="C11" i="4"/>
  <c r="F5" i="8"/>
  <c r="C19" i="4"/>
  <c r="F14" i="9"/>
  <c r="C18" i="4"/>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308" i="9"/>
  <c r="E309" i="9"/>
  <c r="E310" i="9"/>
  <c r="E311" i="9"/>
  <c r="E312" i="9"/>
  <c r="E313" i="9"/>
  <c r="E314" i="9"/>
  <c r="E315" i="9"/>
  <c r="E316" i="9"/>
  <c r="E317" i="9"/>
  <c r="E318" i="9"/>
  <c r="E319" i="9"/>
  <c r="E320" i="9"/>
  <c r="E321" i="9"/>
  <c r="E322" i="9"/>
  <c r="E323" i="9"/>
  <c r="E324" i="9"/>
  <c r="E325" i="9"/>
  <c r="E326" i="9"/>
  <c r="E327" i="9"/>
  <c r="E328" i="9"/>
  <c r="E329" i="9"/>
  <c r="E330" i="9"/>
  <c r="E331" i="9"/>
  <c r="E332" i="9"/>
  <c r="E333" i="9"/>
  <c r="E334" i="9"/>
  <c r="E335" i="9"/>
  <c r="E336" i="9"/>
  <c r="E337" i="9"/>
  <c r="E338" i="9"/>
  <c r="E339" i="9"/>
  <c r="E340" i="9"/>
  <c r="E341" i="9"/>
  <c r="E342" i="9"/>
  <c r="E343" i="9"/>
  <c r="E344" i="9"/>
  <c r="E345" i="9"/>
  <c r="E346" i="9"/>
  <c r="E347" i="9"/>
  <c r="E348" i="9"/>
  <c r="E349" i="9"/>
  <c r="E350" i="9"/>
  <c r="E351" i="9"/>
  <c r="E352" i="9"/>
  <c r="E353" i="9"/>
  <c r="E354" i="9"/>
  <c r="E355" i="9"/>
  <c r="E356" i="9"/>
  <c r="E357" i="9"/>
  <c r="E358" i="9"/>
  <c r="E359" i="9"/>
  <c r="E360" i="9"/>
  <c r="E361" i="9"/>
  <c r="E362" i="9"/>
  <c r="E363" i="9"/>
  <c r="E364" i="9"/>
  <c r="E365" i="9"/>
  <c r="E366" i="9"/>
  <c r="E367" i="9"/>
  <c r="E368" i="9"/>
  <c r="E369" i="9"/>
  <c r="E370" i="9"/>
  <c r="E371" i="9"/>
  <c r="E372" i="9"/>
  <c r="E373" i="9"/>
  <c r="E374" i="9"/>
  <c r="E375" i="9"/>
  <c r="E376" i="9"/>
  <c r="E377" i="9"/>
  <c r="E378" i="9"/>
  <c r="E379" i="9"/>
  <c r="E380" i="9"/>
  <c r="E381" i="9"/>
  <c r="E382" i="9"/>
  <c r="E383" i="9"/>
  <c r="E384" i="9"/>
  <c r="E385" i="9"/>
  <c r="E386" i="9"/>
  <c r="E387" i="9"/>
  <c r="E388" i="9"/>
  <c r="E389" i="9"/>
  <c r="E390" i="9"/>
  <c r="E391" i="9"/>
  <c r="E392" i="9"/>
  <c r="E393" i="9"/>
  <c r="E394" i="9"/>
  <c r="E395" i="9"/>
  <c r="E396" i="9"/>
  <c r="E397" i="9"/>
  <c r="E398" i="9"/>
  <c r="E399" i="9"/>
  <c r="E400" i="9"/>
  <c r="E401" i="9"/>
  <c r="E402" i="9"/>
  <c r="E403" i="9"/>
  <c r="E404" i="9"/>
  <c r="E405" i="9"/>
  <c r="E406" i="9"/>
  <c r="E407" i="9"/>
  <c r="E408" i="9"/>
  <c r="E409" i="9"/>
  <c r="E410" i="9"/>
  <c r="E411" i="9"/>
  <c r="E412" i="9"/>
  <c r="E413" i="9"/>
  <c r="E414" i="9"/>
  <c r="E415" i="9"/>
  <c r="E416" i="9"/>
  <c r="E417" i="9"/>
  <c r="E418" i="9"/>
  <c r="E419" i="9"/>
  <c r="E420" i="9"/>
  <c r="E421" i="9"/>
  <c r="E422" i="9"/>
  <c r="E423" i="9"/>
  <c r="E424" i="9"/>
  <c r="E425" i="9"/>
  <c r="E426" i="9"/>
  <c r="E427" i="9"/>
  <c r="E428" i="9"/>
  <c r="E429" i="9"/>
  <c r="E430" i="9"/>
  <c r="E431" i="9"/>
  <c r="E432" i="9"/>
  <c r="E433" i="9"/>
  <c r="E434" i="9"/>
  <c r="N389" i="2"/>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E401" i="8"/>
  <c r="E402" i="8"/>
  <c r="E403" i="8"/>
  <c r="E404" i="8"/>
  <c r="E405" i="8"/>
  <c r="E406" i="8"/>
  <c r="E407" i="8"/>
  <c r="E408" i="8"/>
  <c r="E409" i="8"/>
  <c r="E410" i="8"/>
  <c r="E411" i="8"/>
  <c r="E412" i="8"/>
  <c r="E413" i="8"/>
  <c r="E414" i="8"/>
  <c r="E415" i="8"/>
  <c r="E416" i="8"/>
  <c r="E417" i="8"/>
  <c r="E418" i="8"/>
  <c r="E419" i="8"/>
  <c r="E420" i="8"/>
  <c r="E421" i="8"/>
  <c r="E422" i="8"/>
  <c r="E423" i="8"/>
  <c r="E424" i="8"/>
  <c r="E425" i="8"/>
  <c r="E426" i="8"/>
  <c r="E427" i="8"/>
  <c r="E428" i="8"/>
  <c r="E429" i="8"/>
  <c r="E430" i="8"/>
  <c r="E431" i="8"/>
  <c r="E432" i="8"/>
  <c r="E3" i="7"/>
  <c r="E215" i="7"/>
  <c r="E4" i="7"/>
  <c r="E216" i="7"/>
  <c r="E217" i="7"/>
  <c r="E5" i="7"/>
  <c r="E6" i="7"/>
  <c r="E218" i="7"/>
  <c r="E219" i="7"/>
  <c r="E220" i="7"/>
  <c r="E7" i="7"/>
  <c r="E221" i="7"/>
  <c r="E222" i="7"/>
  <c r="E223" i="7"/>
  <c r="E224" i="7"/>
  <c r="E8" i="7"/>
  <c r="E225" i="7"/>
  <c r="E226" i="7"/>
  <c r="E9" i="7"/>
  <c r="E227" i="7"/>
  <c r="E10" i="7"/>
  <c r="E228" i="7"/>
  <c r="E11" i="7"/>
  <c r="E229" i="7"/>
  <c r="E12" i="7"/>
  <c r="E230" i="7"/>
  <c r="E231" i="7"/>
  <c r="E232" i="7"/>
  <c r="E13" i="7"/>
  <c r="E233" i="7"/>
  <c r="E14" i="7"/>
  <c r="E15" i="7"/>
  <c r="E234" i="7"/>
  <c r="E16" i="7"/>
  <c r="E235" i="7"/>
  <c r="E17" i="7"/>
  <c r="E18" i="7"/>
  <c r="E236" i="7"/>
  <c r="E19" i="7"/>
  <c r="E20" i="7"/>
  <c r="E237" i="7"/>
  <c r="E238" i="7"/>
  <c r="E239" i="7"/>
  <c r="E21" i="7"/>
  <c r="E240" i="7"/>
  <c r="E241" i="7"/>
  <c r="E242" i="7"/>
  <c r="E22" i="7"/>
  <c r="E243" i="7"/>
  <c r="E244" i="7"/>
  <c r="E23" i="7"/>
  <c r="E24" i="7"/>
  <c r="E25" i="7"/>
  <c r="E245" i="7"/>
  <c r="E246" i="7"/>
  <c r="E26" i="7"/>
  <c r="E247" i="7"/>
  <c r="E27" i="7"/>
  <c r="E248" i="7"/>
  <c r="E28" i="7"/>
  <c r="E29" i="7"/>
  <c r="E30" i="7"/>
  <c r="E31" i="7"/>
  <c r="E32" i="7"/>
  <c r="E33" i="7"/>
  <c r="E249" i="7"/>
  <c r="E34" i="7"/>
  <c r="E35" i="7"/>
  <c r="E250" i="7"/>
  <c r="E36" i="7"/>
  <c r="E37" i="7"/>
  <c r="E38" i="7"/>
  <c r="E251" i="7"/>
  <c r="E252" i="7"/>
  <c r="E39" i="7"/>
  <c r="E253" i="7"/>
  <c r="E40" i="7"/>
  <c r="E254" i="7"/>
  <c r="E255" i="7"/>
  <c r="E256" i="7"/>
  <c r="E41" i="7"/>
  <c r="E42" i="7"/>
  <c r="E43" i="7"/>
  <c r="E44" i="7"/>
  <c r="E45" i="7"/>
  <c r="E257" i="7"/>
  <c r="E258" i="7"/>
  <c r="E259" i="7"/>
  <c r="E46" i="7"/>
  <c r="E47" i="7"/>
  <c r="E48" i="7"/>
  <c r="E260" i="7"/>
  <c r="E261" i="7"/>
  <c r="E49" i="7"/>
  <c r="E262" i="7"/>
  <c r="E50" i="7"/>
  <c r="E51" i="7"/>
  <c r="E263" i="7"/>
  <c r="E52" i="7"/>
  <c r="E53" i="7"/>
  <c r="E54" i="7"/>
  <c r="E55" i="7"/>
  <c r="E56" i="7"/>
  <c r="E57" i="7"/>
  <c r="E264" i="7"/>
  <c r="E265" i="7"/>
  <c r="E58" i="7"/>
  <c r="E59" i="7"/>
  <c r="E266" i="7"/>
  <c r="E267" i="7"/>
  <c r="E268" i="7"/>
  <c r="E269" i="7"/>
  <c r="E270" i="7"/>
  <c r="E271" i="7"/>
  <c r="E272" i="7"/>
  <c r="E60" i="7"/>
  <c r="E61" i="7"/>
  <c r="E62" i="7"/>
  <c r="E273" i="7"/>
  <c r="E63" i="7"/>
  <c r="E274" i="7"/>
  <c r="E275" i="7"/>
  <c r="E276" i="7"/>
  <c r="E277" i="7"/>
  <c r="E278" i="7"/>
  <c r="E279" i="7"/>
  <c r="E280" i="7"/>
  <c r="E281" i="7"/>
  <c r="E282" i="7"/>
  <c r="E64" i="7"/>
  <c r="E283" i="7"/>
  <c r="E65" i="7"/>
  <c r="E66" i="7"/>
  <c r="E284" i="7"/>
  <c r="E67" i="7"/>
  <c r="E285" i="7"/>
  <c r="E68" i="7"/>
  <c r="E286" i="7"/>
  <c r="E287" i="7"/>
  <c r="E288" i="7"/>
  <c r="E289" i="7"/>
  <c r="E69" i="7"/>
  <c r="E70" i="7"/>
  <c r="E290" i="7"/>
  <c r="E71" i="7"/>
  <c r="E72" i="7"/>
  <c r="E291" i="7"/>
  <c r="E73" i="7"/>
  <c r="E292" i="7"/>
  <c r="E74" i="7"/>
  <c r="E75" i="7"/>
  <c r="E76" i="7"/>
  <c r="E293" i="7"/>
  <c r="E77" i="7"/>
  <c r="E294" i="7"/>
  <c r="E295" i="7"/>
  <c r="E296" i="7"/>
  <c r="E78" i="7"/>
  <c r="E297" i="7"/>
  <c r="E298" i="7"/>
  <c r="E299" i="7"/>
  <c r="E300" i="7"/>
  <c r="E79" i="7"/>
  <c r="E301" i="7"/>
  <c r="E302" i="7"/>
  <c r="E80" i="7"/>
  <c r="E303" i="7"/>
  <c r="E304" i="7"/>
  <c r="E305" i="7"/>
  <c r="E306" i="7"/>
  <c r="E81" i="7"/>
  <c r="E307" i="7"/>
  <c r="E308" i="7"/>
  <c r="E82" i="7"/>
  <c r="E309" i="7"/>
  <c r="E310" i="7"/>
  <c r="E311" i="7"/>
  <c r="E83" i="7"/>
  <c r="E312" i="7"/>
  <c r="E84" i="7"/>
  <c r="E313" i="7"/>
  <c r="E85" i="7"/>
  <c r="E86" i="7"/>
  <c r="E87" i="7"/>
  <c r="E314" i="7"/>
  <c r="E88" i="7"/>
  <c r="E315" i="7"/>
  <c r="E316" i="7"/>
  <c r="E317" i="7"/>
  <c r="E89" i="7"/>
  <c r="E90" i="7"/>
  <c r="E91" i="7"/>
  <c r="E318" i="7"/>
  <c r="E92" i="7"/>
  <c r="E93" i="7"/>
  <c r="E319" i="7"/>
  <c r="E94" i="7"/>
  <c r="E95" i="7"/>
  <c r="E96" i="7"/>
  <c r="E320" i="7"/>
  <c r="E321" i="7"/>
  <c r="E322" i="7"/>
  <c r="E323" i="7"/>
  <c r="E324" i="7"/>
  <c r="E97" i="7"/>
  <c r="E98" i="7"/>
  <c r="E325" i="7"/>
  <c r="E99" i="7"/>
  <c r="E100" i="7"/>
  <c r="E326" i="7"/>
  <c r="E327" i="7"/>
  <c r="E101" i="7"/>
  <c r="E328" i="7"/>
  <c r="E102" i="7"/>
  <c r="E329" i="7"/>
  <c r="E103" i="7"/>
  <c r="E330" i="7"/>
  <c r="E104" i="7"/>
  <c r="E105" i="7"/>
  <c r="E106" i="7"/>
  <c r="E331" i="7"/>
  <c r="E332" i="7"/>
  <c r="E333" i="7"/>
  <c r="E334" i="7"/>
  <c r="E335" i="7"/>
  <c r="E107" i="7"/>
  <c r="E336" i="7"/>
  <c r="E108" i="7"/>
  <c r="E109" i="7"/>
  <c r="E337" i="7"/>
  <c r="E338" i="7"/>
  <c r="E339" i="7"/>
  <c r="E110" i="7"/>
  <c r="E340" i="7"/>
  <c r="E111" i="7"/>
  <c r="E112" i="7"/>
  <c r="E113" i="7"/>
  <c r="E341" i="7"/>
  <c r="E342" i="7"/>
  <c r="E114" i="7"/>
  <c r="E115" i="7"/>
  <c r="E116" i="7"/>
  <c r="E343" i="7"/>
  <c r="E344" i="7"/>
  <c r="E345" i="7"/>
  <c r="E346" i="7"/>
  <c r="E347" i="7"/>
  <c r="E117" i="7"/>
  <c r="E348" i="7"/>
  <c r="E118" i="7"/>
  <c r="E349" i="7"/>
  <c r="E350" i="7"/>
  <c r="E351" i="7"/>
  <c r="E119" i="7"/>
  <c r="E352" i="7"/>
  <c r="E353" i="7"/>
  <c r="E120" i="7"/>
  <c r="E121" i="7"/>
  <c r="E354" i="7"/>
  <c r="E355" i="7"/>
  <c r="E122" i="7"/>
  <c r="E356" i="7"/>
  <c r="E123" i="7"/>
  <c r="E357" i="7"/>
  <c r="E124" i="7"/>
  <c r="E125" i="7"/>
  <c r="E358" i="7"/>
  <c r="E126" i="7"/>
  <c r="E127" i="7"/>
  <c r="E128" i="7"/>
  <c r="E359" i="7"/>
  <c r="E129" i="7"/>
  <c r="E360" i="7"/>
  <c r="E361" i="7"/>
  <c r="E362" i="7"/>
  <c r="E363" i="7"/>
  <c r="E364" i="7"/>
  <c r="E365" i="7"/>
  <c r="E366" i="7"/>
  <c r="E367" i="7"/>
  <c r="E368" i="7"/>
  <c r="E369" i="7"/>
  <c r="E130" i="7"/>
  <c r="E370" i="7"/>
  <c r="E131" i="7"/>
  <c r="E132" i="7"/>
  <c r="E133" i="7"/>
  <c r="E134" i="7"/>
  <c r="E135" i="7"/>
  <c r="E371" i="7"/>
  <c r="E136" i="7"/>
  <c r="E137" i="7"/>
  <c r="E138" i="7"/>
  <c r="E139" i="7"/>
  <c r="E372" i="7"/>
  <c r="E373" i="7"/>
  <c r="E140" i="7"/>
  <c r="E141" i="7"/>
  <c r="E374" i="7"/>
  <c r="E375" i="7"/>
  <c r="E376" i="7"/>
  <c r="E142" i="7"/>
  <c r="E377" i="7"/>
  <c r="E143" i="7"/>
  <c r="E378" i="7"/>
  <c r="E144" i="7"/>
  <c r="E379" i="7"/>
  <c r="E145" i="7"/>
  <c r="E146" i="7"/>
  <c r="E147" i="7"/>
  <c r="E148" i="7"/>
  <c r="E149" i="7"/>
  <c r="E150" i="7"/>
  <c r="E380" i="7"/>
  <c r="E151" i="7"/>
  <c r="E381" i="7"/>
  <c r="E152" i="7"/>
  <c r="E153" i="7"/>
  <c r="E382" i="7"/>
  <c r="E154" i="7"/>
  <c r="E155" i="7"/>
  <c r="E156" i="7"/>
  <c r="E157" i="7"/>
  <c r="E383" i="7"/>
  <c r="E158" i="7"/>
  <c r="E159" i="7"/>
  <c r="E160" i="7"/>
  <c r="E161" i="7"/>
  <c r="E384" i="7"/>
  <c r="E385" i="7"/>
  <c r="E386" i="7"/>
  <c r="E387" i="7"/>
  <c r="E388" i="7"/>
  <c r="E389" i="7"/>
  <c r="E162" i="7"/>
  <c r="E390" i="7"/>
  <c r="E391" i="7"/>
  <c r="E163" i="7"/>
  <c r="E164" i="7"/>
  <c r="E392" i="7"/>
  <c r="E165" i="7"/>
  <c r="E393" i="7"/>
  <c r="E166" i="7"/>
  <c r="E167" i="7"/>
  <c r="E168" i="7"/>
  <c r="E394" i="7"/>
  <c r="E169" i="7"/>
  <c r="E170" i="7"/>
  <c r="E171" i="7"/>
  <c r="E172" i="7"/>
  <c r="E173" i="7"/>
  <c r="E174" i="7"/>
  <c r="E395" i="7"/>
  <c r="E175" i="7"/>
  <c r="E396" i="7"/>
  <c r="E176" i="7"/>
  <c r="E397" i="7"/>
  <c r="E398" i="7"/>
  <c r="E177" i="7"/>
  <c r="E178" i="7"/>
  <c r="E179" i="7"/>
  <c r="E399" i="7"/>
  <c r="E180" i="7"/>
  <c r="E400" i="7"/>
  <c r="E401" i="7"/>
  <c r="E402" i="7"/>
  <c r="E181" i="7"/>
  <c r="E403" i="7"/>
  <c r="E182" i="7"/>
  <c r="E183" i="7"/>
  <c r="E184" i="7"/>
  <c r="E404" i="7"/>
  <c r="E185" i="7"/>
  <c r="E186" i="7"/>
  <c r="E405" i="7"/>
  <c r="E406" i="7"/>
  <c r="E407" i="7"/>
  <c r="E408" i="7"/>
  <c r="E409" i="7"/>
  <c r="E187" i="7"/>
  <c r="E188" i="7"/>
  <c r="E410" i="7"/>
  <c r="E189" i="7"/>
  <c r="E190" i="7"/>
  <c r="E191" i="7"/>
  <c r="E411" i="7"/>
  <c r="E192" i="7"/>
  <c r="E193" i="7"/>
  <c r="E194" i="7"/>
  <c r="E412" i="7"/>
  <c r="E413" i="7"/>
  <c r="E414" i="7"/>
  <c r="E195" i="7"/>
  <c r="E196" i="7"/>
  <c r="E197" i="7"/>
  <c r="E198" i="7"/>
  <c r="E199" i="7"/>
  <c r="E200" i="7"/>
  <c r="E201" i="7"/>
  <c r="E202" i="7"/>
  <c r="E415" i="7"/>
  <c r="E203" i="7"/>
  <c r="E416" i="7"/>
  <c r="E417" i="7"/>
  <c r="E418" i="7"/>
  <c r="E419" i="7"/>
  <c r="E204" i="7"/>
  <c r="E205" i="7"/>
  <c r="E206" i="7"/>
  <c r="E207" i="7"/>
  <c r="E420" i="7"/>
  <c r="E421" i="7"/>
  <c r="E422" i="7"/>
  <c r="E208" i="7"/>
  <c r="E209" i="7"/>
  <c r="E210" i="7"/>
  <c r="E423" i="7"/>
  <c r="E424" i="7"/>
  <c r="E425" i="7"/>
  <c r="E426" i="7"/>
  <c r="E211" i="7"/>
  <c r="E212" i="7"/>
  <c r="E213" i="7"/>
  <c r="E427" i="7"/>
  <c r="E428" i="7"/>
  <c r="E214" i="7"/>
  <c r="E429" i="7"/>
  <c r="E430" i="7"/>
  <c r="E431" i="7"/>
  <c r="E432" i="7"/>
  <c r="E433" i="7"/>
  <c r="L162" i="2"/>
  <c r="L388" i="2"/>
  <c r="L393" i="2"/>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B25" i="2"/>
  <c r="G25" i="2"/>
  <c r="B432" i="2"/>
  <c r="E432" i="2"/>
  <c r="B26" i="2"/>
  <c r="E26" i="2"/>
  <c r="B248" i="2"/>
  <c r="E248" i="2"/>
  <c r="B266" i="2"/>
  <c r="E266" i="2"/>
  <c r="B176" i="2"/>
  <c r="E176" i="2"/>
  <c r="B162" i="2"/>
  <c r="E162" i="2"/>
  <c r="B267" i="2"/>
  <c r="E267" i="2"/>
  <c r="B225" i="2"/>
  <c r="E225" i="2"/>
  <c r="B268" i="2"/>
  <c r="E268" i="2"/>
  <c r="B170" i="2"/>
  <c r="E170" i="2"/>
  <c r="B383" i="2"/>
  <c r="E383" i="2"/>
  <c r="B217" i="2"/>
  <c r="E217" i="2"/>
  <c r="B269" i="2"/>
  <c r="E269" i="2"/>
  <c r="B270" i="2"/>
  <c r="E270" i="2"/>
  <c r="B27" i="2"/>
  <c r="E27" i="2"/>
  <c r="B413" i="2"/>
  <c r="E413" i="2"/>
  <c r="B271" i="2"/>
  <c r="E271" i="2"/>
  <c r="B5" i="2"/>
  <c r="E5" i="2"/>
  <c r="B221" i="2"/>
  <c r="E221" i="2"/>
  <c r="B28" i="2"/>
  <c r="E28" i="2"/>
  <c r="B272" i="2"/>
  <c r="E272" i="2"/>
  <c r="B91" i="2"/>
  <c r="E91" i="2"/>
  <c r="B273" i="2"/>
  <c r="E273" i="2"/>
  <c r="B29" i="2"/>
  <c r="E29" i="2"/>
  <c r="B274" i="2"/>
  <c r="E274" i="2"/>
  <c r="B249" i="2"/>
  <c r="E249" i="2"/>
  <c r="B275" i="2"/>
  <c r="E275" i="2"/>
  <c r="B30" i="2"/>
  <c r="E30" i="2"/>
  <c r="B414" i="2"/>
  <c r="E414" i="2"/>
  <c r="B31" i="2"/>
  <c r="E31" i="2"/>
  <c r="B32" i="2"/>
  <c r="E32" i="2"/>
  <c r="B250" i="2"/>
  <c r="E250" i="2"/>
  <c r="B6" i="2"/>
  <c r="E6" i="2"/>
  <c r="B355" i="2"/>
  <c r="E355" i="2"/>
  <c r="B110" i="2"/>
  <c r="E110" i="2"/>
  <c r="B177" i="2"/>
  <c r="E177" i="2"/>
  <c r="B415" i="2"/>
  <c r="E415" i="2"/>
  <c r="B33" i="2"/>
  <c r="E33" i="2"/>
  <c r="B34" i="2"/>
  <c r="E34" i="2"/>
  <c r="B251" i="2"/>
  <c r="E251" i="2"/>
  <c r="B416" i="2"/>
  <c r="E416" i="2"/>
  <c r="B276" i="2"/>
  <c r="E276" i="2"/>
  <c r="B144" i="2"/>
  <c r="E144" i="2"/>
  <c r="B356" i="2"/>
  <c r="F356" i="2"/>
  <c r="B406" i="2"/>
  <c r="E406" i="2"/>
  <c r="B417" i="2"/>
  <c r="F417" i="2"/>
  <c r="B111" i="2"/>
  <c r="E111" i="2"/>
  <c r="B277" i="2"/>
  <c r="E277" i="2"/>
  <c r="B357" i="2"/>
  <c r="E357" i="2"/>
  <c r="B194" i="2"/>
  <c r="E194" i="2"/>
  <c r="B35" i="2"/>
  <c r="E35" i="2"/>
  <c r="B36" i="2"/>
  <c r="E36" i="2"/>
  <c r="B228" i="2"/>
  <c r="E228" i="2"/>
  <c r="B407" i="2"/>
  <c r="E407" i="2"/>
  <c r="B37" i="2"/>
  <c r="E37" i="2"/>
  <c r="B384" i="2"/>
  <c r="E384" i="2"/>
  <c r="B38" i="2"/>
  <c r="E38" i="2"/>
  <c r="B278" i="2"/>
  <c r="E278" i="2"/>
  <c r="B196" i="2"/>
  <c r="E196" i="2"/>
  <c r="B112" i="2"/>
  <c r="E112" i="2"/>
  <c r="B178" i="2"/>
  <c r="E178" i="2"/>
  <c r="B39" i="2"/>
  <c r="E39" i="2"/>
  <c r="B175" i="2"/>
  <c r="E175" i="2"/>
  <c r="B7" i="2"/>
  <c r="E7" i="2"/>
  <c r="B229" i="2"/>
  <c r="E229" i="2"/>
  <c r="B131" i="2"/>
  <c r="E131" i="2"/>
  <c r="B8" i="2"/>
  <c r="E8" i="2"/>
  <c r="B279" i="2"/>
  <c r="F279" i="2"/>
  <c r="B40" i="2"/>
  <c r="E40" i="2"/>
  <c r="B9" i="2"/>
  <c r="G9" i="2"/>
  <c r="B92" i="2"/>
  <c r="E92" i="2"/>
  <c r="B358" i="2"/>
  <c r="E358" i="2"/>
  <c r="B418" i="2"/>
  <c r="E418" i="2"/>
  <c r="B41" i="2"/>
  <c r="E41" i="2"/>
  <c r="B252" i="2"/>
  <c r="E252" i="2"/>
  <c r="B145" i="2"/>
  <c r="E145" i="2"/>
  <c r="B280" i="2"/>
  <c r="E280" i="2"/>
  <c r="B359" i="2"/>
  <c r="E359" i="2"/>
  <c r="B230" i="2"/>
  <c r="E230" i="2"/>
  <c r="B87" i="2"/>
  <c r="E87" i="2"/>
  <c r="B171" i="2"/>
  <c r="E171" i="2"/>
  <c r="B204" i="2"/>
  <c r="E204" i="2"/>
  <c r="B146" i="2"/>
  <c r="E146" i="2"/>
  <c r="B206" i="2"/>
  <c r="E206" i="2"/>
  <c r="B253" i="2"/>
  <c r="E253" i="2"/>
  <c r="B281" i="2"/>
  <c r="E281" i="2"/>
  <c r="B282" i="2"/>
  <c r="E282" i="2"/>
  <c r="B10" i="2"/>
  <c r="E10" i="2"/>
  <c r="B42" i="2"/>
  <c r="E42" i="2"/>
  <c r="B216" i="2"/>
  <c r="E216" i="2"/>
  <c r="B283" i="2"/>
  <c r="E283" i="2"/>
  <c r="B402" i="2"/>
  <c r="F402" i="2"/>
  <c r="B179" i="2"/>
  <c r="E179" i="2"/>
  <c r="B284" i="2"/>
  <c r="E284" i="2"/>
  <c r="B43" i="2"/>
  <c r="E43" i="2"/>
  <c r="B213" i="2"/>
  <c r="E213" i="2"/>
  <c r="B220" i="2"/>
  <c r="E220" i="2"/>
  <c r="B44" i="2"/>
  <c r="E44" i="2"/>
  <c r="B45" i="2"/>
  <c r="E45" i="2"/>
  <c r="B113" i="2"/>
  <c r="E113" i="2"/>
  <c r="B46" i="2"/>
  <c r="E46" i="2"/>
  <c r="B180" i="2"/>
  <c r="E180" i="2"/>
  <c r="B88" i="2"/>
  <c r="E88" i="2"/>
  <c r="B285" i="2"/>
  <c r="E285" i="2"/>
  <c r="B286" i="2"/>
  <c r="E286" i="2"/>
  <c r="B47" i="2"/>
  <c r="E47" i="2"/>
  <c r="B119" i="2"/>
  <c r="E119" i="2"/>
  <c r="B360" i="2"/>
  <c r="E360" i="2"/>
  <c r="B254" i="2"/>
  <c r="E254" i="2"/>
  <c r="B433" i="2"/>
  <c r="E433" i="2"/>
  <c r="B287" i="2"/>
  <c r="E287" i="2"/>
  <c r="B288" i="2"/>
  <c r="E288" i="2"/>
  <c r="B231" i="2"/>
  <c r="E231" i="2"/>
  <c r="B289" i="2"/>
  <c r="E289" i="2"/>
  <c r="B93" i="2"/>
  <c r="E93" i="2"/>
  <c r="B48" i="2"/>
  <c r="E48" i="2"/>
  <c r="B124" i="2"/>
  <c r="E124" i="2"/>
  <c r="B385" i="2"/>
  <c r="E385" i="2"/>
  <c r="B94" i="2"/>
  <c r="E94" i="2"/>
  <c r="B386" i="2"/>
  <c r="E386" i="2"/>
  <c r="B361" i="2"/>
  <c r="E361" i="2"/>
  <c r="B290" i="2"/>
  <c r="E290" i="2"/>
  <c r="B291" i="2"/>
  <c r="E291" i="2"/>
  <c r="B255" i="2"/>
  <c r="E255" i="2"/>
  <c r="B256" i="2"/>
  <c r="E256" i="2"/>
  <c r="B387" i="2"/>
  <c r="E387" i="2"/>
  <c r="B232" i="2"/>
  <c r="E232" i="2"/>
  <c r="B292" i="2"/>
  <c r="E292" i="2"/>
  <c r="B95" i="2"/>
  <c r="E95" i="2"/>
  <c r="B293" i="2"/>
  <c r="E293" i="2"/>
  <c r="B147" i="2"/>
  <c r="E147" i="2"/>
  <c r="B49" i="2"/>
  <c r="E49" i="2"/>
  <c r="B294" i="2"/>
  <c r="E294" i="2"/>
  <c r="B132" i="2"/>
  <c r="E132" i="2"/>
  <c r="B388" i="2"/>
  <c r="E388" i="2"/>
  <c r="B120" i="2"/>
  <c r="E120" i="2"/>
  <c r="B362" i="2"/>
  <c r="E362" i="2"/>
  <c r="B419" i="2"/>
  <c r="E419" i="2"/>
  <c r="B257" i="2"/>
  <c r="E257" i="2"/>
  <c r="B222" i="2"/>
  <c r="E222" i="2"/>
  <c r="B207" i="2"/>
  <c r="E207" i="2"/>
  <c r="B50" i="2"/>
  <c r="E50" i="2"/>
  <c r="B295" i="2"/>
  <c r="E295" i="2"/>
  <c r="B11" i="2"/>
  <c r="E11" i="2"/>
  <c r="B114" i="2"/>
  <c r="E114" i="2"/>
  <c r="B233" i="2"/>
  <c r="E233" i="2"/>
  <c r="B51" i="2"/>
  <c r="E51" i="2"/>
  <c r="B296" i="2"/>
  <c r="E296" i="2"/>
  <c r="B246" i="2"/>
  <c r="E246" i="2"/>
  <c r="B125" i="2"/>
  <c r="E125" i="2"/>
  <c r="B89" i="2"/>
  <c r="E89" i="2"/>
  <c r="B242" i="2"/>
  <c r="E242" i="2"/>
  <c r="B192" i="2"/>
  <c r="E192" i="2"/>
  <c r="B258" i="2"/>
  <c r="E258" i="2"/>
  <c r="B420" i="2"/>
  <c r="E420" i="2"/>
  <c r="B259" i="2"/>
  <c r="E259" i="2"/>
  <c r="B208" i="2"/>
  <c r="E208" i="2"/>
  <c r="B297" i="2"/>
  <c r="E297" i="2"/>
  <c r="B298" i="2"/>
  <c r="E298" i="2"/>
  <c r="B299" i="2"/>
  <c r="E299" i="2"/>
  <c r="B434" i="2"/>
  <c r="E434" i="2"/>
  <c r="B96" i="2"/>
  <c r="E96" i="2"/>
  <c r="B223" i="2"/>
  <c r="E223" i="2"/>
  <c r="B363" i="2"/>
  <c r="F363" i="2"/>
  <c r="B12" i="2"/>
  <c r="E12" i="2"/>
  <c r="B300" i="2"/>
  <c r="F300" i="2"/>
  <c r="B364" i="2"/>
  <c r="F364" i="2"/>
  <c r="B301" i="2"/>
  <c r="E301" i="2"/>
  <c r="B421" i="2"/>
  <c r="E421" i="2"/>
  <c r="B148" i="2"/>
  <c r="E148" i="2"/>
  <c r="B408" i="2"/>
  <c r="E408" i="2"/>
  <c r="B365" i="2"/>
  <c r="E365" i="2"/>
  <c r="B141" i="2"/>
  <c r="E141" i="2"/>
  <c r="B366" i="2"/>
  <c r="E366" i="2"/>
  <c r="B367" i="2"/>
  <c r="E367" i="2"/>
  <c r="B302" i="2"/>
  <c r="E302" i="2"/>
  <c r="B181" i="2"/>
  <c r="E181" i="2"/>
  <c r="B303" i="2"/>
  <c r="E303" i="2"/>
  <c r="B182" i="2"/>
  <c r="E182" i="2"/>
  <c r="B304" i="2"/>
  <c r="E304" i="2"/>
  <c r="B183" i="2"/>
  <c r="E183" i="2"/>
  <c r="B52" i="2"/>
  <c r="E52" i="2"/>
  <c r="B142" i="2"/>
  <c r="E142" i="2"/>
  <c r="B305" i="2"/>
  <c r="E305" i="2"/>
  <c r="B13" i="2"/>
  <c r="E13" i="2"/>
  <c r="B306" i="2"/>
  <c r="E306" i="2"/>
  <c r="B368" i="2"/>
  <c r="E368" i="2"/>
  <c r="B307" i="2"/>
  <c r="E307" i="2"/>
  <c r="B53" i="2"/>
  <c r="E53" i="2"/>
  <c r="B163" i="2"/>
  <c r="E163" i="2"/>
  <c r="B184" i="2"/>
  <c r="E184" i="2"/>
  <c r="B369" i="2"/>
  <c r="E369" i="2"/>
  <c r="B97" i="2"/>
  <c r="E97" i="2"/>
  <c r="B54" i="2"/>
  <c r="E54" i="2"/>
  <c r="B218" i="2"/>
  <c r="E218" i="2"/>
  <c r="B14" i="2"/>
  <c r="E14" i="2"/>
  <c r="B55" i="2"/>
  <c r="E55" i="2"/>
  <c r="B164" i="2"/>
  <c r="E164" i="2"/>
  <c r="B389" i="2"/>
  <c r="E389" i="2"/>
  <c r="B308" i="2"/>
  <c r="E308" i="2"/>
  <c r="B390" i="2"/>
  <c r="E390" i="2"/>
  <c r="B309" i="2"/>
  <c r="E309" i="2"/>
  <c r="B435" i="2"/>
  <c r="E435" i="2"/>
  <c r="B115" i="2"/>
  <c r="E115" i="2"/>
  <c r="B149" i="2"/>
  <c r="E149" i="2"/>
  <c r="B403" i="2"/>
  <c r="E403" i="2"/>
  <c r="B150" i="2"/>
  <c r="E150" i="2"/>
  <c r="B56" i="2"/>
  <c r="E56" i="2"/>
  <c r="B391" i="2"/>
  <c r="E391" i="2"/>
  <c r="B310" i="2"/>
  <c r="E310" i="2"/>
  <c r="B15" i="2"/>
  <c r="E15" i="2"/>
  <c r="B311" i="2"/>
  <c r="F311" i="2"/>
  <c r="B151" i="2"/>
  <c r="E151" i="2"/>
  <c r="B234" i="2"/>
  <c r="F234" i="2"/>
  <c r="B57" i="2"/>
  <c r="E57" i="2"/>
  <c r="B260" i="2"/>
  <c r="E260" i="2"/>
  <c r="B58" i="2"/>
  <c r="E58" i="2"/>
  <c r="B59" i="2"/>
  <c r="E59" i="2"/>
  <c r="B152" i="2"/>
  <c r="E152" i="2"/>
  <c r="B312" i="2"/>
  <c r="E312" i="2"/>
  <c r="B370" i="2"/>
  <c r="E370" i="2"/>
  <c r="B404" i="2"/>
  <c r="E404" i="2"/>
  <c r="B313" i="2"/>
  <c r="E313" i="2"/>
  <c r="B409" i="2"/>
  <c r="E409" i="2"/>
  <c r="B197" i="2"/>
  <c r="E197" i="2"/>
  <c r="B226" i="2"/>
  <c r="E226" i="2"/>
  <c r="B165" i="2"/>
  <c r="E165" i="2"/>
  <c r="B16" i="2"/>
  <c r="E16" i="2"/>
  <c r="B314" i="2"/>
  <c r="E314" i="2"/>
  <c r="B315" i="2"/>
  <c r="E315" i="2"/>
  <c r="B235" i="2"/>
  <c r="E235" i="2"/>
  <c r="B17" i="2"/>
  <c r="E17" i="2"/>
  <c r="B316" i="2"/>
  <c r="E316" i="2"/>
  <c r="B214" i="2"/>
  <c r="E214" i="2"/>
  <c r="B18" i="2"/>
  <c r="E18" i="2"/>
  <c r="B60" i="2"/>
  <c r="E60" i="2"/>
  <c r="B422" i="2"/>
  <c r="E422" i="2"/>
  <c r="B317" i="2"/>
  <c r="E317" i="2"/>
  <c r="B198" i="2"/>
  <c r="E198" i="2"/>
  <c r="B133" i="2"/>
  <c r="E133" i="2"/>
  <c r="B98" i="2"/>
  <c r="E98" i="2"/>
  <c r="B392" i="2"/>
  <c r="E392" i="2"/>
  <c r="B318" i="2"/>
  <c r="E318" i="2"/>
  <c r="B319" i="2"/>
  <c r="E319" i="2"/>
  <c r="B410" i="2"/>
  <c r="E410" i="2"/>
  <c r="B371" i="2"/>
  <c r="E371" i="2"/>
  <c r="B153" i="2"/>
  <c r="E153" i="2"/>
  <c r="B372" i="2"/>
  <c r="E372" i="2"/>
  <c r="B99" i="2"/>
  <c r="E99" i="2"/>
  <c r="B320" i="2"/>
  <c r="E320" i="2"/>
  <c r="B393" i="2"/>
  <c r="E393" i="2"/>
  <c r="B373" i="2"/>
  <c r="E373" i="2"/>
  <c r="B199" i="2"/>
  <c r="H199" i="2"/>
  <c r="B261" i="2"/>
  <c r="E261" i="2"/>
  <c r="B423" i="2"/>
  <c r="E423" i="2"/>
  <c r="B61" i="2"/>
  <c r="E61" i="2"/>
  <c r="B134" i="2"/>
  <c r="E134" i="2"/>
  <c r="B321" i="2"/>
  <c r="E321" i="2"/>
  <c r="B394" i="2"/>
  <c r="E394" i="2"/>
  <c r="B100" i="2"/>
  <c r="G100" i="2"/>
  <c r="B322" i="2"/>
  <c r="E322" i="2"/>
  <c r="B121" i="2"/>
  <c r="G121" i="2"/>
  <c r="B374" i="2"/>
  <c r="F374" i="2"/>
  <c r="B101" i="2"/>
  <c r="E101" i="2"/>
  <c r="B19" i="2"/>
  <c r="E19" i="2"/>
  <c r="B323" i="2"/>
  <c r="E323" i="2"/>
  <c r="B62" i="2"/>
  <c r="E62" i="2"/>
  <c r="B172" i="2"/>
  <c r="E172" i="2"/>
  <c r="B126" i="2"/>
  <c r="E126" i="2"/>
  <c r="B236" i="2"/>
  <c r="E236" i="2"/>
  <c r="B63" i="2"/>
  <c r="E63" i="2"/>
  <c r="B375" i="2"/>
  <c r="E375" i="2"/>
  <c r="B237" i="2"/>
  <c r="E237" i="2"/>
  <c r="B324" i="2"/>
  <c r="E324" i="2"/>
  <c r="B325" i="2"/>
  <c r="E325" i="2"/>
  <c r="B262" i="2"/>
  <c r="E262" i="2"/>
  <c r="B238" i="2"/>
  <c r="E238" i="2"/>
  <c r="B395" i="2"/>
  <c r="E395" i="2"/>
  <c r="B326" i="2"/>
  <c r="E326" i="2"/>
  <c r="B424" i="2"/>
  <c r="E424" i="2"/>
  <c r="B327" i="2"/>
  <c r="E327" i="2"/>
  <c r="B154" i="2"/>
  <c r="E154" i="2"/>
  <c r="B243" i="2"/>
  <c r="E243" i="2"/>
  <c r="B155" i="2"/>
  <c r="E155" i="2"/>
  <c r="B209" i="2"/>
  <c r="E209" i="2"/>
  <c r="B64" i="2"/>
  <c r="E64" i="2"/>
  <c r="B200" i="2"/>
  <c r="E200" i="2"/>
  <c r="B65" i="2"/>
  <c r="E65" i="2"/>
  <c r="B396" i="2"/>
  <c r="E396" i="2"/>
  <c r="B20" i="2"/>
  <c r="E20" i="2"/>
  <c r="B166" i="2"/>
  <c r="E166" i="2"/>
  <c r="B66" i="2"/>
  <c r="E66" i="2"/>
  <c r="B67" i="2"/>
  <c r="E67" i="2"/>
  <c r="B397" i="2"/>
  <c r="E397" i="2"/>
  <c r="B328" i="2"/>
  <c r="E328" i="2"/>
  <c r="B201" i="2"/>
  <c r="E201" i="2"/>
  <c r="B205" i="2"/>
  <c r="E205" i="2"/>
  <c r="B263" i="2"/>
  <c r="E263" i="2"/>
  <c r="B329" i="2"/>
  <c r="E329" i="2"/>
  <c r="B398" i="2"/>
  <c r="E398" i="2"/>
  <c r="B116" i="2"/>
  <c r="H116" i="2"/>
  <c r="B330" i="2"/>
  <c r="E330" i="2"/>
  <c r="B68" i="2"/>
  <c r="E68" i="2"/>
  <c r="B331" i="2"/>
  <c r="E331" i="2"/>
  <c r="B193" i="2"/>
  <c r="E193" i="2"/>
  <c r="B425" i="2"/>
  <c r="E425" i="2"/>
  <c r="B156" i="2"/>
  <c r="E156" i="2"/>
  <c r="B210" i="2"/>
  <c r="E210" i="2"/>
  <c r="B105" i="2"/>
  <c r="E105" i="2"/>
  <c r="B69" i="2"/>
  <c r="E69" i="2"/>
  <c r="B70" i="2"/>
  <c r="E70" i="2"/>
  <c r="B215" i="2"/>
  <c r="E215" i="2"/>
  <c r="B244" i="2"/>
  <c r="E244" i="2"/>
  <c r="B219" i="2"/>
  <c r="E219" i="2"/>
  <c r="B426" i="2"/>
  <c r="E426" i="2"/>
  <c r="B106" i="2"/>
  <c r="E106" i="2"/>
  <c r="B107" i="2"/>
  <c r="E107" i="2"/>
  <c r="B399" i="2"/>
  <c r="E399" i="2"/>
  <c r="B167" i="2"/>
  <c r="E167" i="2"/>
  <c r="B71" i="2"/>
  <c r="E71" i="2"/>
  <c r="B117" i="2"/>
  <c r="E117" i="2"/>
  <c r="B108" i="2"/>
  <c r="E108" i="2"/>
  <c r="B427" i="2"/>
  <c r="E427" i="2"/>
  <c r="B21" i="2"/>
  <c r="E21" i="2"/>
  <c r="B86" i="2"/>
  <c r="H86" i="2"/>
  <c r="B22" i="2"/>
  <c r="E22" i="2"/>
  <c r="B102" i="2"/>
  <c r="E102" i="2"/>
  <c r="B332" i="2"/>
  <c r="E332" i="2"/>
  <c r="B333" i="2"/>
  <c r="E333" i="2"/>
  <c r="B411" i="2"/>
  <c r="E411" i="2"/>
  <c r="B212" i="2"/>
  <c r="E212" i="2"/>
  <c r="B376" i="2"/>
  <c r="E376" i="2"/>
  <c r="B428" i="2"/>
  <c r="E428" i="2"/>
  <c r="B135" i="2"/>
  <c r="E135" i="2"/>
  <c r="B334" i="2"/>
  <c r="E334" i="2"/>
  <c r="B264" i="2"/>
  <c r="E264" i="2"/>
  <c r="B72" i="2"/>
  <c r="E72" i="2"/>
  <c r="B103" i="2"/>
  <c r="E103" i="2"/>
  <c r="B335" i="2"/>
  <c r="E335" i="2"/>
  <c r="B185" i="2"/>
  <c r="E185" i="2"/>
  <c r="B224" i="2"/>
  <c r="E224" i="2"/>
  <c r="B143" i="2"/>
  <c r="E143" i="2"/>
  <c r="B122" i="2"/>
  <c r="E122" i="2"/>
  <c r="B73" i="2"/>
  <c r="E73" i="2"/>
  <c r="B211" i="2"/>
  <c r="E211" i="2"/>
  <c r="B74" i="2"/>
  <c r="E74" i="2"/>
  <c r="B118" i="2"/>
  <c r="E118" i="2"/>
  <c r="B173" i="2"/>
  <c r="E173" i="2"/>
  <c r="B195" i="2"/>
  <c r="H195" i="2"/>
  <c r="B157" i="2"/>
  <c r="E157" i="2"/>
  <c r="B186" i="2"/>
  <c r="E186" i="2"/>
  <c r="B247" i="2"/>
  <c r="E247" i="2"/>
  <c r="B158" i="2"/>
  <c r="E158" i="2"/>
  <c r="B336" i="2"/>
  <c r="E336" i="2"/>
  <c r="B136" i="2"/>
  <c r="E136" i="2"/>
  <c r="B377" i="2"/>
  <c r="E377" i="2"/>
  <c r="B405" i="2"/>
  <c r="E405" i="2"/>
  <c r="B75" i="2"/>
  <c r="E75" i="2"/>
  <c r="B174" i="2"/>
  <c r="E174" i="2"/>
  <c r="B187" i="2"/>
  <c r="E187" i="2"/>
  <c r="B337" i="2"/>
  <c r="E337" i="2"/>
  <c r="B188" i="2"/>
  <c r="E188" i="2"/>
  <c r="B338" i="2"/>
  <c r="E338" i="2"/>
  <c r="B339" i="2"/>
  <c r="E339" i="2"/>
  <c r="B340" i="2"/>
  <c r="E340" i="2"/>
  <c r="B76" i="2"/>
  <c r="E76" i="2"/>
  <c r="B239" i="2"/>
  <c r="E239" i="2"/>
  <c r="B202" i="2"/>
  <c r="E202" i="2"/>
  <c r="B137" i="2"/>
  <c r="E137" i="2"/>
  <c r="B189" i="2"/>
  <c r="E189" i="2"/>
  <c r="B429" i="2"/>
  <c r="E429" i="2"/>
  <c r="B23" i="2"/>
  <c r="E23" i="2"/>
  <c r="B203" i="2"/>
  <c r="H203" i="2"/>
  <c r="B341" i="2"/>
  <c r="E341" i="2"/>
  <c r="B342" i="2"/>
  <c r="E342" i="2"/>
  <c r="B343" i="2"/>
  <c r="E343" i="2"/>
  <c r="B344" i="2"/>
  <c r="E344" i="2"/>
  <c r="B245" i="2"/>
  <c r="E245" i="2"/>
  <c r="B138" i="2"/>
  <c r="E138" i="2"/>
  <c r="B77" i="2"/>
  <c r="E77" i="2"/>
  <c r="B265" i="2"/>
  <c r="E265" i="2"/>
  <c r="B109" i="2"/>
  <c r="G109" i="2"/>
  <c r="B159" i="2"/>
  <c r="E159" i="2"/>
  <c r="B168" i="2"/>
  <c r="E168" i="2"/>
  <c r="B345" i="2"/>
  <c r="E345" i="2"/>
  <c r="B139" i="2"/>
  <c r="E139" i="2"/>
  <c r="B78" i="2"/>
  <c r="E78" i="2"/>
  <c r="B79" i="2"/>
  <c r="E79" i="2"/>
  <c r="B346" i="2"/>
  <c r="E346" i="2"/>
  <c r="B430" i="2"/>
  <c r="E430" i="2"/>
  <c r="B378" i="2"/>
  <c r="E378" i="2"/>
  <c r="B190" i="2"/>
  <c r="E190" i="2"/>
  <c r="B160" i="2"/>
  <c r="E160" i="2"/>
  <c r="B80" i="2"/>
  <c r="E80" i="2"/>
  <c r="B81" i="2"/>
  <c r="E81" i="2"/>
  <c r="B127" i="2"/>
  <c r="E127" i="2"/>
  <c r="B128" i="2"/>
  <c r="H128" i="2"/>
  <c r="B82" i="2"/>
  <c r="E82" i="2"/>
  <c r="B83" i="2"/>
  <c r="E83" i="2"/>
  <c r="B347" i="2"/>
  <c r="E347" i="2"/>
  <c r="B84" i="2"/>
  <c r="E84" i="2"/>
  <c r="B348" i="2"/>
  <c r="E348" i="2"/>
  <c r="B379" i="2"/>
  <c r="E379" i="2"/>
  <c r="B380" i="2"/>
  <c r="E380" i="2"/>
  <c r="B349" i="2"/>
  <c r="E349" i="2"/>
  <c r="B129" i="2"/>
  <c r="E129" i="2"/>
  <c r="B161" i="2"/>
  <c r="E161" i="2"/>
  <c r="B169" i="2"/>
  <c r="E169" i="2"/>
  <c r="B24" i="2"/>
  <c r="E24" i="2"/>
  <c r="B412" i="2"/>
  <c r="E412" i="2"/>
  <c r="B350" i="2"/>
  <c r="E350" i="2"/>
  <c r="B431" i="2"/>
  <c r="E431" i="2"/>
  <c r="B140" i="2"/>
  <c r="E140" i="2"/>
  <c r="B123" i="2"/>
  <c r="E123" i="2"/>
  <c r="B85" i="2"/>
  <c r="E85" i="2"/>
  <c r="B381" i="2"/>
  <c r="E381" i="2"/>
  <c r="B400" i="2"/>
  <c r="E400" i="2"/>
  <c r="B351" i="2"/>
  <c r="E351" i="2"/>
  <c r="B352" i="2"/>
  <c r="E352" i="2"/>
  <c r="B104" i="2"/>
  <c r="E104" i="2"/>
  <c r="B191" i="2"/>
  <c r="H191" i="2"/>
  <c r="B90" i="2"/>
  <c r="E90" i="2"/>
  <c r="B240" i="2"/>
  <c r="E240" i="2"/>
  <c r="B227" i="2"/>
  <c r="E227" i="2"/>
  <c r="B130" i="2"/>
  <c r="E130" i="2"/>
  <c r="B353" i="2"/>
  <c r="E353" i="2"/>
  <c r="B354" i="2"/>
  <c r="E354" i="2"/>
  <c r="B241" i="2"/>
  <c r="E241" i="2"/>
  <c r="B401" i="2"/>
  <c r="E401" i="2"/>
  <c r="B382" i="2"/>
  <c r="F382" i="2"/>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J162" i="2"/>
  <c r="J388" i="2"/>
  <c r="J393" i="2"/>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F435" i="16" a="1"/>
  <c r="F435" i="16"/>
  <c r="G50" i="16"/>
  <c r="U417" i="2"/>
  <c r="G28" i="16"/>
  <c r="U29" i="2"/>
  <c r="G61" i="16"/>
  <c r="U38" i="2"/>
  <c r="F25" i="14" a="1"/>
  <c r="F25" i="14"/>
  <c r="F15" i="14" a="1"/>
  <c r="F15" i="14"/>
  <c r="G104" i="16"/>
  <c r="U45" i="2"/>
  <c r="F147" i="14" a="1"/>
  <c r="F147" i="14"/>
  <c r="G81" i="16"/>
  <c r="U145" i="2"/>
  <c r="F414" i="16" a="1"/>
  <c r="F414" i="16"/>
  <c r="F422" i="16" a="1"/>
  <c r="F422" i="16"/>
  <c r="F430" i="16" a="1"/>
  <c r="F430" i="16"/>
  <c r="F39" i="14" a="1"/>
  <c r="F39" i="14"/>
  <c r="F158" i="14" a="1"/>
  <c r="F158" i="14"/>
  <c r="G34" i="16"/>
  <c r="U31" i="2"/>
  <c r="F19" i="14" a="1"/>
  <c r="F19" i="14"/>
  <c r="F417" i="16" a="1"/>
  <c r="F417" i="16"/>
  <c r="F425" i="16" a="1"/>
  <c r="F425" i="16"/>
  <c r="F433" i="16" a="1"/>
  <c r="F433" i="16"/>
  <c r="F9" i="14" a="1"/>
  <c r="F9" i="14"/>
  <c r="F418" i="16" a="1"/>
  <c r="F418" i="16"/>
  <c r="F426" i="16" a="1"/>
  <c r="F426" i="16"/>
  <c r="F434" i="16" a="1"/>
  <c r="F434" i="16"/>
  <c r="G5" i="16"/>
  <c r="U25" i="2"/>
  <c r="G37" i="16"/>
  <c r="U6" i="2"/>
  <c r="F413" i="16" a="1"/>
  <c r="F413" i="16"/>
  <c r="F421" i="16" a="1"/>
  <c r="F421" i="16"/>
  <c r="F429" i="16" a="1"/>
  <c r="F429" i="16"/>
  <c r="G41" i="16"/>
  <c r="U415" i="2"/>
  <c r="G57" i="16"/>
  <c r="U228" i="2"/>
  <c r="G77" i="16"/>
  <c r="U358" i="2"/>
  <c r="G85" i="16"/>
  <c r="U87" i="2"/>
  <c r="G9" i="16"/>
  <c r="U266" i="2"/>
  <c r="G17" i="16"/>
  <c r="U269" i="2"/>
  <c r="G25" i="16"/>
  <c r="U272" i="2"/>
  <c r="G33" i="16"/>
  <c r="U414" i="2"/>
  <c r="G65" i="16"/>
  <c r="U178" i="2"/>
  <c r="G192" i="16"/>
  <c r="U306" i="2"/>
  <c r="G208" i="16"/>
  <c r="U390" i="2"/>
  <c r="G216" i="16"/>
  <c r="U391" i="2"/>
  <c r="G240" i="16"/>
  <c r="U316" i="2"/>
  <c r="G248" i="16"/>
  <c r="U98" i="2"/>
  <c r="G98" i="16"/>
  <c r="U179" i="2"/>
  <c r="G13" i="16"/>
  <c r="U268" i="2"/>
  <c r="G21" i="16"/>
  <c r="U271" i="2"/>
  <c r="G29" i="16"/>
  <c r="U274" i="2"/>
  <c r="G116" i="16"/>
  <c r="U287" i="2"/>
  <c r="G196" i="16"/>
  <c r="U163" i="2"/>
  <c r="G204" i="16"/>
  <c r="U164" i="2"/>
  <c r="G236" i="16"/>
  <c r="U314" i="2"/>
  <c r="G244" i="16"/>
  <c r="U422" i="2"/>
  <c r="G78" i="16"/>
  <c r="U418" i="2"/>
  <c r="G94" i="16"/>
  <c r="U42" i="2"/>
  <c r="G95" i="16"/>
  <c r="U216" i="2"/>
  <c r="G102" i="16"/>
  <c r="U220" i="2"/>
  <c r="G110" i="16"/>
  <c r="U286" i="2"/>
  <c r="G11" i="16"/>
  <c r="U267" i="2"/>
  <c r="G19" i="16"/>
  <c r="U27" i="2"/>
  <c r="G27" i="16"/>
  <c r="U273" i="2"/>
  <c r="G52" i="16"/>
  <c r="U277" i="2"/>
  <c r="G60" i="16"/>
  <c r="U384" i="2"/>
  <c r="G97" i="16"/>
  <c r="U402" i="2"/>
  <c r="G45" i="16"/>
  <c r="U416" i="2"/>
  <c r="G91" i="16"/>
  <c r="U281" i="2"/>
  <c r="G38" i="16"/>
  <c r="U355" i="2"/>
  <c r="G53" i="16"/>
  <c r="U357" i="2"/>
  <c r="G106" i="16"/>
  <c r="U46" i="2"/>
  <c r="G7" i="16"/>
  <c r="U26" i="2"/>
  <c r="G15" i="16"/>
  <c r="U383" i="2"/>
  <c r="G23" i="16"/>
  <c r="U221" i="2"/>
  <c r="G64" i="16"/>
  <c r="U112" i="2"/>
  <c r="G72" i="16"/>
  <c r="G18" i="16"/>
  <c r="U270" i="2"/>
  <c r="G26" i="16"/>
  <c r="U91" i="2"/>
  <c r="G49" i="16"/>
  <c r="U406" i="2"/>
  <c r="G32" i="16"/>
  <c r="U30" i="2"/>
  <c r="G54" i="16"/>
  <c r="U194" i="2"/>
  <c r="G96" i="16"/>
  <c r="U283" i="2"/>
  <c r="G118" i="16"/>
  <c r="U231" i="2"/>
  <c r="G126" i="16"/>
  <c r="U361" i="2"/>
  <c r="G134" i="16"/>
  <c r="U95" i="2"/>
  <c r="G142" i="16"/>
  <c r="U362" i="2"/>
  <c r="G150" i="16"/>
  <c r="U114" i="2"/>
  <c r="G158" i="16"/>
  <c r="U192" i="2"/>
  <c r="G166" i="16"/>
  <c r="U434" i="2"/>
  <c r="G174" i="16"/>
  <c r="U421" i="2"/>
  <c r="G182" i="16"/>
  <c r="U302" i="2"/>
  <c r="G190" i="16"/>
  <c r="U305" i="2"/>
  <c r="G198" i="16"/>
  <c r="U369" i="2"/>
  <c r="G206" i="16"/>
  <c r="G214" i="16"/>
  <c r="U150" i="2"/>
  <c r="G222" i="16"/>
  <c r="U57" i="2"/>
  <c r="G230" i="16"/>
  <c r="U313" i="2"/>
  <c r="G238" i="16"/>
  <c r="U235" i="2"/>
  <c r="G246" i="16"/>
  <c r="U198" i="2"/>
  <c r="G254" i="16"/>
  <c r="U153" i="2"/>
  <c r="G262" i="16"/>
  <c r="U61" i="2"/>
  <c r="G270" i="16"/>
  <c r="U19" i="2"/>
  <c r="G278" i="16"/>
  <c r="U237" i="2"/>
  <c r="G286" i="16"/>
  <c r="U327" i="2"/>
  <c r="G294" i="16"/>
  <c r="U396" i="2"/>
  <c r="G302" i="16"/>
  <c r="U205" i="2"/>
  <c r="G310" i="16"/>
  <c r="U193" i="2"/>
  <c r="G318" i="16"/>
  <c r="U244" i="2"/>
  <c r="G326" i="16"/>
  <c r="U117" i="2"/>
  <c r="G334" i="16"/>
  <c r="U333" i="2"/>
  <c r="G342" i="16"/>
  <c r="U72" i="2"/>
  <c r="G350" i="16"/>
  <c r="U73" i="2"/>
  <c r="G358" i="16"/>
  <c r="U247" i="2"/>
  <c r="G366" i="16"/>
  <c r="U187" i="2"/>
  <c r="G374" i="16"/>
  <c r="U202" i="2"/>
  <c r="G382" i="16"/>
  <c r="U343" i="2"/>
  <c r="G390" i="16"/>
  <c r="U159" i="2"/>
  <c r="G398" i="16"/>
  <c r="U378" i="2"/>
  <c r="G406" i="16"/>
  <c r="U83" i="2"/>
  <c r="G414" i="16"/>
  <c r="U161" i="2"/>
  <c r="G422" i="16"/>
  <c r="U85" i="2"/>
  <c r="G430" i="16"/>
  <c r="U240" i="2"/>
  <c r="G76" i="16"/>
  <c r="U92" i="2"/>
  <c r="G83" i="16"/>
  <c r="U359" i="2"/>
  <c r="G55" i="16"/>
  <c r="U35" i="2"/>
  <c r="G303" i="16"/>
  <c r="U263" i="2"/>
  <c r="G311" i="16"/>
  <c r="U425" i="2"/>
  <c r="G319" i="16"/>
  <c r="U219" i="2"/>
  <c r="G327" i="16"/>
  <c r="U108" i="2"/>
  <c r="G335" i="16"/>
  <c r="U411" i="2"/>
  <c r="G343" i="16"/>
  <c r="U103" i="2"/>
  <c r="G351" i="16"/>
  <c r="U211" i="2"/>
  <c r="G359" i="16"/>
  <c r="U158" i="2"/>
  <c r="G367" i="16"/>
  <c r="U337" i="2"/>
  <c r="G375" i="16"/>
  <c r="U137" i="2"/>
  <c r="G383" i="16"/>
  <c r="U344" i="2"/>
  <c r="G391" i="16"/>
  <c r="U168" i="2"/>
  <c r="G399" i="16"/>
  <c r="U190" i="2"/>
  <c r="G407" i="16"/>
  <c r="U347" i="2"/>
  <c r="G415" i="16"/>
  <c r="U169" i="2"/>
  <c r="G423" i="16"/>
  <c r="U381" i="2"/>
  <c r="G431" i="16"/>
  <c r="U227" i="2"/>
  <c r="G10" i="16"/>
  <c r="U176" i="2"/>
  <c r="G48" i="16"/>
  <c r="U356" i="2"/>
  <c r="G56" i="16"/>
  <c r="U36" i="2"/>
  <c r="G112" i="16"/>
  <c r="U119" i="2"/>
  <c r="G264" i="16"/>
  <c r="U321" i="2"/>
  <c r="G272" i="16"/>
  <c r="U62" i="2"/>
  <c r="G280" i="16"/>
  <c r="U325" i="2"/>
  <c r="G288" i="16"/>
  <c r="U243" i="2"/>
  <c r="G304" i="16"/>
  <c r="U329" i="2"/>
  <c r="G312" i="16"/>
  <c r="U156" i="2"/>
  <c r="G344" i="16"/>
  <c r="U335" i="2"/>
  <c r="G352" i="16"/>
  <c r="U74" i="2"/>
  <c r="G360" i="16"/>
  <c r="U336" i="2"/>
  <c r="G368" i="16"/>
  <c r="U188" i="2"/>
  <c r="G376" i="16"/>
  <c r="U189" i="2"/>
  <c r="G384" i="16"/>
  <c r="U245" i="2"/>
  <c r="G392" i="16"/>
  <c r="U345" i="2"/>
  <c r="G400" i="16"/>
  <c r="U160" i="2"/>
  <c r="G408" i="16"/>
  <c r="U84" i="2"/>
  <c r="G416" i="16"/>
  <c r="U24" i="2"/>
  <c r="G424" i="16"/>
  <c r="U400" i="2"/>
  <c r="G432" i="16"/>
  <c r="U130" i="2"/>
  <c r="G71" i="16"/>
  <c r="U8" i="2"/>
  <c r="G42" i="16"/>
  <c r="U33" i="2"/>
  <c r="G92" i="16"/>
  <c r="U282" i="2"/>
  <c r="G337" i="16"/>
  <c r="U376" i="2"/>
  <c r="G345" i="16"/>
  <c r="U185" i="2"/>
  <c r="G353" i="16"/>
  <c r="U118" i="2"/>
  <c r="G361" i="16"/>
  <c r="U136" i="2"/>
  <c r="G369" i="16"/>
  <c r="U338" i="2"/>
  <c r="G377" i="16"/>
  <c r="U429" i="2"/>
  <c r="G385" i="16"/>
  <c r="U138" i="2"/>
  <c r="G393" i="16"/>
  <c r="U139" i="2"/>
  <c r="G401" i="16"/>
  <c r="U80" i="2"/>
  <c r="G409" i="16"/>
  <c r="U348" i="2"/>
  <c r="G417" i="16"/>
  <c r="U412" i="2"/>
  <c r="G425" i="16"/>
  <c r="U351" i="2"/>
  <c r="G433" i="16"/>
  <c r="U353" i="2"/>
  <c r="G12" i="16"/>
  <c r="U225" i="2"/>
  <c r="G20" i="16"/>
  <c r="U413" i="2"/>
  <c r="G35" i="16"/>
  <c r="U32" i="2"/>
  <c r="G79" i="16"/>
  <c r="U41" i="2"/>
  <c r="G43" i="16"/>
  <c r="U34" i="2"/>
  <c r="G86" i="16"/>
  <c r="U171" i="2"/>
  <c r="G99" i="16"/>
  <c r="U284" i="2"/>
  <c r="G36" i="16"/>
  <c r="U250" i="2"/>
  <c r="G58" i="16"/>
  <c r="U407" i="2"/>
  <c r="G100" i="16"/>
  <c r="U43" i="2"/>
  <c r="G107" i="16"/>
  <c r="U180" i="2"/>
  <c r="G347" i="16"/>
  <c r="U143" i="2"/>
  <c r="G355" i="16"/>
  <c r="U195" i="2"/>
  <c r="G363" i="16"/>
  <c r="U405" i="2"/>
  <c r="G371" i="16"/>
  <c r="U340" i="2"/>
  <c r="G379" i="16"/>
  <c r="U203" i="2"/>
  <c r="G387" i="16"/>
  <c r="U77" i="2"/>
  <c r="G395" i="16"/>
  <c r="U79" i="2"/>
  <c r="G403" i="16"/>
  <c r="U127" i="2"/>
  <c r="G411" i="16"/>
  <c r="U380" i="2"/>
  <c r="G419" i="16"/>
  <c r="U431" i="2"/>
  <c r="G427" i="16"/>
  <c r="U104" i="2"/>
  <c r="G435" i="16"/>
  <c r="U241" i="2"/>
  <c r="G14" i="16"/>
  <c r="U170" i="2"/>
  <c r="G22" i="16"/>
  <c r="U5" i="2"/>
  <c r="G59" i="16"/>
  <c r="U37" i="2"/>
  <c r="G30" i="16"/>
  <c r="U249" i="2"/>
  <c r="G67" i="16"/>
  <c r="U175" i="2"/>
  <c r="G74" i="16"/>
  <c r="U40" i="2"/>
  <c r="G108" i="16"/>
  <c r="U88" i="2"/>
  <c r="G340" i="16"/>
  <c r="U334" i="2"/>
  <c r="G348" i="16"/>
  <c r="U122" i="2"/>
  <c r="G356" i="16"/>
  <c r="U157" i="2"/>
  <c r="G364" i="16"/>
  <c r="U75" i="2"/>
  <c r="G372" i="16"/>
  <c r="U76" i="2"/>
  <c r="G380" i="16"/>
  <c r="U341" i="2"/>
  <c r="G388" i="16"/>
  <c r="U265" i="2"/>
  <c r="G396" i="16"/>
  <c r="U346" i="2"/>
  <c r="G404" i="16"/>
  <c r="U128" i="2"/>
  <c r="G412" i="16"/>
  <c r="U349" i="2"/>
  <c r="G420" i="16"/>
  <c r="U140" i="2"/>
  <c r="G428" i="16"/>
  <c r="U191" i="2"/>
  <c r="G436" i="16"/>
  <c r="U401" i="2"/>
  <c r="G31" i="16"/>
  <c r="U275" i="2"/>
  <c r="G68" i="16"/>
  <c r="U7" i="2"/>
  <c r="G75" i="16"/>
  <c r="U9" i="2"/>
  <c r="G357" i="16"/>
  <c r="U186" i="2"/>
  <c r="G365" i="16"/>
  <c r="U174" i="2"/>
  <c r="G373" i="16"/>
  <c r="U239" i="2"/>
  <c r="G381" i="16"/>
  <c r="U342" i="2"/>
  <c r="G389" i="16"/>
  <c r="U109" i="2"/>
  <c r="G397" i="16"/>
  <c r="U430" i="2"/>
  <c r="G405" i="16"/>
  <c r="U82" i="2"/>
  <c r="G413" i="16"/>
  <c r="U129" i="2"/>
  <c r="G421" i="16"/>
  <c r="U123" i="2"/>
  <c r="G429" i="16"/>
  <c r="U90" i="2"/>
  <c r="G437" i="16"/>
  <c r="U382" i="2"/>
  <c r="G8" i="16"/>
  <c r="U248" i="2"/>
  <c r="G46" i="16"/>
  <c r="U276" i="2"/>
  <c r="G82" i="16"/>
  <c r="U280" i="2"/>
  <c r="G47" i="16"/>
  <c r="U144" i="2"/>
  <c r="G40" i="16"/>
  <c r="U177" i="2"/>
  <c r="G62" i="16"/>
  <c r="U278" i="2"/>
  <c r="G69" i="16"/>
  <c r="U229" i="2"/>
  <c r="G90" i="16"/>
  <c r="U253" i="2"/>
  <c r="G70" i="16"/>
  <c r="U131" i="2"/>
  <c r="G63" i="16"/>
  <c r="U196" i="2"/>
  <c r="G84" i="16"/>
  <c r="U230" i="2"/>
  <c r="G51" i="16"/>
  <c r="U111" i="2"/>
  <c r="G44" i="16"/>
  <c r="U251" i="2"/>
  <c r="G66" i="16"/>
  <c r="U39" i="2"/>
  <c r="G80" i="16"/>
  <c r="U252" i="2"/>
  <c r="G87" i="16"/>
  <c r="U204" i="2"/>
  <c r="G93" i="16"/>
  <c r="U10" i="2"/>
  <c r="G6" i="16"/>
  <c r="U432" i="2"/>
  <c r="G88" i="16"/>
  <c r="U146" i="2"/>
  <c r="G16" i="16"/>
  <c r="U217" i="2"/>
  <c r="G24" i="16"/>
  <c r="U28" i="2"/>
  <c r="G39" i="16"/>
  <c r="U110" i="2"/>
  <c r="G111" i="16"/>
  <c r="U47" i="2"/>
  <c r="G105" i="16"/>
  <c r="U113" i="2"/>
  <c r="G119" i="16"/>
  <c r="U289" i="2"/>
  <c r="G127" i="16"/>
  <c r="U290" i="2"/>
  <c r="G143" i="16"/>
  <c r="U419" i="2"/>
  <c r="G151" i="16"/>
  <c r="U233" i="2"/>
  <c r="G159" i="16"/>
  <c r="U258" i="2"/>
  <c r="G167" i="16"/>
  <c r="U96" i="2"/>
  <c r="G175" i="16"/>
  <c r="U148" i="2"/>
  <c r="G183" i="16"/>
  <c r="U181" i="2"/>
  <c r="G191" i="16"/>
  <c r="U13" i="2"/>
  <c r="G199" i="16"/>
  <c r="U97" i="2"/>
  <c r="G207" i="16"/>
  <c r="U308" i="2"/>
  <c r="G215" i="16"/>
  <c r="U56" i="2"/>
  <c r="G223" i="16"/>
  <c r="U260" i="2"/>
  <c r="G231" i="16"/>
  <c r="U409" i="2"/>
  <c r="G239" i="16"/>
  <c r="U17" i="2"/>
  <c r="G247" i="16"/>
  <c r="U133" i="2"/>
  <c r="G255" i="16"/>
  <c r="U372" i="2"/>
  <c r="G263" i="16"/>
  <c r="U134" i="2"/>
  <c r="G271" i="16"/>
  <c r="U323" i="2"/>
  <c r="G279" i="16"/>
  <c r="U324" i="2"/>
  <c r="G287" i="16"/>
  <c r="U154" i="2"/>
  <c r="G295" i="16"/>
  <c r="U20" i="2"/>
  <c r="G135" i="16"/>
  <c r="U293" i="2"/>
  <c r="G120" i="16"/>
  <c r="U93" i="2"/>
  <c r="G128" i="16"/>
  <c r="U291" i="2"/>
  <c r="G136" i="16"/>
  <c r="U147" i="2"/>
  <c r="G144" i="16"/>
  <c r="U257" i="2"/>
  <c r="G152" i="16"/>
  <c r="U51" i="2"/>
  <c r="G160" i="16"/>
  <c r="U420" i="2"/>
  <c r="G168" i="16"/>
  <c r="U223" i="2"/>
  <c r="G176" i="16"/>
  <c r="U408" i="2"/>
  <c r="G184" i="16"/>
  <c r="U303" i="2"/>
  <c r="G256" i="16"/>
  <c r="U99" i="2"/>
  <c r="G296" i="16"/>
  <c r="U166" i="2"/>
  <c r="G320" i="16"/>
  <c r="U426" i="2"/>
  <c r="G328" i="16"/>
  <c r="U427" i="2"/>
  <c r="G336" i="16"/>
  <c r="U212" i="2"/>
  <c r="G200" i="16"/>
  <c r="U54" i="2"/>
  <c r="G224" i="16"/>
  <c r="U58" i="2"/>
  <c r="G232" i="16"/>
  <c r="U197" i="2"/>
  <c r="G113" i="16"/>
  <c r="U360" i="2"/>
  <c r="G121" i="16"/>
  <c r="U48" i="2"/>
  <c r="G129" i="16"/>
  <c r="U255" i="2"/>
  <c r="G137" i="16"/>
  <c r="U49" i="2"/>
  <c r="G145" i="16"/>
  <c r="U222" i="2"/>
  <c r="G153" i="16"/>
  <c r="U296" i="2"/>
  <c r="G161" i="16"/>
  <c r="U259" i="2"/>
  <c r="G169" i="16"/>
  <c r="U363" i="2"/>
  <c r="G177" i="16"/>
  <c r="U365" i="2"/>
  <c r="G185" i="16"/>
  <c r="U182" i="2"/>
  <c r="G193" i="16"/>
  <c r="U368" i="2"/>
  <c r="G201" i="16"/>
  <c r="U218" i="2"/>
  <c r="G209" i="16"/>
  <c r="U309" i="2"/>
  <c r="G217" i="16"/>
  <c r="U310" i="2"/>
  <c r="G225" i="16"/>
  <c r="U59" i="2"/>
  <c r="G233" i="16"/>
  <c r="U226" i="2"/>
  <c r="G241" i="16"/>
  <c r="U214" i="2"/>
  <c r="G249" i="16"/>
  <c r="U392" i="2"/>
  <c r="G257" i="16"/>
  <c r="U320" i="2"/>
  <c r="G265" i="16"/>
  <c r="U394" i="2"/>
  <c r="G273" i="16"/>
  <c r="U172" i="2"/>
  <c r="G281" i="16"/>
  <c r="U262" i="2"/>
  <c r="G289" i="16"/>
  <c r="U155" i="2"/>
  <c r="G297" i="16"/>
  <c r="U66" i="2"/>
  <c r="G305" i="16"/>
  <c r="U398" i="2"/>
  <c r="G313" i="16"/>
  <c r="U210" i="2"/>
  <c r="G321" i="16"/>
  <c r="U106" i="2"/>
  <c r="G329" i="16"/>
  <c r="U21" i="2"/>
  <c r="G101" i="16"/>
  <c r="U213" i="2"/>
  <c r="G114" i="16"/>
  <c r="U254" i="2"/>
  <c r="G122" i="16"/>
  <c r="U124" i="2"/>
  <c r="G130" i="16"/>
  <c r="U256" i="2"/>
  <c r="G138" i="16"/>
  <c r="U294" i="2"/>
  <c r="G146" i="16"/>
  <c r="U207" i="2"/>
  <c r="G154" i="16"/>
  <c r="U246" i="2"/>
  <c r="G162" i="16"/>
  <c r="U208" i="2"/>
  <c r="G170" i="16"/>
  <c r="U12" i="2"/>
  <c r="G178" i="16"/>
  <c r="U141" i="2"/>
  <c r="G186" i="16"/>
  <c r="U304" i="2"/>
  <c r="G194" i="16"/>
  <c r="U307" i="2"/>
  <c r="G202" i="16"/>
  <c r="U14" i="2"/>
  <c r="G210" i="16"/>
  <c r="U435" i="2"/>
  <c r="G218" i="16"/>
  <c r="U15" i="2"/>
  <c r="G226" i="16"/>
  <c r="U152" i="2"/>
  <c r="G234" i="16"/>
  <c r="U165" i="2"/>
  <c r="G242" i="16"/>
  <c r="U18" i="2"/>
  <c r="G250" i="16"/>
  <c r="U318" i="2"/>
  <c r="G258" i="16"/>
  <c r="U373" i="2"/>
  <c r="G266" i="16"/>
  <c r="U322" i="2"/>
  <c r="G274" i="16"/>
  <c r="U126" i="2"/>
  <c r="G282" i="16"/>
  <c r="U238" i="2"/>
  <c r="G290" i="16"/>
  <c r="U209" i="2"/>
  <c r="G298" i="16"/>
  <c r="U67" i="2"/>
  <c r="G306" i="16"/>
  <c r="U116" i="2"/>
  <c r="G314" i="16"/>
  <c r="U105" i="2"/>
  <c r="G322" i="16"/>
  <c r="U107" i="2"/>
  <c r="G330" i="16"/>
  <c r="U86" i="2"/>
  <c r="G338" i="16"/>
  <c r="U428" i="2"/>
  <c r="G346" i="16"/>
  <c r="U224" i="2"/>
  <c r="G354" i="16"/>
  <c r="U173" i="2"/>
  <c r="G362" i="16"/>
  <c r="U377" i="2"/>
  <c r="G370" i="16"/>
  <c r="U339" i="2"/>
  <c r="G378" i="16"/>
  <c r="U23" i="2"/>
  <c r="G386" i="16"/>
  <c r="G394" i="16"/>
  <c r="U78" i="2"/>
  <c r="G402" i="16"/>
  <c r="U81" i="2"/>
  <c r="G410" i="16"/>
  <c r="U379" i="2"/>
  <c r="G418" i="16"/>
  <c r="U350" i="2"/>
  <c r="G426" i="16"/>
  <c r="U352" i="2"/>
  <c r="G434" i="16"/>
  <c r="U354" i="2"/>
  <c r="G115" i="16"/>
  <c r="U433" i="2"/>
  <c r="G123" i="16"/>
  <c r="U385" i="2"/>
  <c r="G131" i="16"/>
  <c r="U387" i="2"/>
  <c r="G139" i="16"/>
  <c r="U132" i="2"/>
  <c r="G147" i="16"/>
  <c r="U50" i="2"/>
  <c r="G155" i="16"/>
  <c r="U125" i="2"/>
  <c r="G163" i="16"/>
  <c r="U297" i="2"/>
  <c r="G171" i="16"/>
  <c r="U300" i="2"/>
  <c r="G179" i="16"/>
  <c r="U366" i="2"/>
  <c r="G187" i="16"/>
  <c r="U183" i="2"/>
  <c r="G195" i="16"/>
  <c r="U53" i="2"/>
  <c r="G203" i="16"/>
  <c r="U55" i="2"/>
  <c r="G211" i="16"/>
  <c r="U115" i="2"/>
  <c r="G219" i="16"/>
  <c r="U311" i="2"/>
  <c r="G227" i="16"/>
  <c r="U312" i="2"/>
  <c r="G235" i="16"/>
  <c r="U16" i="2"/>
  <c r="G243" i="16"/>
  <c r="U60" i="2"/>
  <c r="G251" i="16"/>
  <c r="U319" i="2"/>
  <c r="G259" i="16"/>
  <c r="U199" i="2"/>
  <c r="G267" i="16"/>
  <c r="U121" i="2"/>
  <c r="G275" i="16"/>
  <c r="U236" i="2"/>
  <c r="G283" i="16"/>
  <c r="U395" i="2"/>
  <c r="G291" i="16"/>
  <c r="U64" i="2"/>
  <c r="G299" i="16"/>
  <c r="U397" i="2"/>
  <c r="G307" i="16"/>
  <c r="U330" i="2"/>
  <c r="G315" i="16"/>
  <c r="U69" i="2"/>
  <c r="G323" i="16"/>
  <c r="U399" i="2"/>
  <c r="G331" i="16"/>
  <c r="U22" i="2"/>
  <c r="G339" i="16"/>
  <c r="U135" i="2"/>
  <c r="G109" i="16"/>
  <c r="U285" i="2"/>
  <c r="G124" i="16"/>
  <c r="U94" i="2"/>
  <c r="G132" i="16"/>
  <c r="U232" i="2"/>
  <c r="G140" i="16"/>
  <c r="G148" i="16"/>
  <c r="U295" i="2"/>
  <c r="G156" i="16"/>
  <c r="U89" i="2"/>
  <c r="G164" i="16"/>
  <c r="U298" i="2"/>
  <c r="G172" i="16"/>
  <c r="U364" i="2"/>
  <c r="G180" i="16"/>
  <c r="U367" i="2"/>
  <c r="G188" i="16"/>
  <c r="U52" i="2"/>
  <c r="G252" i="16"/>
  <c r="U410" i="2"/>
  <c r="G260" i="16"/>
  <c r="U261" i="2"/>
  <c r="G268" i="16"/>
  <c r="U374" i="2"/>
  <c r="G276" i="16"/>
  <c r="U63" i="2"/>
  <c r="G284" i="16"/>
  <c r="U326" i="2"/>
  <c r="G292" i="16"/>
  <c r="U200" i="2"/>
  <c r="G300" i="16"/>
  <c r="U328" i="2"/>
  <c r="G308" i="16"/>
  <c r="U68" i="2"/>
  <c r="G316" i="16"/>
  <c r="U70" i="2"/>
  <c r="G324" i="16"/>
  <c r="U167" i="2"/>
  <c r="G332" i="16"/>
  <c r="U102" i="2"/>
  <c r="G212" i="16"/>
  <c r="U149" i="2"/>
  <c r="G220" i="16"/>
  <c r="U151" i="2"/>
  <c r="G228" i="16"/>
  <c r="U370" i="2"/>
  <c r="G103" i="16"/>
  <c r="U44" i="2"/>
  <c r="G117" i="16"/>
  <c r="U288" i="2"/>
  <c r="G125" i="16"/>
  <c r="U386" i="2"/>
  <c r="G133" i="16"/>
  <c r="U292" i="2"/>
  <c r="G141" i="16"/>
  <c r="U120" i="2"/>
  <c r="G149" i="16"/>
  <c r="U11" i="2"/>
  <c r="G157" i="16"/>
  <c r="U242" i="2"/>
  <c r="G165" i="16"/>
  <c r="U299" i="2"/>
  <c r="G173" i="16"/>
  <c r="U301" i="2"/>
  <c r="G181" i="16"/>
  <c r="G189" i="16"/>
  <c r="U142" i="2"/>
  <c r="G197" i="16"/>
  <c r="U184" i="2"/>
  <c r="G205" i="16"/>
  <c r="U389" i="2"/>
  <c r="G213" i="16"/>
  <c r="U403" i="2"/>
  <c r="G221" i="16"/>
  <c r="U234" i="2"/>
  <c r="G229" i="16"/>
  <c r="U404" i="2"/>
  <c r="G237" i="16"/>
  <c r="U315" i="2"/>
  <c r="G245" i="16"/>
  <c r="U317" i="2"/>
  <c r="G253" i="16"/>
  <c r="U371" i="2"/>
  <c r="G261" i="16"/>
  <c r="U423" i="2"/>
  <c r="G269" i="16"/>
  <c r="U101" i="2"/>
  <c r="G277" i="16"/>
  <c r="U375" i="2"/>
  <c r="G285" i="16"/>
  <c r="U424" i="2"/>
  <c r="G293" i="16"/>
  <c r="U65" i="2"/>
  <c r="G301" i="16"/>
  <c r="U201" i="2"/>
  <c r="G309" i="16"/>
  <c r="U331" i="2"/>
  <c r="G317" i="16"/>
  <c r="U215" i="2"/>
  <c r="G325" i="16"/>
  <c r="U71" i="2"/>
  <c r="G333" i="16"/>
  <c r="U332" i="2"/>
  <c r="G341" i="16"/>
  <c r="U264" i="2"/>
  <c r="G349" i="16"/>
  <c r="F55" i="14" a="1"/>
  <c r="F55" i="14"/>
  <c r="F23" i="14" a="1"/>
  <c r="F23" i="14"/>
  <c r="F90" i="14" a="1"/>
  <c r="F90" i="14"/>
  <c r="F206" i="14" a="1"/>
  <c r="F206" i="14"/>
  <c r="F195" i="14" a="1"/>
  <c r="F195" i="14"/>
  <c r="G195" i="14"/>
  <c r="T163" i="2"/>
  <c r="F56" i="14" a="1"/>
  <c r="F56" i="14"/>
  <c r="F138" i="14" a="1"/>
  <c r="F138" i="14"/>
  <c r="F254" i="14" a="1"/>
  <c r="F254" i="14"/>
  <c r="F35" i="14" a="1"/>
  <c r="F35" i="14"/>
  <c r="F243" i="14" a="1"/>
  <c r="F243" i="14"/>
  <c r="G243" i="14"/>
  <c r="T422" i="2"/>
  <c r="F47" i="14" a="1"/>
  <c r="F47" i="14"/>
  <c r="G47" i="14"/>
  <c r="T144" i="2"/>
  <c r="F186" i="14" a="1"/>
  <c r="F186" i="14"/>
  <c r="G186" i="14"/>
  <c r="T183" i="2"/>
  <c r="F302" i="14" a="1"/>
  <c r="F302" i="14"/>
  <c r="F291" i="14" a="1"/>
  <c r="F291" i="14"/>
  <c r="F234" i="14" a="1"/>
  <c r="F234" i="14"/>
  <c r="F7" i="14" a="1"/>
  <c r="F7" i="14"/>
  <c r="G7" i="14"/>
  <c r="T26" i="2"/>
  <c r="F17" i="14" a="1"/>
  <c r="F17" i="14"/>
  <c r="G17" i="14"/>
  <c r="T269" i="2"/>
  <c r="F27" i="14" a="1"/>
  <c r="F27" i="14"/>
  <c r="F72" i="14" a="1"/>
  <c r="F72" i="14"/>
  <c r="G72" i="14"/>
  <c r="T279" i="2"/>
  <c r="F282" i="14" a="1"/>
  <c r="F282" i="14"/>
  <c r="G282" i="14"/>
  <c r="T262" i="2"/>
  <c r="F342" i="14" a="1"/>
  <c r="F342" i="14"/>
  <c r="G342" i="14"/>
  <c r="T264" i="2"/>
  <c r="F331" i="14" a="1"/>
  <c r="F331" i="14"/>
  <c r="G331" i="14"/>
  <c r="T86" i="2"/>
  <c r="F110" i="14" a="1"/>
  <c r="F110" i="14"/>
  <c r="G110" i="14"/>
  <c r="T47" i="2"/>
  <c r="F31" i="14" a="1"/>
  <c r="F31" i="14"/>
  <c r="F99" i="14" a="1"/>
  <c r="F99" i="14"/>
  <c r="G99" i="14"/>
  <c r="T43" i="2"/>
  <c r="F11" i="14" a="1"/>
  <c r="F11" i="14"/>
  <c r="F64" i="14" a="1"/>
  <c r="F64" i="14"/>
  <c r="G64" i="14"/>
  <c r="T112" i="2"/>
  <c r="F119" i="14" a="1"/>
  <c r="F119" i="14"/>
  <c r="G119" i="14"/>
  <c r="T93" i="2"/>
  <c r="F167" i="14" a="1"/>
  <c r="F167" i="14"/>
  <c r="F215" i="14" a="1"/>
  <c r="F215" i="14"/>
  <c r="G215" i="14"/>
  <c r="T391" i="2"/>
  <c r="F263" i="14" a="1"/>
  <c r="F263" i="14"/>
  <c r="F311" i="14" a="1"/>
  <c r="F311" i="14"/>
  <c r="F8" i="14" a="1"/>
  <c r="F8" i="14"/>
  <c r="G8" i="14"/>
  <c r="T248" i="2"/>
  <c r="F16" i="14" a="1"/>
  <c r="F16" i="14"/>
  <c r="G16" i="14"/>
  <c r="T217" i="2"/>
  <c r="F24" i="14" a="1"/>
  <c r="F24" i="14"/>
  <c r="G24" i="14"/>
  <c r="T28" i="2"/>
  <c r="F32" i="14" a="1"/>
  <c r="F32" i="14"/>
  <c r="G32" i="14"/>
  <c r="T30" i="2"/>
  <c r="F40" i="14" a="1"/>
  <c r="F40" i="14"/>
  <c r="G40" i="14"/>
  <c r="T177" i="2"/>
  <c r="F48" i="14" a="1"/>
  <c r="F48" i="14"/>
  <c r="G48" i="14"/>
  <c r="T356" i="2"/>
  <c r="F73" i="14" a="1"/>
  <c r="F73" i="14"/>
  <c r="F82" i="14" a="1"/>
  <c r="F82" i="14"/>
  <c r="G82" i="14"/>
  <c r="T359" i="2"/>
  <c r="F91" i="14" a="1"/>
  <c r="F91" i="14"/>
  <c r="G91" i="14"/>
  <c r="T282" i="2"/>
  <c r="F139" i="14" a="1"/>
  <c r="F139" i="14"/>
  <c r="G139" i="14"/>
  <c r="T388" i="2"/>
  <c r="F187" i="14" a="1"/>
  <c r="F187" i="14"/>
  <c r="G187" i="14"/>
  <c r="T52" i="2"/>
  <c r="F235" i="14" a="1"/>
  <c r="F235" i="14"/>
  <c r="G235" i="14"/>
  <c r="T314" i="2"/>
  <c r="F283" i="14" a="1"/>
  <c r="F283" i="14"/>
  <c r="G283" i="14"/>
  <c r="T238" i="2"/>
  <c r="F65" i="14" a="1"/>
  <c r="F65" i="14"/>
  <c r="G65" i="14"/>
  <c r="T178" i="2"/>
  <c r="F130" i="14" a="1"/>
  <c r="F130" i="14"/>
  <c r="G130" i="14"/>
  <c r="T387" i="2"/>
  <c r="F178" i="14" a="1"/>
  <c r="F178" i="14"/>
  <c r="G178" i="14"/>
  <c r="T366" i="2"/>
  <c r="F226" i="14" a="1"/>
  <c r="F226" i="14"/>
  <c r="F274" i="14" a="1"/>
  <c r="F274" i="14"/>
  <c r="F57" i="14" a="1"/>
  <c r="F57" i="14"/>
  <c r="F111" i="14" a="1"/>
  <c r="F111" i="14"/>
  <c r="F159" i="14" a="1"/>
  <c r="F159" i="14"/>
  <c r="F207" i="14" a="1"/>
  <c r="F207" i="14"/>
  <c r="G207" i="14"/>
  <c r="T390" i="2"/>
  <c r="F255" i="14" a="1"/>
  <c r="F255" i="14"/>
  <c r="G255" i="14"/>
  <c r="T99" i="2"/>
  <c r="F303" i="14" a="1"/>
  <c r="F303" i="14"/>
  <c r="F323" i="14" a="1"/>
  <c r="F323" i="14"/>
  <c r="F343" i="14" a="1"/>
  <c r="F343" i="14"/>
  <c r="F33" i="14" a="1"/>
  <c r="F33" i="14"/>
  <c r="F41" i="14" a="1"/>
  <c r="F41" i="14"/>
  <c r="F49" i="14" a="1"/>
  <c r="F49" i="14"/>
  <c r="G49" i="14"/>
  <c r="T406" i="2"/>
  <c r="F74" i="14" a="1"/>
  <c r="F74" i="14"/>
  <c r="G74" i="14"/>
  <c r="T9" i="2"/>
  <c r="F83" i="14" a="1"/>
  <c r="F83" i="14"/>
  <c r="G83" i="14"/>
  <c r="T230" i="2"/>
  <c r="F102" i="14" a="1"/>
  <c r="F102" i="14"/>
  <c r="G102" i="14"/>
  <c r="T44" i="2"/>
  <c r="F150" i="14" a="1"/>
  <c r="F150" i="14"/>
  <c r="G150" i="14"/>
  <c r="T233" i="2"/>
  <c r="F198" i="14" a="1"/>
  <c r="F198" i="14"/>
  <c r="F246" i="14" a="1"/>
  <c r="F246" i="14"/>
  <c r="F294" i="14" a="1"/>
  <c r="F294" i="14"/>
  <c r="G294" i="14"/>
  <c r="T65" i="2"/>
  <c r="F66" i="14" a="1"/>
  <c r="F66" i="14"/>
  <c r="F131" i="14" a="1"/>
  <c r="F131" i="14"/>
  <c r="F179" i="14" a="1"/>
  <c r="F179" i="14"/>
  <c r="G179" i="14"/>
  <c r="T367" i="2"/>
  <c r="F227" i="14" a="1"/>
  <c r="F227" i="14"/>
  <c r="G227" i="14"/>
  <c r="T370" i="2"/>
  <c r="F275" i="14" a="1"/>
  <c r="F275" i="14"/>
  <c r="F334" i="14" a="1"/>
  <c r="F334" i="14"/>
  <c r="G334" i="14"/>
  <c r="T332" i="2"/>
  <c r="F58" i="14" a="1"/>
  <c r="F58" i="14"/>
  <c r="G58" i="14"/>
  <c r="T407" i="2"/>
  <c r="F122" i="14" a="1"/>
  <c r="F122" i="14"/>
  <c r="F170" i="14" a="1"/>
  <c r="F170" i="14"/>
  <c r="F218" i="14" a="1"/>
  <c r="F218" i="14"/>
  <c r="G218" i="14"/>
  <c r="T311" i="2"/>
  <c r="F266" i="14" a="1"/>
  <c r="F266" i="14"/>
  <c r="F10" i="14" a="1"/>
  <c r="F10" i="14"/>
  <c r="G10" i="14"/>
  <c r="T176" i="2"/>
  <c r="F18" i="14" a="1"/>
  <c r="F18" i="14"/>
  <c r="G18" i="14"/>
  <c r="T270" i="2"/>
  <c r="F26" i="14" a="1"/>
  <c r="F26" i="14"/>
  <c r="G26" i="14"/>
  <c r="T91" i="2"/>
  <c r="F34" i="14" a="1"/>
  <c r="F34" i="14"/>
  <c r="F42" i="14" a="1"/>
  <c r="F42" i="14"/>
  <c r="G42" i="14"/>
  <c r="T33" i="2"/>
  <c r="F50" i="14" a="1"/>
  <c r="F50" i="14"/>
  <c r="G50" i="14"/>
  <c r="T417" i="2"/>
  <c r="F75" i="14" a="1"/>
  <c r="F75" i="14"/>
  <c r="G75" i="14"/>
  <c r="T92" i="2"/>
  <c r="F103" i="14" a="1"/>
  <c r="F103" i="14"/>
  <c r="G103" i="14"/>
  <c r="T45" i="2"/>
  <c r="F151" i="14" a="1"/>
  <c r="F151" i="14"/>
  <c r="G151" i="14"/>
  <c r="T51" i="2"/>
  <c r="F199" i="14" a="1"/>
  <c r="F199" i="14"/>
  <c r="G199" i="14"/>
  <c r="T54" i="2"/>
  <c r="F247" i="14" a="1"/>
  <c r="F247" i="14"/>
  <c r="F295" i="14" a="1"/>
  <c r="F295" i="14"/>
  <c r="G295" i="14"/>
  <c r="T396" i="2"/>
  <c r="F67" i="14" a="1"/>
  <c r="F67" i="14"/>
  <c r="G67" i="14"/>
  <c r="T175" i="2"/>
  <c r="F94" i="14" a="1"/>
  <c r="F94" i="14"/>
  <c r="G94" i="14"/>
  <c r="T216" i="2"/>
  <c r="F142" i="14" a="1"/>
  <c r="F142" i="14"/>
  <c r="G142" i="14"/>
  <c r="T419" i="2"/>
  <c r="F190" i="14" a="1"/>
  <c r="F190" i="14"/>
  <c r="G190" i="14"/>
  <c r="T13" i="2"/>
  <c r="F238" i="14" a="1"/>
  <c r="F238" i="14"/>
  <c r="G238" i="14"/>
  <c r="T17" i="2"/>
  <c r="F286" i="14" a="1"/>
  <c r="F286" i="14"/>
  <c r="G286" i="14"/>
  <c r="T424" i="2"/>
  <c r="F315" i="14" a="1"/>
  <c r="F315" i="14"/>
  <c r="F335" i="14" a="1"/>
  <c r="F335" i="14"/>
  <c r="F59" i="14" a="1"/>
  <c r="F59" i="14"/>
  <c r="F123" i="14" a="1"/>
  <c r="F123" i="14"/>
  <c r="G123" i="14"/>
  <c r="T94" i="2"/>
  <c r="F171" i="14" a="1"/>
  <c r="F171" i="14"/>
  <c r="G171" i="14"/>
  <c r="T364" i="2"/>
  <c r="F219" i="14" a="1"/>
  <c r="F219" i="14"/>
  <c r="G219" i="14"/>
  <c r="T151" i="2"/>
  <c r="F267" i="14" a="1"/>
  <c r="F267" i="14"/>
  <c r="F43" i="14" a="1"/>
  <c r="F43" i="14"/>
  <c r="G43" i="14"/>
  <c r="T34" i="2"/>
  <c r="F51" i="14" a="1"/>
  <c r="F51" i="14"/>
  <c r="G51" i="14"/>
  <c r="T111" i="2"/>
  <c r="F114" i="14" a="1"/>
  <c r="F114" i="14"/>
  <c r="F162" i="14" a="1"/>
  <c r="F162" i="14"/>
  <c r="G162" i="14"/>
  <c r="T297" i="2"/>
  <c r="F210" i="14" a="1"/>
  <c r="F210" i="14"/>
  <c r="G210" i="14"/>
  <c r="T115" i="2"/>
  <c r="F258" i="14" a="1"/>
  <c r="F258" i="14"/>
  <c r="G258" i="14"/>
  <c r="T199" i="2"/>
  <c r="F306" i="14" a="1"/>
  <c r="F306" i="14"/>
  <c r="G306" i="14"/>
  <c r="T398" i="2"/>
  <c r="F326" i="14" a="1"/>
  <c r="F326" i="14"/>
  <c r="G326" i="14"/>
  <c r="T71" i="2"/>
  <c r="F86" i="14" a="1"/>
  <c r="F86" i="14"/>
  <c r="G86" i="14"/>
  <c r="T204" i="2"/>
  <c r="F95" i="14" a="1"/>
  <c r="F95" i="14"/>
  <c r="G95" i="14"/>
  <c r="T283" i="2"/>
  <c r="F143" i="14" a="1"/>
  <c r="F143" i="14"/>
  <c r="G143" i="14"/>
  <c r="T257" i="2"/>
  <c r="F191" i="14" a="1"/>
  <c r="F191" i="14"/>
  <c r="G191" i="14"/>
  <c r="T306" i="2"/>
  <c r="F239" i="14" a="1"/>
  <c r="F239" i="14"/>
  <c r="G239" i="14"/>
  <c r="T316" i="2"/>
  <c r="F287" i="14" a="1"/>
  <c r="F287" i="14"/>
  <c r="G287" i="14"/>
  <c r="T327" i="2"/>
  <c r="F134" i="14" a="1"/>
  <c r="F134" i="14"/>
  <c r="F182" i="14" a="1"/>
  <c r="F182" i="14"/>
  <c r="F230" i="14" a="1"/>
  <c r="F230" i="14"/>
  <c r="F278" i="14" a="1"/>
  <c r="F278" i="14"/>
  <c r="F347" i="14" a="1"/>
  <c r="F347" i="14"/>
  <c r="F358" i="14" a="1"/>
  <c r="F358" i="14"/>
  <c r="F12" i="14" a="1"/>
  <c r="F12" i="14"/>
  <c r="G12" i="14"/>
  <c r="T225" i="2"/>
  <c r="F20" i="14" a="1"/>
  <c r="F20" i="14"/>
  <c r="G20" i="14"/>
  <c r="T413" i="2"/>
  <c r="F28" i="14" a="1"/>
  <c r="F28" i="14"/>
  <c r="G28" i="14"/>
  <c r="T29" i="2"/>
  <c r="F36" i="14" a="1"/>
  <c r="F36" i="14"/>
  <c r="G36" i="14"/>
  <c r="T250" i="2"/>
  <c r="F44" i="14" a="1"/>
  <c r="F44" i="14"/>
  <c r="G44" i="14"/>
  <c r="T251" i="2"/>
  <c r="F69" i="14" a="1"/>
  <c r="F69" i="14"/>
  <c r="G69" i="14"/>
  <c r="T229" i="2"/>
  <c r="F115" i="14" a="1"/>
  <c r="F115" i="14"/>
  <c r="G115" i="14"/>
  <c r="T287" i="2"/>
  <c r="F163" i="14" a="1"/>
  <c r="F163" i="14"/>
  <c r="G163" i="14"/>
  <c r="T298" i="2"/>
  <c r="F211" i="14" a="1"/>
  <c r="F211" i="14"/>
  <c r="G211" i="14"/>
  <c r="T149" i="2"/>
  <c r="F259" i="14" a="1"/>
  <c r="F259" i="14"/>
  <c r="G259" i="14"/>
  <c r="T261" i="2"/>
  <c r="F307" i="14" a="1"/>
  <c r="F307" i="14"/>
  <c r="G307" i="14"/>
  <c r="T116" i="2"/>
  <c r="F437" i="14" a="1"/>
  <c r="F437" i="14"/>
  <c r="G437" i="14"/>
  <c r="T382" i="2"/>
  <c r="F429" i="14" a="1"/>
  <c r="F429" i="14"/>
  <c r="G429" i="14"/>
  <c r="T90" i="2"/>
  <c r="F421" i="14" a="1"/>
  <c r="F421" i="14"/>
  <c r="F413" i="14" a="1"/>
  <c r="F413" i="14"/>
  <c r="G413" i="14"/>
  <c r="T129" i="2"/>
  <c r="F405" i="14" a="1"/>
  <c r="F405" i="14"/>
  <c r="G405" i="14"/>
  <c r="T82" i="2"/>
  <c r="F397" i="14" a="1"/>
  <c r="F397" i="14"/>
  <c r="F389" i="14" a="1"/>
  <c r="F389" i="14"/>
  <c r="G389" i="14"/>
  <c r="T109" i="2"/>
  <c r="F381" i="14" a="1"/>
  <c r="F381" i="14"/>
  <c r="G381" i="14"/>
  <c r="T341" i="2"/>
  <c r="F373" i="14" a="1"/>
  <c r="F373" i="14"/>
  <c r="G373" i="14"/>
  <c r="T76" i="2"/>
  <c r="F365" i="14" a="1"/>
  <c r="F365" i="14"/>
  <c r="F357" i="14" a="1"/>
  <c r="F357" i="14"/>
  <c r="G357" i="14"/>
  <c r="T157" i="2"/>
  <c r="F349" i="14" a="1"/>
  <c r="F349" i="14"/>
  <c r="G349" i="14"/>
  <c r="T122" i="2"/>
  <c r="F341" i="14" a="1"/>
  <c r="F341" i="14"/>
  <c r="F333" i="14" a="1"/>
  <c r="F333" i="14"/>
  <c r="F325" i="14" a="1"/>
  <c r="F325" i="14"/>
  <c r="G325" i="14"/>
  <c r="T167" i="2"/>
  <c r="F317" i="14" a="1"/>
  <c r="F317" i="14"/>
  <c r="G317" i="14"/>
  <c r="T70" i="2"/>
  <c r="F309" i="14" a="1"/>
  <c r="F309" i="14"/>
  <c r="G309" i="14"/>
  <c r="T68" i="2"/>
  <c r="F301" i="14" a="1"/>
  <c r="F301" i="14"/>
  <c r="G301" i="14"/>
  <c r="T328" i="2"/>
  <c r="F293" i="14" a="1"/>
  <c r="F293" i="14"/>
  <c r="G293" i="14"/>
  <c r="T200" i="2"/>
  <c r="F285" i="14" a="1"/>
  <c r="F285" i="14"/>
  <c r="F277" i="14" a="1"/>
  <c r="F277" i="14"/>
  <c r="G277" i="14"/>
  <c r="T63" i="2"/>
  <c r="F269" i="14" a="1"/>
  <c r="F269" i="14"/>
  <c r="F261" i="14" a="1"/>
  <c r="F261" i="14"/>
  <c r="G261" i="14"/>
  <c r="T61" i="2"/>
  <c r="F253" i="14" a="1"/>
  <c r="F253" i="14"/>
  <c r="F245" i="14" a="1"/>
  <c r="F245" i="14"/>
  <c r="G245" i="14"/>
  <c r="T198" i="2"/>
  <c r="F237" i="14" a="1"/>
  <c r="F237" i="14"/>
  <c r="G237" i="14"/>
  <c r="T235" i="2"/>
  <c r="F229" i="14" a="1"/>
  <c r="F229" i="14"/>
  <c r="G229" i="14"/>
  <c r="T313" i="2"/>
  <c r="F221" i="14" a="1"/>
  <c r="F221" i="14"/>
  <c r="G221" i="14"/>
  <c r="T57" i="2"/>
  <c r="F213" i="14" a="1"/>
  <c r="F213" i="14"/>
  <c r="G213" i="14"/>
  <c r="T150" i="2"/>
  <c r="F205" i="14" a="1"/>
  <c r="F205" i="14"/>
  <c r="G205" i="14"/>
  <c r="F197" i="14" a="1"/>
  <c r="F197" i="14"/>
  <c r="G197" i="14"/>
  <c r="T369" i="2"/>
  <c r="F189" i="14" a="1"/>
  <c r="F189" i="14"/>
  <c r="G189" i="14"/>
  <c r="T305" i="2"/>
  <c r="F181" i="14" a="1"/>
  <c r="F181" i="14"/>
  <c r="G181" i="14"/>
  <c r="T302" i="2"/>
  <c r="F173" i="14" a="1"/>
  <c r="F173" i="14"/>
  <c r="G173" i="14"/>
  <c r="T421" i="2"/>
  <c r="F165" i="14" a="1"/>
  <c r="F165" i="14"/>
  <c r="G165" i="14"/>
  <c r="T434" i="2"/>
  <c r="F157" i="14" a="1"/>
  <c r="F157" i="14"/>
  <c r="G157" i="14"/>
  <c r="T192" i="2"/>
  <c r="F149" i="14" a="1"/>
  <c r="F149" i="14"/>
  <c r="F141" i="14" a="1"/>
  <c r="F141" i="14"/>
  <c r="G141" i="14"/>
  <c r="T362" i="2"/>
  <c r="F133" i="14" a="1"/>
  <c r="F133" i="14"/>
  <c r="G133" i="14"/>
  <c r="T95" i="2"/>
  <c r="F125" i="14" a="1"/>
  <c r="F125" i="14"/>
  <c r="G125" i="14"/>
  <c r="T361" i="2"/>
  <c r="F117" i="14" a="1"/>
  <c r="F117" i="14"/>
  <c r="G117" i="14"/>
  <c r="T231" i="2"/>
  <c r="F109" i="14" a="1"/>
  <c r="F109" i="14"/>
  <c r="G109" i="14"/>
  <c r="T286" i="2"/>
  <c r="F101" i="14" a="1"/>
  <c r="F101" i="14"/>
  <c r="G101" i="14"/>
  <c r="T220" i="2"/>
  <c r="F93" i="14" a="1"/>
  <c r="F93" i="14"/>
  <c r="G93" i="14"/>
  <c r="T42" i="2"/>
  <c r="F85" i="14" a="1"/>
  <c r="F85" i="14"/>
  <c r="G85" i="14"/>
  <c r="T171" i="2"/>
  <c r="F77" i="14" a="1"/>
  <c r="F77" i="14"/>
  <c r="G77" i="14"/>
  <c r="T418" i="2"/>
  <c r="F436" i="14" a="1"/>
  <c r="F436" i="14"/>
  <c r="G436" i="14"/>
  <c r="T401" i="2"/>
  <c r="F428" i="14" a="1"/>
  <c r="F428" i="14"/>
  <c r="G428" i="14"/>
  <c r="T191" i="2"/>
  <c r="F420" i="14" a="1"/>
  <c r="F420" i="14"/>
  <c r="G420" i="14"/>
  <c r="T140" i="2"/>
  <c r="F412" i="14" a="1"/>
  <c r="F412" i="14"/>
  <c r="G412" i="14"/>
  <c r="T349" i="2"/>
  <c r="F404" i="14" a="1"/>
  <c r="F404" i="14"/>
  <c r="F396" i="14" a="1"/>
  <c r="F396" i="14"/>
  <c r="G396" i="14"/>
  <c r="T346" i="2"/>
  <c r="F388" i="14" a="1"/>
  <c r="F388" i="14"/>
  <c r="G388" i="14"/>
  <c r="T265" i="2"/>
  <c r="F380" i="14" a="1"/>
  <c r="F380" i="14"/>
  <c r="G380" i="14"/>
  <c r="T203" i="2"/>
  <c r="F372" i="14" a="1"/>
  <c r="F372" i="14"/>
  <c r="G372" i="14"/>
  <c r="T340" i="2"/>
  <c r="F364" i="14" a="1"/>
  <c r="F364" i="14"/>
  <c r="F356" i="14" a="1"/>
  <c r="F356" i="14"/>
  <c r="G356" i="14"/>
  <c r="T195" i="2"/>
  <c r="F348" i="14" a="1"/>
  <c r="F348" i="14"/>
  <c r="F340" i="14" a="1"/>
  <c r="F340" i="14"/>
  <c r="G340" i="14"/>
  <c r="T135" i="2"/>
  <c r="F332" i="14" a="1"/>
  <c r="F332" i="14"/>
  <c r="G332" i="14"/>
  <c r="T22" i="2"/>
  <c r="F324" i="14" a="1"/>
  <c r="F324" i="14"/>
  <c r="G324" i="14"/>
  <c r="T399" i="2"/>
  <c r="F316" i="14" a="1"/>
  <c r="F316" i="14"/>
  <c r="G316" i="14"/>
  <c r="T69" i="2"/>
  <c r="F308" i="14" a="1"/>
  <c r="F308" i="14"/>
  <c r="F300" i="14" a="1"/>
  <c r="F300" i="14"/>
  <c r="G300" i="14"/>
  <c r="T397" i="2"/>
  <c r="F292" i="14" a="1"/>
  <c r="F292" i="14"/>
  <c r="G292" i="14"/>
  <c r="T64" i="2"/>
  <c r="F284" i="14" a="1"/>
  <c r="F284" i="14"/>
  <c r="G284" i="14"/>
  <c r="T395" i="2"/>
  <c r="F276" i="14" a="1"/>
  <c r="F276" i="14"/>
  <c r="G276" i="14"/>
  <c r="T236" i="2"/>
  <c r="F268" i="14" a="1"/>
  <c r="F268" i="14"/>
  <c r="G268" i="14"/>
  <c r="T121" i="2"/>
  <c r="F260" i="14" a="1"/>
  <c r="F260" i="14"/>
  <c r="G260" i="14"/>
  <c r="T423" i="2"/>
  <c r="F252" i="14" a="1"/>
  <c r="F252" i="14"/>
  <c r="G252" i="14"/>
  <c r="T371" i="2"/>
  <c r="F244" i="14" a="1"/>
  <c r="F244" i="14"/>
  <c r="G244" i="14"/>
  <c r="T317" i="2"/>
  <c r="F236" i="14" a="1"/>
  <c r="F236" i="14"/>
  <c r="G236" i="14"/>
  <c r="T315" i="2"/>
  <c r="F228" i="14" a="1"/>
  <c r="F228" i="14"/>
  <c r="G228" i="14"/>
  <c r="T404" i="2"/>
  <c r="F220" i="14" a="1"/>
  <c r="F220" i="14"/>
  <c r="G220" i="14"/>
  <c r="T234" i="2"/>
  <c r="F212" i="14" a="1"/>
  <c r="F212" i="14"/>
  <c r="G212" i="14"/>
  <c r="T403" i="2"/>
  <c r="F204" i="14" a="1"/>
  <c r="F204" i="14"/>
  <c r="G204" i="14"/>
  <c r="T389" i="2"/>
  <c r="F196" i="14" a="1"/>
  <c r="F196" i="14"/>
  <c r="G196" i="14"/>
  <c r="T184" i="2"/>
  <c r="F188" i="14" a="1"/>
  <c r="F188" i="14"/>
  <c r="G188" i="14"/>
  <c r="T142" i="2"/>
  <c r="F180" i="14" a="1"/>
  <c r="F180" i="14"/>
  <c r="G180" i="14"/>
  <c r="F172" i="14" a="1"/>
  <c r="F172" i="14"/>
  <c r="G172" i="14"/>
  <c r="T301" i="2"/>
  <c r="F164" i="14" a="1"/>
  <c r="F164" i="14"/>
  <c r="G164" i="14"/>
  <c r="T299" i="2"/>
  <c r="F156" i="14" a="1"/>
  <c r="F156" i="14"/>
  <c r="G156" i="14"/>
  <c r="T242" i="2"/>
  <c r="F148" i="14" a="1"/>
  <c r="F148" i="14"/>
  <c r="G148" i="14"/>
  <c r="T11" i="2"/>
  <c r="F140" i="14" a="1"/>
  <c r="F140" i="14"/>
  <c r="G140" i="14"/>
  <c r="T120" i="2"/>
  <c r="F132" i="14" a="1"/>
  <c r="F132" i="14"/>
  <c r="F124" i="14" a="1"/>
  <c r="F124" i="14"/>
  <c r="G124" i="14"/>
  <c r="T386" i="2"/>
  <c r="F116" i="14" a="1"/>
  <c r="F116" i="14"/>
  <c r="F108" i="14" a="1"/>
  <c r="F108" i="14"/>
  <c r="G108" i="14"/>
  <c r="T285" i="2"/>
  <c r="F100" i="14" a="1"/>
  <c r="F100" i="14"/>
  <c r="G100" i="14"/>
  <c r="T213" i="2"/>
  <c r="F92" i="14" a="1"/>
  <c r="F92" i="14"/>
  <c r="G92" i="14"/>
  <c r="T10" i="2"/>
  <c r="F84" i="14" a="1"/>
  <c r="F84" i="14"/>
  <c r="G84" i="14"/>
  <c r="T87" i="2"/>
  <c r="F76" i="14" a="1"/>
  <c r="F76" i="14"/>
  <c r="G76" i="14"/>
  <c r="T358" i="2"/>
  <c r="F68" i="14" a="1"/>
  <c r="F68" i="14"/>
  <c r="G68" i="14"/>
  <c r="T7" i="2"/>
  <c r="F60" i="14" a="1"/>
  <c r="F60" i="14"/>
  <c r="G60" i="14"/>
  <c r="T384" i="2"/>
  <c r="F52" i="14" a="1"/>
  <c r="F52" i="14"/>
  <c r="G52" i="14"/>
  <c r="T277" i="2"/>
  <c r="F435" i="14" a="1"/>
  <c r="F435" i="14"/>
  <c r="G435" i="14"/>
  <c r="T241" i="2"/>
  <c r="F427" i="14" a="1"/>
  <c r="F427" i="14"/>
  <c r="G427" i="14"/>
  <c r="T104" i="2"/>
  <c r="F419" i="14" a="1"/>
  <c r="F419" i="14"/>
  <c r="G419" i="14"/>
  <c r="T431" i="2"/>
  <c r="F411" i="14" a="1"/>
  <c r="F411" i="14"/>
  <c r="G411" i="14"/>
  <c r="T380" i="2"/>
  <c r="F403" i="14" a="1"/>
  <c r="F403" i="14"/>
  <c r="G403" i="14"/>
  <c r="T127" i="2"/>
  <c r="F395" i="14" a="1"/>
  <c r="F395" i="14"/>
  <c r="G395" i="14"/>
  <c r="T79" i="2"/>
  <c r="F387" i="14" a="1"/>
  <c r="F387" i="14"/>
  <c r="G387" i="14"/>
  <c r="T77" i="2"/>
  <c r="F379" i="14" a="1"/>
  <c r="F379" i="14"/>
  <c r="G379" i="14"/>
  <c r="T23" i="2"/>
  <c r="F371" i="14" a="1"/>
  <c r="F371" i="14"/>
  <c r="G371" i="14"/>
  <c r="T339" i="2"/>
  <c r="F363" i="14" a="1"/>
  <c r="F363" i="14"/>
  <c r="G363" i="14"/>
  <c r="T377" i="2"/>
  <c r="F355" i="14" a="1"/>
  <c r="F355" i="14"/>
  <c r="F434" i="14" a="1"/>
  <c r="F434" i="14"/>
  <c r="G434" i="14"/>
  <c r="T354" i="2"/>
  <c r="F426" i="14" a="1"/>
  <c r="F426" i="14"/>
  <c r="G426" i="14"/>
  <c r="T352" i="2"/>
  <c r="F418" i="14" a="1"/>
  <c r="F418" i="14"/>
  <c r="F410" i="14" a="1"/>
  <c r="F410" i="14"/>
  <c r="G410" i="14"/>
  <c r="T379" i="2"/>
  <c r="F402" i="14" a="1"/>
  <c r="F402" i="14"/>
  <c r="G402" i="14"/>
  <c r="T81" i="2"/>
  <c r="F394" i="14" a="1"/>
  <c r="F394" i="14"/>
  <c r="G394" i="14"/>
  <c r="T78" i="2"/>
  <c r="F386" i="14" a="1"/>
  <c r="F386" i="14"/>
  <c r="G386" i="14"/>
  <c r="T138" i="2"/>
  <c r="F378" i="14" a="1"/>
  <c r="F378" i="14"/>
  <c r="G378" i="14"/>
  <c r="T429" i="2"/>
  <c r="F370" i="14" a="1"/>
  <c r="F370" i="14"/>
  <c r="G370" i="14"/>
  <c r="T338" i="2"/>
  <c r="F362" i="14" a="1"/>
  <c r="F362" i="14"/>
  <c r="G362" i="14"/>
  <c r="T136" i="2"/>
  <c r="F354" i="14" a="1"/>
  <c r="F354" i="14"/>
  <c r="G354" i="14"/>
  <c r="T118" i="2"/>
  <c r="F346" i="14" a="1"/>
  <c r="F346" i="14"/>
  <c r="G346" i="14"/>
  <c r="T185" i="2"/>
  <c r="F338" i="14" a="1"/>
  <c r="F338" i="14"/>
  <c r="G338" i="14"/>
  <c r="T376" i="2"/>
  <c r="F330" i="14" a="1"/>
  <c r="F330" i="14"/>
  <c r="G330" i="14"/>
  <c r="T21" i="2"/>
  <c r="F322" i="14" a="1"/>
  <c r="F322" i="14"/>
  <c r="G322" i="14"/>
  <c r="T106" i="2"/>
  <c r="F314" i="14" a="1"/>
  <c r="F314" i="14"/>
  <c r="G314" i="14"/>
  <c r="T210" i="2"/>
  <c r="F433" i="14" a="1"/>
  <c r="F433" i="14"/>
  <c r="G433" i="14"/>
  <c r="T353" i="2"/>
  <c r="F425" i="14" a="1"/>
  <c r="F425" i="14"/>
  <c r="G425" i="14"/>
  <c r="T351" i="2"/>
  <c r="F417" i="14" a="1"/>
  <c r="F417" i="14"/>
  <c r="G417" i="14"/>
  <c r="T412" i="2"/>
  <c r="F409" i="14" a="1"/>
  <c r="F409" i="14"/>
  <c r="F401" i="14" a="1"/>
  <c r="F401" i="14"/>
  <c r="G401" i="14"/>
  <c r="T80" i="2"/>
  <c r="F393" i="14" a="1"/>
  <c r="F393" i="14"/>
  <c r="G393" i="14"/>
  <c r="T139" i="2"/>
  <c r="F385" i="14" a="1"/>
  <c r="F385" i="14"/>
  <c r="G385" i="14"/>
  <c r="T245" i="2"/>
  <c r="F377" i="14" a="1"/>
  <c r="F377" i="14"/>
  <c r="F369" i="14" a="1"/>
  <c r="F369" i="14"/>
  <c r="G369" i="14"/>
  <c r="T188" i="2"/>
  <c r="F361" i="14" a="1"/>
  <c r="F361" i="14"/>
  <c r="G361" i="14"/>
  <c r="T336" i="2"/>
  <c r="F353" i="14" a="1"/>
  <c r="F353" i="14"/>
  <c r="F345" i="14" a="1"/>
  <c r="F345" i="14"/>
  <c r="G345" i="14"/>
  <c r="T335" i="2"/>
  <c r="F337" i="14" a="1"/>
  <c r="F337" i="14"/>
  <c r="G337" i="14"/>
  <c r="T212" i="2"/>
  <c r="F329" i="14" a="1"/>
  <c r="F329" i="14"/>
  <c r="G329" i="14"/>
  <c r="T427" i="2"/>
  <c r="F321" i="14" a="1"/>
  <c r="F321" i="14"/>
  <c r="G321" i="14"/>
  <c r="T426" i="2"/>
  <c r="F313" i="14" a="1"/>
  <c r="F313" i="14"/>
  <c r="G313" i="14"/>
  <c r="T156" i="2"/>
  <c r="F305" i="14" a="1"/>
  <c r="F305" i="14"/>
  <c r="G305" i="14"/>
  <c r="T329" i="2"/>
  <c r="F297" i="14" a="1"/>
  <c r="F297" i="14"/>
  <c r="G297" i="14"/>
  <c r="T166" i="2"/>
  <c r="F289" i="14" a="1"/>
  <c r="F289" i="14"/>
  <c r="G289" i="14"/>
  <c r="T243" i="2"/>
  <c r="F281" i="14" a="1"/>
  <c r="F281" i="14"/>
  <c r="G281" i="14"/>
  <c r="T325" i="2"/>
  <c r="F273" i="14" a="1"/>
  <c r="F273" i="14"/>
  <c r="G273" i="14"/>
  <c r="T62" i="2"/>
  <c r="F265" i="14" a="1"/>
  <c r="F265" i="14"/>
  <c r="G265" i="14"/>
  <c r="T394" i="2"/>
  <c r="F257" i="14" a="1"/>
  <c r="F257" i="14"/>
  <c r="G257" i="14"/>
  <c r="T373" i="2"/>
  <c r="F249" i="14" a="1"/>
  <c r="F249" i="14"/>
  <c r="G249" i="14"/>
  <c r="T318" i="2"/>
  <c r="F241" i="14" a="1"/>
  <c r="F241" i="14"/>
  <c r="G241" i="14"/>
  <c r="T18" i="2"/>
  <c r="F233" i="14" a="1"/>
  <c r="F233" i="14"/>
  <c r="G233" i="14"/>
  <c r="T165" i="2"/>
  <c r="F225" i="14" a="1"/>
  <c r="F225" i="14"/>
  <c r="G225" i="14"/>
  <c r="T152" i="2"/>
  <c r="F217" i="14" a="1"/>
  <c r="F217" i="14"/>
  <c r="G217" i="14"/>
  <c r="T15" i="2"/>
  <c r="F209" i="14" a="1"/>
  <c r="F209" i="14"/>
  <c r="G209" i="14"/>
  <c r="T435" i="2"/>
  <c r="F201" i="14" a="1"/>
  <c r="F201" i="14"/>
  <c r="G201" i="14"/>
  <c r="T14" i="2"/>
  <c r="F193" i="14" a="1"/>
  <c r="F193" i="14"/>
  <c r="G193" i="14"/>
  <c r="T307" i="2"/>
  <c r="F185" i="14" a="1"/>
  <c r="F185" i="14"/>
  <c r="G185" i="14"/>
  <c r="T304" i="2"/>
  <c r="F177" i="14" a="1"/>
  <c r="F177" i="14"/>
  <c r="G177" i="14"/>
  <c r="T141" i="2"/>
  <c r="F169" i="14" a="1"/>
  <c r="F169" i="14"/>
  <c r="G169" i="14"/>
  <c r="T12" i="2"/>
  <c r="F161" i="14" a="1"/>
  <c r="F161" i="14"/>
  <c r="F153" i="14" a="1"/>
  <c r="F153" i="14"/>
  <c r="G153" i="14"/>
  <c r="T246" i="2"/>
  <c r="F145" i="14" a="1"/>
  <c r="F145" i="14"/>
  <c r="G145" i="14"/>
  <c r="T207" i="2"/>
  <c r="F137" i="14" a="1"/>
  <c r="F137" i="14"/>
  <c r="G137" i="14"/>
  <c r="T294" i="2"/>
  <c r="F129" i="14" a="1"/>
  <c r="F129" i="14"/>
  <c r="G129" i="14"/>
  <c r="T256" i="2"/>
  <c r="F121" i="14" a="1"/>
  <c r="F121" i="14"/>
  <c r="G121" i="14"/>
  <c r="T124" i="2"/>
  <c r="F113" i="14" a="1"/>
  <c r="F113" i="14"/>
  <c r="G113" i="14"/>
  <c r="T254" i="2"/>
  <c r="F105" i="14" a="1"/>
  <c r="F105" i="14"/>
  <c r="G105" i="14"/>
  <c r="T46" i="2"/>
  <c r="F97" i="14" a="1"/>
  <c r="F97" i="14"/>
  <c r="G97" i="14"/>
  <c r="T179" i="2"/>
  <c r="F89" i="14" a="1"/>
  <c r="F89" i="14"/>
  <c r="G89" i="14"/>
  <c r="T253" i="2"/>
  <c r="F81" i="14" a="1"/>
  <c r="F81" i="14"/>
  <c r="G81" i="14"/>
  <c r="T280" i="2"/>
  <c r="F432" i="14" a="1"/>
  <c r="F432" i="14"/>
  <c r="G432" i="14"/>
  <c r="T130" i="2"/>
  <c r="F424" i="14" a="1"/>
  <c r="F424" i="14"/>
  <c r="G424" i="14"/>
  <c r="T400" i="2"/>
  <c r="F416" i="14" a="1"/>
  <c r="F416" i="14"/>
  <c r="G416" i="14"/>
  <c r="T24" i="2"/>
  <c r="F408" i="14" a="1"/>
  <c r="F408" i="14"/>
  <c r="G408" i="14"/>
  <c r="T84" i="2"/>
  <c r="F400" i="14" a="1"/>
  <c r="F400" i="14"/>
  <c r="G400" i="14"/>
  <c r="T160" i="2"/>
  <c r="F392" i="14" a="1"/>
  <c r="F392" i="14"/>
  <c r="G392" i="14"/>
  <c r="T345" i="2"/>
  <c r="F384" i="14" a="1"/>
  <c r="F384" i="14"/>
  <c r="G384" i="14"/>
  <c r="T344" i="2"/>
  <c r="F376" i="14" a="1"/>
  <c r="F376" i="14"/>
  <c r="G376" i="14"/>
  <c r="T137" i="2"/>
  <c r="F368" i="14" a="1"/>
  <c r="F368" i="14"/>
  <c r="G368" i="14"/>
  <c r="T337" i="2"/>
  <c r="F360" i="14" a="1"/>
  <c r="F360" i="14"/>
  <c r="G360" i="14"/>
  <c r="T158" i="2"/>
  <c r="F352" i="14" a="1"/>
  <c r="F352" i="14"/>
  <c r="G352" i="14"/>
  <c r="T211" i="2"/>
  <c r="F344" i="14" a="1"/>
  <c r="F344" i="14"/>
  <c r="G344" i="14"/>
  <c r="T103" i="2"/>
  <c r="F336" i="14" a="1"/>
  <c r="F336" i="14"/>
  <c r="G336" i="14"/>
  <c r="T411" i="2"/>
  <c r="F328" i="14" a="1"/>
  <c r="F328" i="14"/>
  <c r="F320" i="14" a="1"/>
  <c r="F320" i="14"/>
  <c r="G320" i="14"/>
  <c r="T219" i="2"/>
  <c r="F312" i="14" a="1"/>
  <c r="F312" i="14"/>
  <c r="G312" i="14"/>
  <c r="T425" i="2"/>
  <c r="F304" i="14" a="1"/>
  <c r="F304" i="14"/>
  <c r="G304" i="14"/>
  <c r="T263" i="2"/>
  <c r="F296" i="14" a="1"/>
  <c r="F296" i="14"/>
  <c r="G296" i="14"/>
  <c r="T20" i="2"/>
  <c r="F288" i="14" a="1"/>
  <c r="F288" i="14"/>
  <c r="G288" i="14"/>
  <c r="T154" i="2"/>
  <c r="F280" i="14" a="1"/>
  <c r="F280" i="14"/>
  <c r="G280" i="14"/>
  <c r="T324" i="2"/>
  <c r="F272" i="14" a="1"/>
  <c r="F272" i="14"/>
  <c r="G272" i="14"/>
  <c r="T323" i="2"/>
  <c r="F264" i="14" a="1"/>
  <c r="F264" i="14"/>
  <c r="G264" i="14"/>
  <c r="T321" i="2"/>
  <c r="F256" i="14" a="1"/>
  <c r="F256" i="14"/>
  <c r="G256" i="14"/>
  <c r="T320" i="2"/>
  <c r="F248" i="14" a="1"/>
  <c r="F248" i="14"/>
  <c r="G248" i="14"/>
  <c r="T392" i="2"/>
  <c r="F240" i="14" a="1"/>
  <c r="F240" i="14"/>
  <c r="G240" i="14"/>
  <c r="T214" i="2"/>
  <c r="F232" i="14" a="1"/>
  <c r="F232" i="14"/>
  <c r="G232" i="14"/>
  <c r="T226" i="2"/>
  <c r="F224" i="14" a="1"/>
  <c r="F224" i="14"/>
  <c r="G224" i="14"/>
  <c r="T59" i="2"/>
  <c r="F216" i="14" a="1"/>
  <c r="F216" i="14"/>
  <c r="G216" i="14"/>
  <c r="T310" i="2"/>
  <c r="F208" i="14" a="1"/>
  <c r="F208" i="14"/>
  <c r="G208" i="14"/>
  <c r="T309" i="2"/>
  <c r="F200" i="14" a="1"/>
  <c r="F200" i="14"/>
  <c r="G200" i="14"/>
  <c r="T218" i="2"/>
  <c r="F192" i="14" a="1"/>
  <c r="F192" i="14"/>
  <c r="G192" i="14"/>
  <c r="T368" i="2"/>
  <c r="F184" i="14" a="1"/>
  <c r="F184" i="14"/>
  <c r="G184" i="14"/>
  <c r="T182" i="2"/>
  <c r="F176" i="14" a="1"/>
  <c r="F176" i="14"/>
  <c r="G176" i="14"/>
  <c r="T365" i="2"/>
  <c r="F168" i="14" a="1"/>
  <c r="F168" i="14"/>
  <c r="G168" i="14"/>
  <c r="T363" i="2"/>
  <c r="F160" i="14" a="1"/>
  <c r="F160" i="14"/>
  <c r="F152" i="14" a="1"/>
  <c r="F152" i="14"/>
  <c r="G152" i="14"/>
  <c r="T296" i="2"/>
  <c r="F144" i="14" a="1"/>
  <c r="F144" i="14"/>
  <c r="G144" i="14"/>
  <c r="T222" i="2"/>
  <c r="F136" i="14" a="1"/>
  <c r="F136" i="14"/>
  <c r="G136" i="14"/>
  <c r="T49" i="2"/>
  <c r="F128" i="14" a="1"/>
  <c r="F128" i="14"/>
  <c r="G128" i="14"/>
  <c r="T255" i="2"/>
  <c r="F120" i="14" a="1"/>
  <c r="F120" i="14"/>
  <c r="G120" i="14"/>
  <c r="T48" i="2"/>
  <c r="F112" i="14" a="1"/>
  <c r="F112" i="14"/>
  <c r="G112" i="14"/>
  <c r="T360" i="2"/>
  <c r="F104" i="14" a="1"/>
  <c r="F104" i="14"/>
  <c r="G104" i="14"/>
  <c r="T113" i="2"/>
  <c r="F96" i="14" a="1"/>
  <c r="F96" i="14"/>
  <c r="G96" i="14"/>
  <c r="T402" i="2"/>
  <c r="F431" i="14" a="1"/>
  <c r="F431" i="14"/>
  <c r="G431" i="14"/>
  <c r="T227" i="2"/>
  <c r="F423" i="14" a="1"/>
  <c r="F423" i="14"/>
  <c r="G423" i="14"/>
  <c r="T381" i="2"/>
  <c r="F415" i="14" a="1"/>
  <c r="F415" i="14"/>
  <c r="G415" i="14"/>
  <c r="T169" i="2"/>
  <c r="F407" i="14" a="1"/>
  <c r="F407" i="14"/>
  <c r="G407" i="14"/>
  <c r="T347" i="2"/>
  <c r="F399" i="14" a="1"/>
  <c r="F399" i="14"/>
  <c r="G399" i="14"/>
  <c r="T190" i="2"/>
  <c r="F391" i="14" a="1"/>
  <c r="F391" i="14"/>
  <c r="G391" i="14"/>
  <c r="T168" i="2"/>
  <c r="F383" i="14" a="1"/>
  <c r="F383" i="14"/>
  <c r="G383" i="14"/>
  <c r="T343" i="2"/>
  <c r="F375" i="14" a="1"/>
  <c r="F375" i="14"/>
  <c r="G375" i="14"/>
  <c r="T202" i="2"/>
  <c r="F367" i="14" a="1"/>
  <c r="F367" i="14"/>
  <c r="G367" i="14"/>
  <c r="T187" i="2"/>
  <c r="F359" i="14" a="1"/>
  <c r="F359" i="14"/>
  <c r="G359" i="14"/>
  <c r="T247" i="2"/>
  <c r="F351" i="14" a="1"/>
  <c r="F351" i="14"/>
  <c r="G351" i="14"/>
  <c r="T73" i="2"/>
  <c r="F430" i="14" a="1"/>
  <c r="F430" i="14"/>
  <c r="G430" i="14"/>
  <c r="T240" i="2"/>
  <c r="F422" i="14" a="1"/>
  <c r="F422" i="14"/>
  <c r="G422" i="14"/>
  <c r="T85" i="2"/>
  <c r="F414" i="14" a="1"/>
  <c r="F414" i="14"/>
  <c r="G414" i="14"/>
  <c r="T161" i="2"/>
  <c r="F406" i="14" a="1"/>
  <c r="F406" i="14"/>
  <c r="G406" i="14"/>
  <c r="T83" i="2"/>
  <c r="F398" i="14" a="1"/>
  <c r="F398" i="14"/>
  <c r="F390" i="14" a="1"/>
  <c r="F390" i="14"/>
  <c r="G390" i="14"/>
  <c r="T159" i="2"/>
  <c r="F382" i="14" a="1"/>
  <c r="F382" i="14"/>
  <c r="G382" i="14"/>
  <c r="T342" i="2"/>
  <c r="F374" i="14" a="1"/>
  <c r="F374" i="14"/>
  <c r="F366" i="14" a="1"/>
  <c r="F366" i="14"/>
  <c r="G366" i="14"/>
  <c r="T174" i="2"/>
  <c r="F61" i="14" a="1"/>
  <c r="F61" i="14"/>
  <c r="G61" i="14"/>
  <c r="T38" i="2"/>
  <c r="F78" i="14" a="1"/>
  <c r="F78" i="14"/>
  <c r="G78" i="14"/>
  <c r="T41" i="2"/>
  <c r="F87" i="14" a="1"/>
  <c r="F87" i="14"/>
  <c r="G87" i="14"/>
  <c r="T146" i="2"/>
  <c r="F106" i="14" a="1"/>
  <c r="F106" i="14"/>
  <c r="G106" i="14"/>
  <c r="T180" i="2"/>
  <c r="F154" i="14" a="1"/>
  <c r="F154" i="14"/>
  <c r="G154" i="14"/>
  <c r="T125" i="2"/>
  <c r="F202" i="14" a="1"/>
  <c r="F202" i="14"/>
  <c r="G202" i="14"/>
  <c r="T55" i="2"/>
  <c r="F250" i="14" a="1"/>
  <c r="F250" i="14"/>
  <c r="G250" i="14"/>
  <c r="T319" i="2"/>
  <c r="F298" i="14" a="1"/>
  <c r="F298" i="14"/>
  <c r="G298" i="14"/>
  <c r="T66" i="2"/>
  <c r="F53" i="14" a="1"/>
  <c r="F53" i="14"/>
  <c r="G53" i="14"/>
  <c r="T357" i="2"/>
  <c r="F135" i="14" a="1"/>
  <c r="F135" i="14"/>
  <c r="G135" i="14"/>
  <c r="T147" i="2"/>
  <c r="F183" i="14" a="1"/>
  <c r="F183" i="14"/>
  <c r="G183" i="14"/>
  <c r="T303" i="2"/>
  <c r="F231" i="14" a="1"/>
  <c r="F231" i="14"/>
  <c r="G231" i="14"/>
  <c r="T197" i="2"/>
  <c r="F279" i="14" a="1"/>
  <c r="F279" i="14"/>
  <c r="G279" i="14"/>
  <c r="T237" i="2"/>
  <c r="F318" i="14" a="1"/>
  <c r="F318" i="14"/>
  <c r="G318" i="14"/>
  <c r="T215" i="2"/>
  <c r="F5" i="14" a="1"/>
  <c r="F5" i="14"/>
  <c r="G5" i="14"/>
  <c r="T25" i="2"/>
  <c r="F13" i="14" a="1"/>
  <c r="F13" i="14"/>
  <c r="G13" i="14"/>
  <c r="T268" i="2"/>
  <c r="F21" i="14" a="1"/>
  <c r="F21" i="14"/>
  <c r="G21" i="14"/>
  <c r="T271" i="2"/>
  <c r="F29" i="14" a="1"/>
  <c r="F29" i="14"/>
  <c r="G29" i="14"/>
  <c r="T274" i="2"/>
  <c r="F37" i="14" a="1"/>
  <c r="F37" i="14"/>
  <c r="G37" i="14"/>
  <c r="T6" i="2"/>
  <c r="F45" i="14" a="1"/>
  <c r="F45" i="14"/>
  <c r="G45" i="14"/>
  <c r="T416" i="2"/>
  <c r="F70" i="14" a="1"/>
  <c r="F70" i="14"/>
  <c r="G70" i="14"/>
  <c r="T131" i="2"/>
  <c r="F126" i="14" a="1"/>
  <c r="F126" i="14"/>
  <c r="G126" i="14"/>
  <c r="T290" i="2"/>
  <c r="F174" i="14" a="1"/>
  <c r="F174" i="14"/>
  <c r="F222" i="14" a="1"/>
  <c r="F222" i="14"/>
  <c r="G222" i="14"/>
  <c r="T260" i="2"/>
  <c r="F270" i="14" a="1"/>
  <c r="F270" i="14"/>
  <c r="G270" i="14"/>
  <c r="T101" i="2"/>
  <c r="F62" i="14" a="1"/>
  <c r="F62" i="14"/>
  <c r="G62" i="14"/>
  <c r="T278" i="2"/>
  <c r="F79" i="14" a="1"/>
  <c r="F79" i="14"/>
  <c r="G79" i="14"/>
  <c r="T252" i="2"/>
  <c r="F88" i="14" a="1"/>
  <c r="F88" i="14"/>
  <c r="G88" i="14"/>
  <c r="T206" i="2"/>
  <c r="F107" i="14" a="1"/>
  <c r="F107" i="14"/>
  <c r="G107" i="14"/>
  <c r="T88" i="2"/>
  <c r="F155" i="14" a="1"/>
  <c r="F155" i="14"/>
  <c r="G155" i="14"/>
  <c r="T89" i="2"/>
  <c r="F203" i="14" a="1"/>
  <c r="F203" i="14"/>
  <c r="G203" i="14"/>
  <c r="T164" i="2"/>
  <c r="F251" i="14" a="1"/>
  <c r="F251" i="14"/>
  <c r="G251" i="14"/>
  <c r="T410" i="2"/>
  <c r="F299" i="14" a="1"/>
  <c r="F299" i="14"/>
  <c r="G299" i="14"/>
  <c r="T67" i="2"/>
  <c r="F339" i="14" a="1"/>
  <c r="F339" i="14"/>
  <c r="G339" i="14"/>
  <c r="T428" i="2"/>
  <c r="F54" i="14" a="1"/>
  <c r="F54" i="14"/>
  <c r="G54" i="14"/>
  <c r="T194" i="2"/>
  <c r="F98" i="14" a="1"/>
  <c r="F98" i="14"/>
  <c r="G98" i="14"/>
  <c r="T284" i="2"/>
  <c r="F146" i="14" a="1"/>
  <c r="F146" i="14"/>
  <c r="G146" i="14"/>
  <c r="T50" i="2"/>
  <c r="F194" i="14" a="1"/>
  <c r="F194" i="14"/>
  <c r="G194" i="14"/>
  <c r="T53" i="2"/>
  <c r="F242" i="14" a="1"/>
  <c r="F242" i="14"/>
  <c r="G242" i="14"/>
  <c r="T60" i="2"/>
  <c r="F290" i="14" a="1"/>
  <c r="F290" i="14"/>
  <c r="G290" i="14"/>
  <c r="T155" i="2"/>
  <c r="F319" i="14" a="1"/>
  <c r="F319" i="14"/>
  <c r="G319" i="14"/>
  <c r="T244" i="2"/>
  <c r="F6" i="14" a="1"/>
  <c r="F6" i="14"/>
  <c r="G6" i="14"/>
  <c r="T432" i="2"/>
  <c r="F14" i="14" a="1"/>
  <c r="F14" i="14"/>
  <c r="G14" i="14"/>
  <c r="T170" i="2"/>
  <c r="F22" i="14" a="1"/>
  <c r="F22" i="14"/>
  <c r="G22" i="14"/>
  <c r="T5" i="2"/>
  <c r="F30" i="14" a="1"/>
  <c r="F30" i="14"/>
  <c r="G30" i="14"/>
  <c r="T249" i="2"/>
  <c r="F38" i="14" a="1"/>
  <c r="F38" i="14"/>
  <c r="G38" i="14"/>
  <c r="T355" i="2"/>
  <c r="F46" i="14" a="1"/>
  <c r="F46" i="14"/>
  <c r="G46" i="14"/>
  <c r="T276" i="2"/>
  <c r="F71" i="14" a="1"/>
  <c r="F71" i="14"/>
  <c r="G71" i="14"/>
  <c r="T8" i="2"/>
  <c r="F127" i="14" a="1"/>
  <c r="F127" i="14"/>
  <c r="G127" i="14"/>
  <c r="T291" i="2"/>
  <c r="F175" i="14" a="1"/>
  <c r="F175" i="14"/>
  <c r="G175" i="14"/>
  <c r="T408" i="2"/>
  <c r="F223" i="14" a="1"/>
  <c r="F223" i="14"/>
  <c r="G223" i="14"/>
  <c r="T58" i="2"/>
  <c r="F271" i="14" a="1"/>
  <c r="F271" i="14"/>
  <c r="G271" i="14"/>
  <c r="T19" i="2"/>
  <c r="F350" i="14" a="1"/>
  <c r="F350" i="14"/>
  <c r="G350" i="14"/>
  <c r="F63" i="14" a="1"/>
  <c r="F63" i="14"/>
  <c r="G63" i="14"/>
  <c r="T196" i="2"/>
  <c r="F80" i="14" a="1"/>
  <c r="F80" i="14"/>
  <c r="G80" i="14"/>
  <c r="T145" i="2"/>
  <c r="F118" i="14" a="1"/>
  <c r="F118" i="14"/>
  <c r="G118" i="14"/>
  <c r="T289" i="2"/>
  <c r="F166" i="14" a="1"/>
  <c r="F166" i="14"/>
  <c r="G166" i="14"/>
  <c r="T96" i="2"/>
  <c r="F214" i="14" a="1"/>
  <c r="F214" i="14"/>
  <c r="G214" i="14"/>
  <c r="T56" i="2"/>
  <c r="F262" i="14" a="1"/>
  <c r="F262" i="14"/>
  <c r="G262" i="14"/>
  <c r="T134" i="2"/>
  <c r="F310" i="14" a="1"/>
  <c r="F310" i="14"/>
  <c r="G310" i="14"/>
  <c r="T331" i="2"/>
  <c r="G111" i="14"/>
  <c r="T119" i="2"/>
  <c r="G234" i="14"/>
  <c r="T16" i="2"/>
  <c r="G34" i="14"/>
  <c r="T31" i="2"/>
  <c r="G66" i="14"/>
  <c r="T39" i="2"/>
  <c r="G90" i="14"/>
  <c r="T281" i="2"/>
  <c r="G147" i="14"/>
  <c r="T295" i="2"/>
  <c r="G206" i="14"/>
  <c r="T308" i="2"/>
  <c r="G230" i="14"/>
  <c r="T409" i="2"/>
  <c r="G328" i="14"/>
  <c r="T108" i="2"/>
  <c r="G25" i="14"/>
  <c r="T272" i="2"/>
  <c r="G31" i="14"/>
  <c r="T275" i="2"/>
  <c r="G57" i="14"/>
  <c r="T228" i="2"/>
  <c r="G132" i="14"/>
  <c r="T292" i="2"/>
  <c r="G353" i="14"/>
  <c r="T74" i="2"/>
  <c r="G377" i="14"/>
  <c r="T189" i="2"/>
  <c r="G409" i="14"/>
  <c r="T348" i="2"/>
  <c r="G19" i="14"/>
  <c r="T27" i="2"/>
  <c r="G266" i="14"/>
  <c r="T100" i="2"/>
  <c r="G418" i="14"/>
  <c r="T350" i="2"/>
  <c r="G33" i="14"/>
  <c r="T414" i="2"/>
  <c r="G39" i="14"/>
  <c r="T110" i="2"/>
  <c r="G134" i="14"/>
  <c r="T293" i="2"/>
  <c r="G149" i="14"/>
  <c r="T114" i="2"/>
  <c r="G323" i="14"/>
  <c r="T107" i="2"/>
  <c r="G347" i="14"/>
  <c r="T224" i="2"/>
  <c r="G355" i="14"/>
  <c r="T173" i="2"/>
  <c r="G27" i="14"/>
  <c r="T273" i="2"/>
  <c r="G59" i="14"/>
  <c r="T37" i="2"/>
  <c r="G158" i="14"/>
  <c r="T258" i="2"/>
  <c r="G182" i="14"/>
  <c r="T181" i="2"/>
  <c r="G9" i="14"/>
  <c r="T266" i="2"/>
  <c r="G114" i="14"/>
  <c r="T433" i="2"/>
  <c r="G159" i="14"/>
  <c r="T420" i="2"/>
  <c r="G253" i="14"/>
  <c r="T153" i="2"/>
  <c r="G35" i="14"/>
  <c r="T32" i="2"/>
  <c r="G122" i="14"/>
  <c r="T385" i="2"/>
  <c r="G167" i="14"/>
  <c r="T223" i="2"/>
  <c r="G160" i="14"/>
  <c r="T259" i="2"/>
  <c r="G254" i="14"/>
  <c r="T372" i="2"/>
  <c r="G398" i="14"/>
  <c r="T378" i="2"/>
  <c r="G23" i="14"/>
  <c r="T221" i="2"/>
  <c r="G55" i="14"/>
  <c r="T35" i="2"/>
  <c r="G138" i="14"/>
  <c r="T132" i="2"/>
  <c r="G161" i="14"/>
  <c r="T208" i="2"/>
  <c r="G11" i="14"/>
  <c r="T267" i="2"/>
  <c r="G116" i="14"/>
  <c r="T288" i="2"/>
  <c r="G131" i="14"/>
  <c r="T232" i="2"/>
  <c r="G15" i="14"/>
  <c r="T383" i="2"/>
  <c r="G41" i="14"/>
  <c r="T415" i="2"/>
  <c r="G73" i="14"/>
  <c r="T40" i="2"/>
  <c r="G56" i="14"/>
  <c r="T36" i="2"/>
  <c r="G174" i="14"/>
  <c r="T148" i="2"/>
  <c r="G274" i="14"/>
  <c r="T172" i="2"/>
  <c r="G267" i="14"/>
  <c r="T322" i="2"/>
  <c r="G275" i="14"/>
  <c r="T126" i="2"/>
  <c r="G291" i="14"/>
  <c r="T209" i="2"/>
  <c r="G315" i="14"/>
  <c r="T105" i="2"/>
  <c r="G308" i="14"/>
  <c r="T330" i="2"/>
  <c r="G348" i="14"/>
  <c r="T143" i="2"/>
  <c r="G364" i="14"/>
  <c r="T405" i="2"/>
  <c r="G404" i="14"/>
  <c r="T128" i="2"/>
  <c r="G170" i="14"/>
  <c r="T300" i="2"/>
  <c r="G246" i="14"/>
  <c r="T133" i="2"/>
  <c r="G269" i="14"/>
  <c r="T374" i="2"/>
  <c r="G285" i="14"/>
  <c r="T326" i="2"/>
  <c r="G333" i="14"/>
  <c r="T102" i="2"/>
  <c r="G341" i="14"/>
  <c r="T334" i="2"/>
  <c r="G365" i="14"/>
  <c r="T75" i="2"/>
  <c r="G397" i="14"/>
  <c r="T430" i="2"/>
  <c r="G421" i="14"/>
  <c r="T123" i="2"/>
  <c r="G278" i="14"/>
  <c r="T375" i="2"/>
  <c r="G302" i="14"/>
  <c r="T201" i="2"/>
  <c r="G358" i="14"/>
  <c r="T186" i="2"/>
  <c r="G374" i="14"/>
  <c r="T239" i="2"/>
  <c r="G247" i="14"/>
  <c r="T98" i="2"/>
  <c r="G263" i="14"/>
  <c r="G303" i="14"/>
  <c r="T205" i="2"/>
  <c r="G311" i="14"/>
  <c r="T193" i="2"/>
  <c r="G327" i="14"/>
  <c r="T117" i="2"/>
  <c r="G335" i="14"/>
  <c r="T333" i="2"/>
  <c r="G343" i="14"/>
  <c r="T72" i="2"/>
  <c r="G226" i="14"/>
  <c r="T312" i="2"/>
  <c r="G198" i="14"/>
  <c r="T97" i="2"/>
  <c r="F60" i="13" a="1"/>
  <c r="F60" i="13"/>
  <c r="G60" i="13"/>
  <c r="S384" i="2"/>
  <c r="F16" i="13" a="1"/>
  <c r="F16" i="13"/>
  <c r="G16" i="13"/>
  <c r="S217" i="2"/>
  <c r="F6" i="13" a="1"/>
  <c r="F6" i="13"/>
  <c r="G6" i="13"/>
  <c r="S432" i="2"/>
  <c r="F100" i="13" a="1"/>
  <c r="F100" i="13"/>
  <c r="F8" i="13" a="1"/>
  <c r="F8" i="13"/>
  <c r="F19" i="13" a="1"/>
  <c r="F19" i="13"/>
  <c r="G19" i="13"/>
  <c r="S27" i="2"/>
  <c r="F109" i="13" a="1"/>
  <c r="F109" i="13"/>
  <c r="G109" i="13"/>
  <c r="S285" i="2"/>
  <c r="F17" i="13" a="1"/>
  <c r="F17" i="13"/>
  <c r="G17" i="13"/>
  <c r="S269" i="2"/>
  <c r="F64" i="13" a="1"/>
  <c r="F64" i="13"/>
  <c r="G64" i="13"/>
  <c r="S112" i="2"/>
  <c r="F20" i="13" a="1"/>
  <c r="F20" i="13"/>
  <c r="F11" i="13" a="1"/>
  <c r="F11" i="13"/>
  <c r="G11" i="13"/>
  <c r="S267" i="2"/>
  <c r="F313" i="13" a="1"/>
  <c r="F313" i="13"/>
  <c r="G313" i="13"/>
  <c r="S425" i="2"/>
  <c r="F63" i="13" a="1"/>
  <c r="F63" i="13"/>
  <c r="F83" i="13" a="1"/>
  <c r="F83" i="13"/>
  <c r="F103" i="13" a="1"/>
  <c r="F103" i="13"/>
  <c r="G103" i="13"/>
  <c r="S44" i="2"/>
  <c r="F112" i="13" a="1"/>
  <c r="F112" i="13"/>
  <c r="G112" i="13"/>
  <c r="S119" i="2"/>
  <c r="F257" i="13" a="1"/>
  <c r="F257" i="13"/>
  <c r="G257" i="13"/>
  <c r="S320" i="2"/>
  <c r="F201" i="13" a="1"/>
  <c r="F201" i="13"/>
  <c r="G201" i="13"/>
  <c r="S218" i="2"/>
  <c r="F145" i="13" a="1"/>
  <c r="F145" i="13"/>
  <c r="G145" i="13"/>
  <c r="S222" i="2"/>
  <c r="F337" i="13" a="1"/>
  <c r="F337" i="13"/>
  <c r="G337" i="13"/>
  <c r="S411" i="2"/>
  <c r="F74" i="13" a="1"/>
  <c r="F74" i="13"/>
  <c r="G74" i="13"/>
  <c r="S40" i="2"/>
  <c r="F104" i="13" a="1"/>
  <c r="F104" i="13"/>
  <c r="F113" i="13" a="1"/>
  <c r="F113" i="13"/>
  <c r="G113" i="13"/>
  <c r="S360" i="2"/>
  <c r="F281" i="13" a="1"/>
  <c r="F281" i="13"/>
  <c r="F225" i="13" a="1"/>
  <c r="F225" i="13"/>
  <c r="G225" i="13"/>
  <c r="S59" i="2"/>
  <c r="F169" i="13" a="1"/>
  <c r="F169" i="13"/>
  <c r="G169" i="13"/>
  <c r="S363" i="2"/>
  <c r="F361" i="13" a="1"/>
  <c r="F361" i="13"/>
  <c r="F13" i="13" a="1"/>
  <c r="F13" i="13"/>
  <c r="G13" i="13"/>
  <c r="S268" i="2"/>
  <c r="F21" i="13" a="1"/>
  <c r="F21" i="13"/>
  <c r="G21" i="13"/>
  <c r="S271" i="2"/>
  <c r="F65" i="13" a="1"/>
  <c r="F65" i="13"/>
  <c r="G65" i="13"/>
  <c r="S178" i="2"/>
  <c r="F75" i="13" a="1"/>
  <c r="F75" i="13"/>
  <c r="F96" i="13" a="1"/>
  <c r="F96" i="13"/>
  <c r="G96" i="13"/>
  <c r="S283" i="2"/>
  <c r="F105" i="13" a="1"/>
  <c r="F105" i="13"/>
  <c r="G105" i="13"/>
  <c r="S113" i="2"/>
  <c r="F305" i="13" a="1"/>
  <c r="F305" i="13"/>
  <c r="G305" i="13"/>
  <c r="S263" i="2"/>
  <c r="F86" i="13" a="1"/>
  <c r="F86" i="13"/>
  <c r="G86" i="13"/>
  <c r="S171" i="2"/>
  <c r="F249" i="13" a="1"/>
  <c r="F249" i="13"/>
  <c r="G249" i="13"/>
  <c r="S392" i="2"/>
  <c r="F193" i="13" a="1"/>
  <c r="F193" i="13"/>
  <c r="G193" i="13"/>
  <c r="S368" i="2"/>
  <c r="F5" i="13" a="1"/>
  <c r="F5" i="13"/>
  <c r="G5" i="13"/>
  <c r="S25" i="2"/>
  <c r="F14" i="13" a="1"/>
  <c r="F14" i="13"/>
  <c r="G14" i="13"/>
  <c r="S170" i="2"/>
  <c r="F66" i="13" a="1"/>
  <c r="F66" i="13"/>
  <c r="G66" i="13"/>
  <c r="S39" i="2"/>
  <c r="F97" i="13" a="1"/>
  <c r="F97" i="13"/>
  <c r="G97" i="13"/>
  <c r="S402" i="2"/>
  <c r="F137" i="13" a="1"/>
  <c r="F137" i="13"/>
  <c r="G137" i="13"/>
  <c r="S49" i="2"/>
  <c r="F329" i="13" a="1"/>
  <c r="F329" i="13"/>
  <c r="G329" i="13"/>
  <c r="S108" i="2"/>
  <c r="F116" i="13" a="1"/>
  <c r="F116" i="13"/>
  <c r="G116" i="13"/>
  <c r="S287" i="2"/>
  <c r="F273" i="13" a="1"/>
  <c r="F273" i="13"/>
  <c r="G273" i="13"/>
  <c r="S323" i="2"/>
  <c r="F23" i="13" a="1"/>
  <c r="F23" i="13"/>
  <c r="G23" i="13"/>
  <c r="S221" i="2"/>
  <c r="F34" i="13" a="1"/>
  <c r="F34" i="13"/>
  <c r="G34" i="13"/>
  <c r="S31" i="2"/>
  <c r="F217" i="13" a="1"/>
  <c r="F217" i="13"/>
  <c r="G217" i="13"/>
  <c r="S310" i="2"/>
  <c r="F67" i="13" a="1"/>
  <c r="F67" i="13"/>
  <c r="G67" i="13"/>
  <c r="S175" i="2"/>
  <c r="F88" i="13" a="1"/>
  <c r="F88" i="13"/>
  <c r="G88" i="13"/>
  <c r="S146" i="2"/>
  <c r="F161" i="13" a="1"/>
  <c r="F161" i="13"/>
  <c r="F353" i="13" a="1"/>
  <c r="F353" i="13"/>
  <c r="F108" i="13" a="1"/>
  <c r="F108" i="13"/>
  <c r="G108" i="13"/>
  <c r="S88" i="2"/>
  <c r="F117" i="13" a="1"/>
  <c r="F117" i="13"/>
  <c r="G117" i="13"/>
  <c r="S288" i="2"/>
  <c r="F297" i="13" a="1"/>
  <c r="F297" i="13"/>
  <c r="G297" i="13"/>
  <c r="S20" i="2"/>
  <c r="F241" i="13" a="1"/>
  <c r="F241" i="13"/>
  <c r="G241" i="13"/>
  <c r="S214" i="2"/>
  <c r="F89" i="13" a="1"/>
  <c r="F89" i="13"/>
  <c r="G89" i="13"/>
  <c r="S206" i="2"/>
  <c r="F185" i="13" a="1"/>
  <c r="F185" i="13"/>
  <c r="G185" i="13"/>
  <c r="S182" i="2"/>
  <c r="F129" i="13" a="1"/>
  <c r="F129" i="13"/>
  <c r="G129" i="13"/>
  <c r="S255" i="2"/>
  <c r="F321" i="13" a="1"/>
  <c r="F321" i="13"/>
  <c r="F265" i="13" a="1"/>
  <c r="F265" i="13"/>
  <c r="G265" i="13"/>
  <c r="S321" i="2"/>
  <c r="F26" i="13" a="1"/>
  <c r="F26" i="13"/>
  <c r="G26" i="13"/>
  <c r="S91" i="2"/>
  <c r="F119" i="13" a="1"/>
  <c r="F119" i="13"/>
  <c r="G119" i="13"/>
  <c r="S289" i="2"/>
  <c r="F209" i="13" a="1"/>
  <c r="F209" i="13"/>
  <c r="G209" i="13"/>
  <c r="S309" i="2"/>
  <c r="F61" i="13" a="1"/>
  <c r="F61" i="13"/>
  <c r="G61" i="13"/>
  <c r="S38" i="2"/>
  <c r="F101" i="13" a="1"/>
  <c r="F101" i="13"/>
  <c r="G101" i="13"/>
  <c r="S213" i="2"/>
  <c r="F153" i="13" a="1"/>
  <c r="F153" i="13"/>
  <c r="G153" i="13"/>
  <c r="S296" i="2"/>
  <c r="F345" i="13" a="1"/>
  <c r="F345" i="13"/>
  <c r="F289" i="13" a="1"/>
  <c r="F289" i="13"/>
  <c r="G289" i="13"/>
  <c r="S154" i="2"/>
  <c r="F18" i="13" a="1"/>
  <c r="F18" i="13"/>
  <c r="F82" i="13" a="1"/>
  <c r="F82" i="13"/>
  <c r="G82" i="13"/>
  <c r="S280" i="2"/>
  <c r="F111" i="13" a="1"/>
  <c r="F111" i="13"/>
  <c r="G111" i="13"/>
  <c r="S47" i="2"/>
  <c r="F233" i="13" a="1"/>
  <c r="F233" i="13"/>
  <c r="G233" i="13"/>
  <c r="S226" i="2"/>
  <c r="F10" i="13" a="1"/>
  <c r="F10" i="13"/>
  <c r="G10" i="13"/>
  <c r="S176" i="2"/>
  <c r="F177" i="13" a="1"/>
  <c r="F177" i="13"/>
  <c r="G177" i="13"/>
  <c r="S365" i="2"/>
  <c r="F98" i="13" a="1"/>
  <c r="F98" i="13"/>
  <c r="F106" i="13" a="1"/>
  <c r="F106" i="13"/>
  <c r="G106" i="13"/>
  <c r="S46" i="2"/>
  <c r="F114" i="13" a="1"/>
  <c r="F114" i="13"/>
  <c r="G114" i="13"/>
  <c r="S254" i="2"/>
  <c r="F369" i="13" a="1"/>
  <c r="F369" i="13"/>
  <c r="G369" i="13"/>
  <c r="S337" i="2"/>
  <c r="F377" i="13" a="1"/>
  <c r="F377" i="13"/>
  <c r="G377" i="13"/>
  <c r="S137" i="2"/>
  <c r="F385" i="13" a="1"/>
  <c r="F385" i="13"/>
  <c r="G385" i="13"/>
  <c r="S344" i="2"/>
  <c r="F393" i="13" a="1"/>
  <c r="F393" i="13"/>
  <c r="G393" i="13"/>
  <c r="S168" i="2"/>
  <c r="F401" i="13" a="1"/>
  <c r="F401" i="13"/>
  <c r="G401" i="13"/>
  <c r="S190" i="2"/>
  <c r="F409" i="13" a="1"/>
  <c r="F409" i="13"/>
  <c r="G409" i="13"/>
  <c r="S347" i="2"/>
  <c r="F417" i="13" a="1"/>
  <c r="F417" i="13"/>
  <c r="G417" i="13"/>
  <c r="S169" i="2"/>
  <c r="F425" i="13" a="1"/>
  <c r="F425" i="13"/>
  <c r="G425" i="13"/>
  <c r="S381" i="2"/>
  <c r="F433" i="13" a="1"/>
  <c r="F433" i="13"/>
  <c r="G433" i="13"/>
  <c r="S227" i="2"/>
  <c r="F7" i="13" a="1"/>
  <c r="F7" i="13"/>
  <c r="G7" i="13"/>
  <c r="S26" i="2"/>
  <c r="F22" i="13" a="1"/>
  <c r="F22" i="13"/>
  <c r="G22" i="13"/>
  <c r="S5" i="2"/>
  <c r="F30" i="13" a="1"/>
  <c r="F30" i="13"/>
  <c r="G30" i="13"/>
  <c r="S249" i="2"/>
  <c r="F38" i="13" a="1"/>
  <c r="F38" i="13"/>
  <c r="G38" i="13"/>
  <c r="S355" i="2"/>
  <c r="F46" i="13" a="1"/>
  <c r="F46" i="13"/>
  <c r="F54" i="13" a="1"/>
  <c r="F54" i="13"/>
  <c r="G54" i="13"/>
  <c r="S194" i="2"/>
  <c r="F69" i="13" a="1"/>
  <c r="F69" i="13"/>
  <c r="G69" i="13"/>
  <c r="S229" i="2"/>
  <c r="F76" i="13" a="1"/>
  <c r="F76" i="13"/>
  <c r="G76" i="13"/>
  <c r="S92" i="2"/>
  <c r="F91" i="13" a="1"/>
  <c r="F91" i="13"/>
  <c r="G91" i="13"/>
  <c r="S281" i="2"/>
  <c r="F122" i="13" a="1"/>
  <c r="F122" i="13"/>
  <c r="G122" i="13"/>
  <c r="S124" i="2"/>
  <c r="F15" i="13" a="1"/>
  <c r="F15" i="13"/>
  <c r="G15" i="13"/>
  <c r="S383" i="2"/>
  <c r="F84" i="13" a="1"/>
  <c r="F84" i="13"/>
  <c r="G84" i="13"/>
  <c r="S230" i="2"/>
  <c r="F130" i="13" a="1"/>
  <c r="F130" i="13"/>
  <c r="G130" i="13"/>
  <c r="S256" i="2"/>
  <c r="F138" i="13" a="1"/>
  <c r="F138" i="13"/>
  <c r="G138" i="13"/>
  <c r="S294" i="2"/>
  <c r="F146" i="13" a="1"/>
  <c r="F146" i="13"/>
  <c r="G146" i="13"/>
  <c r="S207" i="2"/>
  <c r="F154" i="13" a="1"/>
  <c r="F154" i="13"/>
  <c r="G154" i="13"/>
  <c r="S246" i="2"/>
  <c r="F162" i="13" a="1"/>
  <c r="F162" i="13"/>
  <c r="G162" i="13"/>
  <c r="S208" i="2"/>
  <c r="F170" i="13" a="1"/>
  <c r="F170" i="13"/>
  <c r="G170" i="13"/>
  <c r="S12" i="2"/>
  <c r="F178" i="13" a="1"/>
  <c r="F178" i="13"/>
  <c r="G178" i="13"/>
  <c r="S141" i="2"/>
  <c r="F186" i="13" a="1"/>
  <c r="F186" i="13"/>
  <c r="G186" i="13"/>
  <c r="S304" i="2"/>
  <c r="F194" i="13" a="1"/>
  <c r="F194" i="13"/>
  <c r="G194" i="13"/>
  <c r="S307" i="2"/>
  <c r="F202" i="13" a="1"/>
  <c r="F202" i="13"/>
  <c r="G202" i="13"/>
  <c r="S14" i="2"/>
  <c r="F210" i="13" a="1"/>
  <c r="F210" i="13"/>
  <c r="G210" i="13"/>
  <c r="S435" i="2"/>
  <c r="F218" i="13" a="1"/>
  <c r="F218" i="13"/>
  <c r="G218" i="13"/>
  <c r="S15" i="2"/>
  <c r="F226" i="13" a="1"/>
  <c r="F226" i="13"/>
  <c r="G226" i="13"/>
  <c r="S152" i="2"/>
  <c r="F234" i="13" a="1"/>
  <c r="F234" i="13"/>
  <c r="G234" i="13"/>
  <c r="S165" i="2"/>
  <c r="F242" i="13" a="1"/>
  <c r="F242" i="13"/>
  <c r="G242" i="13"/>
  <c r="S18" i="2"/>
  <c r="F250" i="13" a="1"/>
  <c r="F250" i="13"/>
  <c r="G250" i="13"/>
  <c r="S318" i="2"/>
  <c r="F258" i="13" a="1"/>
  <c r="F258" i="13"/>
  <c r="G258" i="13"/>
  <c r="S373" i="2"/>
  <c r="F266" i="13" a="1"/>
  <c r="F266" i="13"/>
  <c r="G266" i="13"/>
  <c r="S394" i="2"/>
  <c r="F274" i="13" a="1"/>
  <c r="F274" i="13"/>
  <c r="G274" i="13"/>
  <c r="S62" i="2"/>
  <c r="F282" i="13" a="1"/>
  <c r="F282" i="13"/>
  <c r="G282" i="13"/>
  <c r="S325" i="2"/>
  <c r="F290" i="13" a="1"/>
  <c r="F290" i="13"/>
  <c r="G290" i="13"/>
  <c r="S243" i="2"/>
  <c r="F298" i="13" a="1"/>
  <c r="F298" i="13"/>
  <c r="G298" i="13"/>
  <c r="S166" i="2"/>
  <c r="F306" i="13" a="1"/>
  <c r="F306" i="13"/>
  <c r="G306" i="13"/>
  <c r="S329" i="2"/>
  <c r="F314" i="13" a="1"/>
  <c r="F314" i="13"/>
  <c r="G314" i="13"/>
  <c r="S156" i="2"/>
  <c r="F322" i="13" a="1"/>
  <c r="F322" i="13"/>
  <c r="G322" i="13"/>
  <c r="S426" i="2"/>
  <c r="F330" i="13" a="1"/>
  <c r="F330" i="13"/>
  <c r="G330" i="13"/>
  <c r="S427" i="2"/>
  <c r="F338" i="13" a="1"/>
  <c r="F338" i="13"/>
  <c r="G338" i="13"/>
  <c r="S212" i="2"/>
  <c r="F346" i="13" a="1"/>
  <c r="F346" i="13"/>
  <c r="G346" i="13"/>
  <c r="S335" i="2"/>
  <c r="F354" i="13" a="1"/>
  <c r="F354" i="13"/>
  <c r="G354" i="13"/>
  <c r="S74" i="2"/>
  <c r="F362" i="13" a="1"/>
  <c r="F362" i="13"/>
  <c r="G362" i="13"/>
  <c r="S336" i="2"/>
  <c r="F62" i="13" a="1"/>
  <c r="F62" i="13"/>
  <c r="G62" i="13"/>
  <c r="S278" i="2"/>
  <c r="F99" i="13" a="1"/>
  <c r="F99" i="13"/>
  <c r="G99" i="13"/>
  <c r="S284" i="2"/>
  <c r="F107" i="13" a="1"/>
  <c r="F107" i="13"/>
  <c r="G107" i="13"/>
  <c r="S180" i="2"/>
  <c r="F115" i="13" a="1"/>
  <c r="F115" i="13"/>
  <c r="G115" i="13"/>
  <c r="S433" i="2"/>
  <c r="F370" i="13" a="1"/>
  <c r="F370" i="13"/>
  <c r="F378" i="13" a="1"/>
  <c r="F378" i="13"/>
  <c r="G378" i="13"/>
  <c r="S189" i="2"/>
  <c r="F386" i="13" a="1"/>
  <c r="F386" i="13"/>
  <c r="G386" i="13"/>
  <c r="S245" i="2"/>
  <c r="F394" i="13" a="1"/>
  <c r="F394" i="13"/>
  <c r="G394" i="13"/>
  <c r="S345" i="2"/>
  <c r="F402" i="13" a="1"/>
  <c r="F402" i="13"/>
  <c r="G402" i="13"/>
  <c r="S160" i="2"/>
  <c r="F410" i="13" a="1"/>
  <c r="F410" i="13"/>
  <c r="G410" i="13"/>
  <c r="S84" i="2"/>
  <c r="F418" i="13" a="1"/>
  <c r="F418" i="13"/>
  <c r="G418" i="13"/>
  <c r="S24" i="2"/>
  <c r="F426" i="13" a="1"/>
  <c r="F426" i="13"/>
  <c r="G426" i="13"/>
  <c r="S400" i="2"/>
  <c r="F434" i="13" a="1"/>
  <c r="F434" i="13"/>
  <c r="G434" i="13"/>
  <c r="S130" i="2"/>
  <c r="F31" i="13" a="1"/>
  <c r="F31" i="13"/>
  <c r="G31" i="13"/>
  <c r="S275" i="2"/>
  <c r="F39" i="13" a="1"/>
  <c r="F39" i="13"/>
  <c r="G39" i="13"/>
  <c r="S110" i="2"/>
  <c r="F47" i="13" a="1"/>
  <c r="F47" i="13"/>
  <c r="G47" i="13"/>
  <c r="S144" i="2"/>
  <c r="F55" i="13" a="1"/>
  <c r="F55" i="13"/>
  <c r="G55" i="13"/>
  <c r="S35" i="2"/>
  <c r="F70" i="13" a="1"/>
  <c r="F70" i="13"/>
  <c r="G70" i="13"/>
  <c r="S131" i="2"/>
  <c r="F77" i="13" a="1"/>
  <c r="F77" i="13"/>
  <c r="G77" i="13"/>
  <c r="S358" i="2"/>
  <c r="F85" i="13" a="1"/>
  <c r="F85" i="13"/>
  <c r="G85" i="13"/>
  <c r="S87" i="2"/>
  <c r="F92" i="13" a="1"/>
  <c r="F92" i="13"/>
  <c r="G92" i="13"/>
  <c r="S282" i="2"/>
  <c r="F123" i="13" a="1"/>
  <c r="F123" i="13"/>
  <c r="G123" i="13"/>
  <c r="S385" i="2"/>
  <c r="F131" i="13" a="1"/>
  <c r="F131" i="13"/>
  <c r="G131" i="13"/>
  <c r="S387" i="2"/>
  <c r="F139" i="13" a="1"/>
  <c r="F139" i="13"/>
  <c r="G139" i="13"/>
  <c r="S132" i="2"/>
  <c r="F147" i="13" a="1"/>
  <c r="F147" i="13"/>
  <c r="F155" i="13" a="1"/>
  <c r="F155" i="13"/>
  <c r="G155" i="13"/>
  <c r="S125" i="2"/>
  <c r="F163" i="13" a="1"/>
  <c r="F163" i="13"/>
  <c r="G163" i="13"/>
  <c r="S297" i="2"/>
  <c r="F171" i="13" a="1"/>
  <c r="F171" i="13"/>
  <c r="G171" i="13"/>
  <c r="S300" i="2"/>
  <c r="F179" i="13" a="1"/>
  <c r="F179" i="13"/>
  <c r="G179" i="13"/>
  <c r="S366" i="2"/>
  <c r="F187" i="13" a="1"/>
  <c r="F187" i="13"/>
  <c r="G187" i="13"/>
  <c r="S183" i="2"/>
  <c r="F195" i="13" a="1"/>
  <c r="F195" i="13"/>
  <c r="G195" i="13"/>
  <c r="S53" i="2"/>
  <c r="F203" i="13" a="1"/>
  <c r="F203" i="13"/>
  <c r="G203" i="13"/>
  <c r="S55" i="2"/>
  <c r="F211" i="13" a="1"/>
  <c r="F211" i="13"/>
  <c r="G211" i="13"/>
  <c r="S115" i="2"/>
  <c r="F219" i="13" a="1"/>
  <c r="F219" i="13"/>
  <c r="G219" i="13"/>
  <c r="S311" i="2"/>
  <c r="F227" i="13" a="1"/>
  <c r="F227" i="13"/>
  <c r="G227" i="13"/>
  <c r="S312" i="2"/>
  <c r="F235" i="13" a="1"/>
  <c r="F235" i="13"/>
  <c r="G235" i="13"/>
  <c r="S16" i="2"/>
  <c r="F243" i="13" a="1"/>
  <c r="F243" i="13"/>
  <c r="G243" i="13"/>
  <c r="S60" i="2"/>
  <c r="F251" i="13" a="1"/>
  <c r="F251" i="13"/>
  <c r="G251" i="13"/>
  <c r="S319" i="2"/>
  <c r="F259" i="13" a="1"/>
  <c r="F259" i="13"/>
  <c r="G259" i="13"/>
  <c r="S199" i="2"/>
  <c r="F267" i="13" a="1"/>
  <c r="F267" i="13"/>
  <c r="G267" i="13"/>
  <c r="S100" i="2"/>
  <c r="F275" i="13" a="1"/>
  <c r="F275" i="13"/>
  <c r="G275" i="13"/>
  <c r="S172" i="2"/>
  <c r="F283" i="13" a="1"/>
  <c r="F283" i="13"/>
  <c r="G283" i="13"/>
  <c r="S262" i="2"/>
  <c r="F291" i="13" a="1"/>
  <c r="F291" i="13"/>
  <c r="G291" i="13"/>
  <c r="S155" i="2"/>
  <c r="F299" i="13" a="1"/>
  <c r="F299" i="13"/>
  <c r="G299" i="13"/>
  <c r="S66" i="2"/>
  <c r="F307" i="13" a="1"/>
  <c r="F307" i="13"/>
  <c r="G307" i="13"/>
  <c r="S398" i="2"/>
  <c r="F315" i="13" a="1"/>
  <c r="F315" i="13"/>
  <c r="G315" i="13"/>
  <c r="S210" i="2"/>
  <c r="F323" i="13" a="1"/>
  <c r="F323" i="13"/>
  <c r="G323" i="13"/>
  <c r="S106" i="2"/>
  <c r="F331" i="13" a="1"/>
  <c r="F331" i="13"/>
  <c r="G331" i="13"/>
  <c r="S21" i="2"/>
  <c r="F339" i="13" a="1"/>
  <c r="F339" i="13"/>
  <c r="G339" i="13"/>
  <c r="S376" i="2"/>
  <c r="F347" i="13" a="1"/>
  <c r="F347" i="13"/>
  <c r="G347" i="13"/>
  <c r="S185" i="2"/>
  <c r="F355" i="13" a="1"/>
  <c r="F355" i="13"/>
  <c r="G355" i="13"/>
  <c r="S118" i="2"/>
  <c r="F363" i="13" a="1"/>
  <c r="F363" i="13"/>
  <c r="G363" i="13"/>
  <c r="S136" i="2"/>
  <c r="F371" i="13" a="1"/>
  <c r="F371" i="13"/>
  <c r="G371" i="13"/>
  <c r="S338" i="2"/>
  <c r="F379" i="13" a="1"/>
  <c r="F379" i="13"/>
  <c r="G379" i="13"/>
  <c r="S429" i="2"/>
  <c r="F387" i="13" a="1"/>
  <c r="F387" i="13"/>
  <c r="G387" i="13"/>
  <c r="S138" i="2"/>
  <c r="F395" i="13" a="1"/>
  <c r="F395" i="13"/>
  <c r="G395" i="13"/>
  <c r="S139" i="2"/>
  <c r="F403" i="13" a="1"/>
  <c r="F403" i="13"/>
  <c r="G403" i="13"/>
  <c r="S80" i="2"/>
  <c r="F411" i="13" a="1"/>
  <c r="F411" i="13"/>
  <c r="G411" i="13"/>
  <c r="S348" i="2"/>
  <c r="F419" i="13" a="1"/>
  <c r="F419" i="13"/>
  <c r="G419" i="13"/>
  <c r="S412" i="2"/>
  <c r="F427" i="13" a="1"/>
  <c r="F427" i="13"/>
  <c r="G427" i="13"/>
  <c r="S351" i="2"/>
  <c r="F435" i="13" a="1"/>
  <c r="F435" i="13"/>
  <c r="G435" i="13"/>
  <c r="S353" i="2"/>
  <c r="F9" i="13" a="1"/>
  <c r="F9" i="13"/>
  <c r="G9" i="13"/>
  <c r="S266" i="2"/>
  <c r="F24" i="13" a="1"/>
  <c r="F24" i="13"/>
  <c r="G24" i="13"/>
  <c r="S28" i="2"/>
  <c r="F32" i="13" a="1"/>
  <c r="F32" i="13"/>
  <c r="G32" i="13"/>
  <c r="S30" i="2"/>
  <c r="F40" i="13" a="1"/>
  <c r="F40" i="13"/>
  <c r="G40" i="13"/>
  <c r="S177" i="2"/>
  <c r="F48" i="13" a="1"/>
  <c r="F48" i="13"/>
  <c r="G48" i="13"/>
  <c r="S356" i="2"/>
  <c r="F56" i="13" a="1"/>
  <c r="F56" i="13"/>
  <c r="G56" i="13"/>
  <c r="S36" i="2"/>
  <c r="F71" i="13" a="1"/>
  <c r="F71" i="13"/>
  <c r="G71" i="13"/>
  <c r="S8" i="2"/>
  <c r="F78" i="13" a="1"/>
  <c r="F78" i="13"/>
  <c r="G78" i="13"/>
  <c r="S418" i="2"/>
  <c r="F93" i="13" a="1"/>
  <c r="F93" i="13"/>
  <c r="G93" i="13"/>
  <c r="S10" i="2"/>
  <c r="F124" i="13" a="1"/>
  <c r="F124" i="13"/>
  <c r="G124" i="13"/>
  <c r="S94" i="2"/>
  <c r="F132" i="13" a="1"/>
  <c r="F132" i="13"/>
  <c r="G132" i="13"/>
  <c r="S232" i="2"/>
  <c r="F140" i="13" a="1"/>
  <c r="F140" i="13"/>
  <c r="G140" i="13"/>
  <c r="F148" i="13" a="1"/>
  <c r="F148" i="13"/>
  <c r="G148" i="13"/>
  <c r="S295" i="2"/>
  <c r="F156" i="13" a="1"/>
  <c r="F156" i="13"/>
  <c r="G156" i="13"/>
  <c r="S89" i="2"/>
  <c r="F164" i="13" a="1"/>
  <c r="F164" i="13"/>
  <c r="G164" i="13"/>
  <c r="S298" i="2"/>
  <c r="F172" i="13" a="1"/>
  <c r="F172" i="13"/>
  <c r="G172" i="13"/>
  <c r="S364" i="2"/>
  <c r="F180" i="13" a="1"/>
  <c r="F180" i="13"/>
  <c r="G180" i="13"/>
  <c r="S367" i="2"/>
  <c r="F188" i="13" a="1"/>
  <c r="F188" i="13"/>
  <c r="G188" i="13"/>
  <c r="S52" i="2"/>
  <c r="F196" i="13" a="1"/>
  <c r="F196" i="13"/>
  <c r="G196" i="13"/>
  <c r="S163" i="2"/>
  <c r="F204" i="13" a="1"/>
  <c r="F204" i="13"/>
  <c r="G204" i="13"/>
  <c r="S164" i="2"/>
  <c r="F212" i="13" a="1"/>
  <c r="F212" i="13"/>
  <c r="G212" i="13"/>
  <c r="S149" i="2"/>
  <c r="F220" i="13" a="1"/>
  <c r="F220" i="13"/>
  <c r="G220" i="13"/>
  <c r="S151" i="2"/>
  <c r="F228" i="13" a="1"/>
  <c r="F228" i="13"/>
  <c r="G228" i="13"/>
  <c r="S370" i="2"/>
  <c r="F236" i="13" a="1"/>
  <c r="F236" i="13"/>
  <c r="G236" i="13"/>
  <c r="S314" i="2"/>
  <c r="F244" i="13" a="1"/>
  <c r="F244" i="13"/>
  <c r="G244" i="13"/>
  <c r="S422" i="2"/>
  <c r="F252" i="13" a="1"/>
  <c r="F252" i="13"/>
  <c r="G252" i="13"/>
  <c r="S410" i="2"/>
  <c r="F260" i="13" a="1"/>
  <c r="F260" i="13"/>
  <c r="G260" i="13"/>
  <c r="S261" i="2"/>
  <c r="F268" i="13" a="1"/>
  <c r="F268" i="13"/>
  <c r="G268" i="13"/>
  <c r="S322" i="2"/>
  <c r="F276" i="13" a="1"/>
  <c r="F276" i="13"/>
  <c r="G276" i="13"/>
  <c r="S126" i="2"/>
  <c r="F284" i="13" a="1"/>
  <c r="F284" i="13"/>
  <c r="G284" i="13"/>
  <c r="S238" i="2"/>
  <c r="F292" i="13" a="1"/>
  <c r="F292" i="13"/>
  <c r="G292" i="13"/>
  <c r="S209" i="2"/>
  <c r="F300" i="13" a="1"/>
  <c r="F300" i="13"/>
  <c r="G300" i="13"/>
  <c r="S67" i="2"/>
  <c r="F308" i="13" a="1"/>
  <c r="F308" i="13"/>
  <c r="G308" i="13"/>
  <c r="S116" i="2"/>
  <c r="F316" i="13" a="1"/>
  <c r="F316" i="13"/>
  <c r="G316" i="13"/>
  <c r="S105" i="2"/>
  <c r="F324" i="13" a="1"/>
  <c r="F324" i="13"/>
  <c r="G324" i="13"/>
  <c r="S107" i="2"/>
  <c r="F332" i="13" a="1"/>
  <c r="F332" i="13"/>
  <c r="G332" i="13"/>
  <c r="S86" i="2"/>
  <c r="F340" i="13" a="1"/>
  <c r="F340" i="13"/>
  <c r="G340" i="13"/>
  <c r="S428" i="2"/>
  <c r="F348" i="13" a="1"/>
  <c r="F348" i="13"/>
  <c r="G348" i="13"/>
  <c r="S224" i="2"/>
  <c r="F356" i="13" a="1"/>
  <c r="F356" i="13"/>
  <c r="G356" i="13"/>
  <c r="S173" i="2"/>
  <c r="F364" i="13" a="1"/>
  <c r="F364" i="13"/>
  <c r="G364" i="13"/>
  <c r="S377" i="2"/>
  <c r="F372" i="13" a="1"/>
  <c r="F372" i="13"/>
  <c r="G372" i="13"/>
  <c r="S339" i="2"/>
  <c r="F380" i="13" a="1"/>
  <c r="F380" i="13"/>
  <c r="G380" i="13"/>
  <c r="S23" i="2"/>
  <c r="F388" i="13" a="1"/>
  <c r="F388" i="13"/>
  <c r="G388" i="13"/>
  <c r="F396" i="13" a="1"/>
  <c r="F396" i="13"/>
  <c r="G396" i="13"/>
  <c r="S78" i="2"/>
  <c r="F404" i="13" a="1"/>
  <c r="F404" i="13"/>
  <c r="G404" i="13"/>
  <c r="S81" i="2"/>
  <c r="F412" i="13" a="1"/>
  <c r="F412" i="13"/>
  <c r="G412" i="13"/>
  <c r="S379" i="2"/>
  <c r="F420" i="13" a="1"/>
  <c r="F420" i="13"/>
  <c r="G420" i="13"/>
  <c r="S350" i="2"/>
  <c r="F428" i="13" a="1"/>
  <c r="F428" i="13"/>
  <c r="G428" i="13"/>
  <c r="S352" i="2"/>
  <c r="F436" i="13" a="1"/>
  <c r="F436" i="13"/>
  <c r="G436" i="13"/>
  <c r="S354" i="2"/>
  <c r="F25" i="13" a="1"/>
  <c r="F25" i="13"/>
  <c r="G25" i="13"/>
  <c r="S272" i="2"/>
  <c r="F33" i="13" a="1"/>
  <c r="F33" i="13"/>
  <c r="G33" i="13"/>
  <c r="S414" i="2"/>
  <c r="F41" i="13" a="1"/>
  <c r="F41" i="13"/>
  <c r="G41" i="13"/>
  <c r="S415" i="2"/>
  <c r="F49" i="13" a="1"/>
  <c r="F49" i="13"/>
  <c r="G49" i="13"/>
  <c r="S406" i="2"/>
  <c r="F57" i="13" a="1"/>
  <c r="F57" i="13"/>
  <c r="G57" i="13"/>
  <c r="S228" i="2"/>
  <c r="F79" i="13" a="1"/>
  <c r="F79" i="13"/>
  <c r="G79" i="13"/>
  <c r="S41" i="2"/>
  <c r="F72" i="13" a="1"/>
  <c r="F72" i="13"/>
  <c r="G72" i="13"/>
  <c r="F94" i="13" a="1"/>
  <c r="F94" i="13"/>
  <c r="G94" i="13"/>
  <c r="S42" i="2"/>
  <c r="F125" i="13" a="1"/>
  <c r="F125" i="13"/>
  <c r="G125" i="13"/>
  <c r="S386" i="2"/>
  <c r="F133" i="13" a="1"/>
  <c r="F133" i="13"/>
  <c r="G133" i="13"/>
  <c r="S292" i="2"/>
  <c r="F141" i="13" a="1"/>
  <c r="F141" i="13"/>
  <c r="G141" i="13"/>
  <c r="S120" i="2"/>
  <c r="F149" i="13" a="1"/>
  <c r="F149" i="13"/>
  <c r="G149" i="13"/>
  <c r="S11" i="2"/>
  <c r="F157" i="13" a="1"/>
  <c r="F157" i="13"/>
  <c r="G157" i="13"/>
  <c r="S242" i="2"/>
  <c r="F165" i="13" a="1"/>
  <c r="F165" i="13"/>
  <c r="G165" i="13"/>
  <c r="S299" i="2"/>
  <c r="F173" i="13" a="1"/>
  <c r="F173" i="13"/>
  <c r="G173" i="13"/>
  <c r="S301" i="2"/>
  <c r="F181" i="13" a="1"/>
  <c r="F181" i="13"/>
  <c r="G181" i="13"/>
  <c r="F189" i="13" a="1"/>
  <c r="F189" i="13"/>
  <c r="G189" i="13"/>
  <c r="S142" i="2"/>
  <c r="F197" i="13" a="1"/>
  <c r="F197" i="13"/>
  <c r="G197" i="13"/>
  <c r="S184" i="2"/>
  <c r="F205" i="13" a="1"/>
  <c r="F205" i="13"/>
  <c r="G205" i="13"/>
  <c r="S389" i="2"/>
  <c r="F213" i="13" a="1"/>
  <c r="F213" i="13"/>
  <c r="G213" i="13"/>
  <c r="S403" i="2"/>
  <c r="F221" i="13" a="1"/>
  <c r="F221" i="13"/>
  <c r="G221" i="13"/>
  <c r="S234" i="2"/>
  <c r="F229" i="13" a="1"/>
  <c r="F229" i="13"/>
  <c r="G229" i="13"/>
  <c r="S404" i="2"/>
  <c r="F237" i="13" a="1"/>
  <c r="F237" i="13"/>
  <c r="G237" i="13"/>
  <c r="S315" i="2"/>
  <c r="F245" i="13" a="1"/>
  <c r="F245" i="13"/>
  <c r="G245" i="13"/>
  <c r="S317" i="2"/>
  <c r="F253" i="13" a="1"/>
  <c r="F253" i="13"/>
  <c r="G253" i="13"/>
  <c r="S371" i="2"/>
  <c r="F261" i="13" a="1"/>
  <c r="F261" i="13"/>
  <c r="G261" i="13"/>
  <c r="S423" i="2"/>
  <c r="F269" i="13" a="1"/>
  <c r="F269" i="13"/>
  <c r="G269" i="13"/>
  <c r="S121" i="2"/>
  <c r="F277" i="13" a="1"/>
  <c r="F277" i="13"/>
  <c r="G277" i="13"/>
  <c r="S236" i="2"/>
  <c r="F285" i="13" a="1"/>
  <c r="F285" i="13"/>
  <c r="G285" i="13"/>
  <c r="S395" i="2"/>
  <c r="F293" i="13" a="1"/>
  <c r="F293" i="13"/>
  <c r="G293" i="13"/>
  <c r="S64" i="2"/>
  <c r="F301" i="13" a="1"/>
  <c r="F301" i="13"/>
  <c r="G301" i="13"/>
  <c r="S397" i="2"/>
  <c r="F309" i="13" a="1"/>
  <c r="F309" i="13"/>
  <c r="G309" i="13"/>
  <c r="S330" i="2"/>
  <c r="F317" i="13" a="1"/>
  <c r="F317" i="13"/>
  <c r="G317" i="13"/>
  <c r="S69" i="2"/>
  <c r="F325" i="13" a="1"/>
  <c r="F325" i="13"/>
  <c r="G325" i="13"/>
  <c r="S399" i="2"/>
  <c r="F333" i="13" a="1"/>
  <c r="F333" i="13"/>
  <c r="G333" i="13"/>
  <c r="S22" i="2"/>
  <c r="F341" i="13" a="1"/>
  <c r="F341" i="13"/>
  <c r="G341" i="13"/>
  <c r="S135" i="2"/>
  <c r="F349" i="13" a="1"/>
  <c r="F349" i="13"/>
  <c r="G349" i="13"/>
  <c r="S143" i="2"/>
  <c r="F357" i="13" a="1"/>
  <c r="F357" i="13"/>
  <c r="G357" i="13"/>
  <c r="S195" i="2"/>
  <c r="F87" i="13" a="1"/>
  <c r="F87" i="13"/>
  <c r="G87" i="13"/>
  <c r="S204" i="2"/>
  <c r="F102" i="13" a="1"/>
  <c r="F102" i="13"/>
  <c r="G102" i="13"/>
  <c r="S220" i="2"/>
  <c r="F110" i="13" a="1"/>
  <c r="F110" i="13"/>
  <c r="G110" i="13"/>
  <c r="S286" i="2"/>
  <c r="F118" i="13" a="1"/>
  <c r="F118" i="13"/>
  <c r="G118" i="13"/>
  <c r="S231" i="2"/>
  <c r="F365" i="13" a="1"/>
  <c r="F365" i="13"/>
  <c r="G365" i="13"/>
  <c r="S405" i="2"/>
  <c r="F373" i="13" a="1"/>
  <c r="F373" i="13"/>
  <c r="G373" i="13"/>
  <c r="S340" i="2"/>
  <c r="F381" i="13" a="1"/>
  <c r="F381" i="13"/>
  <c r="G381" i="13"/>
  <c r="S203" i="2"/>
  <c r="F389" i="13" a="1"/>
  <c r="F389" i="13"/>
  <c r="G389" i="13"/>
  <c r="S77" i="2"/>
  <c r="F397" i="13" a="1"/>
  <c r="F397" i="13"/>
  <c r="G397" i="13"/>
  <c r="S79" i="2"/>
  <c r="F405" i="13" a="1"/>
  <c r="F405" i="13"/>
  <c r="G405" i="13"/>
  <c r="S127" i="2"/>
  <c r="F413" i="13" a="1"/>
  <c r="F413" i="13"/>
  <c r="G413" i="13"/>
  <c r="S380" i="2"/>
  <c r="F421" i="13" a="1"/>
  <c r="F421" i="13"/>
  <c r="G421" i="13"/>
  <c r="S431" i="2"/>
  <c r="F429" i="13" a="1"/>
  <c r="F429" i="13"/>
  <c r="G429" i="13"/>
  <c r="S104" i="2"/>
  <c r="F437" i="13" a="1"/>
  <c r="F437" i="13"/>
  <c r="G437" i="13"/>
  <c r="S241" i="2"/>
  <c r="F42" i="13" a="1"/>
  <c r="F42" i="13"/>
  <c r="G42" i="13"/>
  <c r="S33" i="2"/>
  <c r="F50" i="13" a="1"/>
  <c r="F50" i="13"/>
  <c r="G50" i="13"/>
  <c r="S417" i="2"/>
  <c r="F58" i="13" a="1"/>
  <c r="F58" i="13"/>
  <c r="G58" i="13"/>
  <c r="S407" i="2"/>
  <c r="F73" i="13" a="1"/>
  <c r="F73" i="13"/>
  <c r="G73" i="13"/>
  <c r="S279" i="2"/>
  <c r="F80" i="13" a="1"/>
  <c r="F80" i="13"/>
  <c r="G80" i="13"/>
  <c r="S252" i="2"/>
  <c r="F95" i="13" a="1"/>
  <c r="F95" i="13"/>
  <c r="G95" i="13"/>
  <c r="S216" i="2"/>
  <c r="F126" i="13" a="1"/>
  <c r="F126" i="13"/>
  <c r="G126" i="13"/>
  <c r="S361" i="2"/>
  <c r="F134" i="13" a="1"/>
  <c r="F134" i="13"/>
  <c r="G134" i="13"/>
  <c r="S95" i="2"/>
  <c r="F142" i="13" a="1"/>
  <c r="F142" i="13"/>
  <c r="G142" i="13"/>
  <c r="S362" i="2"/>
  <c r="F150" i="13" a="1"/>
  <c r="F150" i="13"/>
  <c r="G150" i="13"/>
  <c r="S114" i="2"/>
  <c r="F158" i="13" a="1"/>
  <c r="F158" i="13"/>
  <c r="G158" i="13"/>
  <c r="S192" i="2"/>
  <c r="F166" i="13" a="1"/>
  <c r="F166" i="13"/>
  <c r="G166" i="13"/>
  <c r="S434" i="2"/>
  <c r="F174" i="13" a="1"/>
  <c r="F174" i="13"/>
  <c r="G174" i="13"/>
  <c r="S421" i="2"/>
  <c r="F182" i="13" a="1"/>
  <c r="F182" i="13"/>
  <c r="G182" i="13"/>
  <c r="S302" i="2"/>
  <c r="F190" i="13" a="1"/>
  <c r="F190" i="13"/>
  <c r="G190" i="13"/>
  <c r="S305" i="2"/>
  <c r="F198" i="13" a="1"/>
  <c r="F198" i="13"/>
  <c r="G198" i="13"/>
  <c r="S369" i="2"/>
  <c r="F206" i="13" a="1"/>
  <c r="F206" i="13"/>
  <c r="G206" i="13"/>
  <c r="F214" i="13" a="1"/>
  <c r="F214" i="13"/>
  <c r="G214" i="13"/>
  <c r="S150" i="2"/>
  <c r="F222" i="13" a="1"/>
  <c r="F222" i="13"/>
  <c r="G222" i="13"/>
  <c r="S57" i="2"/>
  <c r="F230" i="13" a="1"/>
  <c r="F230" i="13"/>
  <c r="G230" i="13"/>
  <c r="S313" i="2"/>
  <c r="F238" i="13" a="1"/>
  <c r="F238" i="13"/>
  <c r="G238" i="13"/>
  <c r="S235" i="2"/>
  <c r="F246" i="13" a="1"/>
  <c r="F246" i="13"/>
  <c r="G246" i="13"/>
  <c r="S198" i="2"/>
  <c r="F254" i="13" a="1"/>
  <c r="F254" i="13"/>
  <c r="G254" i="13"/>
  <c r="S153" i="2"/>
  <c r="F262" i="13" a="1"/>
  <c r="F262" i="13"/>
  <c r="G262" i="13"/>
  <c r="S61" i="2"/>
  <c r="F270" i="13" a="1"/>
  <c r="F270" i="13"/>
  <c r="G270" i="13"/>
  <c r="S374" i="2"/>
  <c r="F278" i="13" a="1"/>
  <c r="F278" i="13"/>
  <c r="G278" i="13"/>
  <c r="S63" i="2"/>
  <c r="F286" i="13" a="1"/>
  <c r="F286" i="13"/>
  <c r="G286" i="13"/>
  <c r="S326" i="2"/>
  <c r="F294" i="13" a="1"/>
  <c r="F294" i="13"/>
  <c r="G294" i="13"/>
  <c r="S200" i="2"/>
  <c r="F302" i="13" a="1"/>
  <c r="F302" i="13"/>
  <c r="G302" i="13"/>
  <c r="S328" i="2"/>
  <c r="F310" i="13" a="1"/>
  <c r="F310" i="13"/>
  <c r="G310" i="13"/>
  <c r="S68" i="2"/>
  <c r="F318" i="13" a="1"/>
  <c r="F318" i="13"/>
  <c r="G318" i="13"/>
  <c r="S70" i="2"/>
  <c r="F326" i="13" a="1"/>
  <c r="F326" i="13"/>
  <c r="G326" i="13"/>
  <c r="S167" i="2"/>
  <c r="F334" i="13" a="1"/>
  <c r="F334" i="13"/>
  <c r="G334" i="13"/>
  <c r="S102" i="2"/>
  <c r="F342" i="13" a="1"/>
  <c r="F342" i="13"/>
  <c r="G342" i="13"/>
  <c r="S334" i="2"/>
  <c r="F350" i="13" a="1"/>
  <c r="F350" i="13"/>
  <c r="G350" i="13"/>
  <c r="S122" i="2"/>
  <c r="F358" i="13" a="1"/>
  <c r="F358" i="13"/>
  <c r="G358" i="13"/>
  <c r="S157" i="2"/>
  <c r="F366" i="13" a="1"/>
  <c r="F366" i="13"/>
  <c r="G366" i="13"/>
  <c r="S75" i="2"/>
  <c r="F374" i="13" a="1"/>
  <c r="F374" i="13"/>
  <c r="G374" i="13"/>
  <c r="S76" i="2"/>
  <c r="F382" i="13" a="1"/>
  <c r="F382" i="13"/>
  <c r="G382" i="13"/>
  <c r="S341" i="2"/>
  <c r="F390" i="13" a="1"/>
  <c r="F390" i="13"/>
  <c r="G390" i="13"/>
  <c r="S265" i="2"/>
  <c r="F398" i="13" a="1"/>
  <c r="F398" i="13"/>
  <c r="G398" i="13"/>
  <c r="S346" i="2"/>
  <c r="F406" i="13" a="1"/>
  <c r="F406" i="13"/>
  <c r="G406" i="13"/>
  <c r="S128" i="2"/>
  <c r="F414" i="13" a="1"/>
  <c r="F414" i="13"/>
  <c r="G414" i="13"/>
  <c r="S349" i="2"/>
  <c r="F422" i="13" a="1"/>
  <c r="F422" i="13"/>
  <c r="G422" i="13"/>
  <c r="S140" i="2"/>
  <c r="F430" i="13" a="1"/>
  <c r="F430" i="13"/>
  <c r="G430" i="13"/>
  <c r="S191" i="2"/>
  <c r="F27" i="13" a="1"/>
  <c r="F27" i="13"/>
  <c r="G27" i="13"/>
  <c r="S273" i="2"/>
  <c r="F35" i="13" a="1"/>
  <c r="F35" i="13"/>
  <c r="G35" i="13"/>
  <c r="S32" i="2"/>
  <c r="F43" i="13" a="1"/>
  <c r="F43" i="13"/>
  <c r="G43" i="13"/>
  <c r="S34" i="2"/>
  <c r="F51" i="13" a="1"/>
  <c r="F51" i="13"/>
  <c r="G51" i="13"/>
  <c r="S111" i="2"/>
  <c r="F439" i="13" a="1"/>
  <c r="F439" i="13"/>
  <c r="G439" i="13"/>
  <c r="S382" i="2"/>
  <c r="F12" i="13" a="1"/>
  <c r="F12" i="13"/>
  <c r="G12" i="13"/>
  <c r="S225" i="2"/>
  <c r="F59" i="13" a="1"/>
  <c r="F59" i="13"/>
  <c r="G59" i="13"/>
  <c r="S37" i="2"/>
  <c r="F81" i="13" a="1"/>
  <c r="F81" i="13"/>
  <c r="G81" i="13"/>
  <c r="S145" i="2"/>
  <c r="F127" i="13" a="1"/>
  <c r="F127" i="13"/>
  <c r="G127" i="13"/>
  <c r="S290" i="2"/>
  <c r="F135" i="13" a="1"/>
  <c r="F135" i="13"/>
  <c r="G135" i="13"/>
  <c r="S293" i="2"/>
  <c r="F143" i="13" a="1"/>
  <c r="F143" i="13"/>
  <c r="G143" i="13"/>
  <c r="S419" i="2"/>
  <c r="F151" i="13" a="1"/>
  <c r="F151" i="13"/>
  <c r="G151" i="13"/>
  <c r="S233" i="2"/>
  <c r="F159" i="13" a="1"/>
  <c r="F159" i="13"/>
  <c r="G159" i="13"/>
  <c r="S258" i="2"/>
  <c r="F167" i="13" a="1"/>
  <c r="F167" i="13"/>
  <c r="G167" i="13"/>
  <c r="S96" i="2"/>
  <c r="F175" i="13" a="1"/>
  <c r="F175" i="13"/>
  <c r="G175" i="13"/>
  <c r="S148" i="2"/>
  <c r="F183" i="13" a="1"/>
  <c r="F183" i="13"/>
  <c r="G183" i="13"/>
  <c r="S181" i="2"/>
  <c r="F191" i="13" a="1"/>
  <c r="F191" i="13"/>
  <c r="G191" i="13"/>
  <c r="S13" i="2"/>
  <c r="F199" i="13" a="1"/>
  <c r="F199" i="13"/>
  <c r="G199" i="13"/>
  <c r="S97" i="2"/>
  <c r="F207" i="13" a="1"/>
  <c r="F207" i="13"/>
  <c r="G207" i="13"/>
  <c r="S308" i="2"/>
  <c r="F215" i="13" a="1"/>
  <c r="F215" i="13"/>
  <c r="G215" i="13"/>
  <c r="S56" i="2"/>
  <c r="F223" i="13" a="1"/>
  <c r="F223" i="13"/>
  <c r="G223" i="13"/>
  <c r="S260" i="2"/>
  <c r="F231" i="13" a="1"/>
  <c r="F231" i="13"/>
  <c r="G231" i="13"/>
  <c r="S409" i="2"/>
  <c r="F239" i="13" a="1"/>
  <c r="F239" i="13"/>
  <c r="G239" i="13"/>
  <c r="S17" i="2"/>
  <c r="F247" i="13" a="1"/>
  <c r="F247" i="13"/>
  <c r="G247" i="13"/>
  <c r="S133" i="2"/>
  <c r="F255" i="13" a="1"/>
  <c r="F255" i="13"/>
  <c r="G255" i="13"/>
  <c r="S372" i="2"/>
  <c r="F263" i="13" a="1"/>
  <c r="F263" i="13"/>
  <c r="G263" i="13"/>
  <c r="S134" i="2"/>
  <c r="F271" i="13" a="1"/>
  <c r="F271" i="13"/>
  <c r="F279" i="13" a="1"/>
  <c r="F279" i="13"/>
  <c r="G279" i="13"/>
  <c r="S375" i="2"/>
  <c r="F287" i="13" a="1"/>
  <c r="F287" i="13"/>
  <c r="G287" i="13"/>
  <c r="S424" i="2"/>
  <c r="F295" i="13" a="1"/>
  <c r="F295" i="13"/>
  <c r="G295" i="13"/>
  <c r="S65" i="2"/>
  <c r="F303" i="13" a="1"/>
  <c r="F303" i="13"/>
  <c r="G303" i="13"/>
  <c r="S201" i="2"/>
  <c r="F311" i="13" a="1"/>
  <c r="F311" i="13"/>
  <c r="G311" i="13"/>
  <c r="S331" i="2"/>
  <c r="F319" i="13" a="1"/>
  <c r="F319" i="13"/>
  <c r="G319" i="13"/>
  <c r="S215" i="2"/>
  <c r="F327" i="13" a="1"/>
  <c r="F327" i="13"/>
  <c r="G327" i="13"/>
  <c r="S71" i="2"/>
  <c r="F335" i="13" a="1"/>
  <c r="F335" i="13"/>
  <c r="G335" i="13"/>
  <c r="S332" i="2"/>
  <c r="F343" i="13" a="1"/>
  <c r="F343" i="13"/>
  <c r="G343" i="13"/>
  <c r="S264" i="2"/>
  <c r="F351" i="13" a="1"/>
  <c r="F351" i="13"/>
  <c r="G351" i="13"/>
  <c r="F359" i="13" a="1"/>
  <c r="F359" i="13"/>
  <c r="G359" i="13"/>
  <c r="S186" i="2"/>
  <c r="F438" i="13" a="1"/>
  <c r="F438" i="13"/>
  <c r="G438" i="13"/>
  <c r="S401" i="2"/>
  <c r="F120" i="13" a="1"/>
  <c r="F120" i="13"/>
  <c r="G120" i="13"/>
  <c r="S93" i="2"/>
  <c r="F367" i="13" a="1"/>
  <c r="F367" i="13"/>
  <c r="G367" i="13"/>
  <c r="S174" i="2"/>
  <c r="F375" i="13" a="1"/>
  <c r="F375" i="13"/>
  <c r="G375" i="13"/>
  <c r="S239" i="2"/>
  <c r="F383" i="13" a="1"/>
  <c r="F383" i="13"/>
  <c r="G383" i="13"/>
  <c r="S342" i="2"/>
  <c r="F391" i="13" a="1"/>
  <c r="F391" i="13"/>
  <c r="G391" i="13"/>
  <c r="S109" i="2"/>
  <c r="F399" i="13" a="1"/>
  <c r="F399" i="13"/>
  <c r="G399" i="13"/>
  <c r="S430" i="2"/>
  <c r="F407" i="13" a="1"/>
  <c r="F407" i="13"/>
  <c r="G407" i="13"/>
  <c r="S82" i="2"/>
  <c r="F415" i="13" a="1"/>
  <c r="F415" i="13"/>
  <c r="G415" i="13"/>
  <c r="S129" i="2"/>
  <c r="F423" i="13" a="1"/>
  <c r="F423" i="13"/>
  <c r="G423" i="13"/>
  <c r="S123" i="2"/>
  <c r="F431" i="13" a="1"/>
  <c r="F431" i="13"/>
  <c r="G431" i="13"/>
  <c r="S90" i="2"/>
  <c r="F28" i="13" a="1"/>
  <c r="F28" i="13"/>
  <c r="G28" i="13"/>
  <c r="S29" i="2"/>
  <c r="F36" i="13" a="1"/>
  <c r="F36" i="13"/>
  <c r="G36" i="13"/>
  <c r="S250" i="2"/>
  <c r="F44" i="13" a="1"/>
  <c r="F44" i="13"/>
  <c r="G44" i="13"/>
  <c r="S251" i="2"/>
  <c r="F52" i="13" a="1"/>
  <c r="F52" i="13"/>
  <c r="G52" i="13"/>
  <c r="S277" i="2"/>
  <c r="F128" i="13" a="1"/>
  <c r="F128" i="13"/>
  <c r="G128" i="13"/>
  <c r="S291" i="2"/>
  <c r="F136" i="13" a="1"/>
  <c r="F136" i="13"/>
  <c r="G136" i="13"/>
  <c r="S147" i="2"/>
  <c r="F144" i="13" a="1"/>
  <c r="F144" i="13"/>
  <c r="G144" i="13"/>
  <c r="S257" i="2"/>
  <c r="F152" i="13" a="1"/>
  <c r="F152" i="13"/>
  <c r="G152" i="13"/>
  <c r="S51" i="2"/>
  <c r="F160" i="13" a="1"/>
  <c r="F160" i="13"/>
  <c r="G160" i="13"/>
  <c r="S420" i="2"/>
  <c r="F168" i="13" a="1"/>
  <c r="F168" i="13"/>
  <c r="G168" i="13"/>
  <c r="S223" i="2"/>
  <c r="F176" i="13" a="1"/>
  <c r="F176" i="13"/>
  <c r="G176" i="13"/>
  <c r="S408" i="2"/>
  <c r="F184" i="13" a="1"/>
  <c r="F184" i="13"/>
  <c r="G184" i="13"/>
  <c r="S303" i="2"/>
  <c r="F192" i="13" a="1"/>
  <c r="F192" i="13"/>
  <c r="G192" i="13"/>
  <c r="S306" i="2"/>
  <c r="F200" i="13" a="1"/>
  <c r="F200" i="13"/>
  <c r="G200" i="13"/>
  <c r="S54" i="2"/>
  <c r="F208" i="13" a="1"/>
  <c r="F208" i="13"/>
  <c r="G208" i="13"/>
  <c r="S390" i="2"/>
  <c r="F216" i="13" a="1"/>
  <c r="F216" i="13"/>
  <c r="G216" i="13"/>
  <c r="S391" i="2"/>
  <c r="F224" i="13" a="1"/>
  <c r="F224" i="13"/>
  <c r="G224" i="13"/>
  <c r="S58" i="2"/>
  <c r="F232" i="13" a="1"/>
  <c r="F232" i="13"/>
  <c r="G232" i="13"/>
  <c r="S197" i="2"/>
  <c r="F240" i="13" a="1"/>
  <c r="F240" i="13"/>
  <c r="G240" i="13"/>
  <c r="S316" i="2"/>
  <c r="F248" i="13" a="1"/>
  <c r="F248" i="13"/>
  <c r="G248" i="13"/>
  <c r="S98" i="2"/>
  <c r="F256" i="13" a="1"/>
  <c r="F256" i="13"/>
  <c r="G256" i="13"/>
  <c r="S99" i="2"/>
  <c r="F264" i="13" a="1"/>
  <c r="F264" i="13"/>
  <c r="G264" i="13"/>
  <c r="F272" i="13" a="1"/>
  <c r="F272" i="13"/>
  <c r="G272" i="13"/>
  <c r="S19" i="2"/>
  <c r="F280" i="13" a="1"/>
  <c r="F280" i="13"/>
  <c r="G280" i="13"/>
  <c r="S237" i="2"/>
  <c r="F288" i="13" a="1"/>
  <c r="F288" i="13"/>
  <c r="G288" i="13"/>
  <c r="S327" i="2"/>
  <c r="F296" i="13" a="1"/>
  <c r="F296" i="13"/>
  <c r="G296" i="13"/>
  <c r="S396" i="2"/>
  <c r="F304" i="13" a="1"/>
  <c r="F304" i="13"/>
  <c r="G304" i="13"/>
  <c r="S205" i="2"/>
  <c r="F312" i="13" a="1"/>
  <c r="F312" i="13"/>
  <c r="G312" i="13"/>
  <c r="S193" i="2"/>
  <c r="F320" i="13" a="1"/>
  <c r="F320" i="13"/>
  <c r="G320" i="13"/>
  <c r="S244" i="2"/>
  <c r="F328" i="13" a="1"/>
  <c r="F328" i="13"/>
  <c r="G328" i="13"/>
  <c r="S117" i="2"/>
  <c r="F336" i="13" a="1"/>
  <c r="F336" i="13"/>
  <c r="G336" i="13"/>
  <c r="S333" i="2"/>
  <c r="F344" i="13" a="1"/>
  <c r="F344" i="13"/>
  <c r="G344" i="13"/>
  <c r="S72" i="2"/>
  <c r="F352" i="13" a="1"/>
  <c r="F352" i="13"/>
  <c r="G352" i="13"/>
  <c r="S73" i="2"/>
  <c r="F360" i="13" a="1"/>
  <c r="F360" i="13"/>
  <c r="G360" i="13"/>
  <c r="S247" i="2"/>
  <c r="F368" i="13" a="1"/>
  <c r="F368" i="13"/>
  <c r="G368" i="13"/>
  <c r="S187" i="2"/>
  <c r="F376" i="13" a="1"/>
  <c r="F376" i="13"/>
  <c r="G376" i="13"/>
  <c r="S202" i="2"/>
  <c r="F384" i="13" a="1"/>
  <c r="F384" i="13"/>
  <c r="G384" i="13"/>
  <c r="S343" i="2"/>
  <c r="F392" i="13" a="1"/>
  <c r="F392" i="13"/>
  <c r="G392" i="13"/>
  <c r="S159" i="2"/>
  <c r="F400" i="13" a="1"/>
  <c r="F400" i="13"/>
  <c r="G400" i="13"/>
  <c r="S378" i="2"/>
  <c r="F408" i="13" a="1"/>
  <c r="F408" i="13"/>
  <c r="G408" i="13"/>
  <c r="S83" i="2"/>
  <c r="F416" i="13" a="1"/>
  <c r="F416" i="13"/>
  <c r="G416" i="13"/>
  <c r="S161" i="2"/>
  <c r="F424" i="13" a="1"/>
  <c r="F424" i="13"/>
  <c r="G424" i="13"/>
  <c r="S85" i="2"/>
  <c r="F432" i="13" a="1"/>
  <c r="F432" i="13"/>
  <c r="G432" i="13"/>
  <c r="S240" i="2"/>
  <c r="F29" i="13" a="1"/>
  <c r="F29" i="13"/>
  <c r="G29" i="13"/>
  <c r="S274" i="2"/>
  <c r="F37" i="13" a="1"/>
  <c r="F37" i="13"/>
  <c r="G37" i="13"/>
  <c r="S6" i="2"/>
  <c r="F45" i="13" a="1"/>
  <c r="F45" i="13"/>
  <c r="G45" i="13"/>
  <c r="S416" i="2"/>
  <c r="F53" i="13" a="1"/>
  <c r="F53" i="13"/>
  <c r="G53" i="13"/>
  <c r="S357" i="2"/>
  <c r="F68" i="13" a="1"/>
  <c r="F68" i="13"/>
  <c r="G68" i="13"/>
  <c r="S7" i="2"/>
  <c r="F90" i="13" a="1"/>
  <c r="F90" i="13"/>
  <c r="G90" i="13"/>
  <c r="S253" i="2"/>
  <c r="G271" i="13"/>
  <c r="S101" i="2"/>
  <c r="G100" i="13"/>
  <c r="S43" i="2"/>
  <c r="G20" i="13"/>
  <c r="S413" i="2"/>
  <c r="G321" i="13"/>
  <c r="S219" i="2"/>
  <c r="G345" i="13"/>
  <c r="S103" i="2"/>
  <c r="G370" i="13"/>
  <c r="S188" i="2"/>
  <c r="G147" i="13"/>
  <c r="S50" i="2"/>
  <c r="G83" i="13"/>
  <c r="S359" i="2"/>
  <c r="G104" i="13"/>
  <c r="S45" i="2"/>
  <c r="G63" i="13"/>
  <c r="S196" i="2"/>
  <c r="G98" i="13"/>
  <c r="S179" i="2"/>
  <c r="G8" i="13"/>
  <c r="S248" i="2"/>
  <c r="G46" i="13"/>
  <c r="S276" i="2"/>
  <c r="G75" i="13"/>
  <c r="S9" i="2"/>
  <c r="G18" i="13"/>
  <c r="S270" i="2"/>
  <c r="G281" i="13"/>
  <c r="S324" i="2"/>
  <c r="G121" i="13"/>
  <c r="S48" i="2"/>
  <c r="G161" i="13"/>
  <c r="S259" i="2"/>
  <c r="G353" i="13"/>
  <c r="S211" i="2"/>
  <c r="G361" i="13"/>
  <c r="S158" i="2"/>
  <c r="D2" i="2" a="1"/>
  <c r="D2" i="2"/>
  <c r="B2" i="2"/>
  <c r="F80" i="12" a="1"/>
  <c r="F80" i="12"/>
  <c r="G80" i="12"/>
  <c r="R252" i="2"/>
  <c r="F12" i="12" a="1"/>
  <c r="F12" i="12"/>
  <c r="G12" i="12"/>
  <c r="R267" i="2"/>
  <c r="G5" i="4"/>
  <c r="F91" i="12" a="1"/>
  <c r="F91" i="12"/>
  <c r="F11" i="12" a="1"/>
  <c r="F11" i="12"/>
  <c r="G11" i="12"/>
  <c r="R162" i="2"/>
  <c r="F22" i="12" a="1"/>
  <c r="F22" i="12"/>
  <c r="G22" i="12"/>
  <c r="R271" i="2"/>
  <c r="F46" i="12" a="1"/>
  <c r="F46" i="12"/>
  <c r="G46" i="12"/>
  <c r="R416" i="2"/>
  <c r="F70" i="12" a="1"/>
  <c r="F70" i="12"/>
  <c r="G70" i="12"/>
  <c r="R229" i="2"/>
  <c r="F38" i="12" a="1"/>
  <c r="F38" i="12"/>
  <c r="G38" i="12"/>
  <c r="R6" i="2"/>
  <c r="F96" i="12" a="1"/>
  <c r="F96" i="12"/>
  <c r="G96" i="12"/>
  <c r="R283" i="2"/>
  <c r="F7" i="12" a="1"/>
  <c r="F7" i="12"/>
  <c r="G7" i="12"/>
  <c r="R26" i="2"/>
  <c r="F87" i="12" a="1"/>
  <c r="F87" i="12"/>
  <c r="G87" i="12"/>
  <c r="R204" i="2"/>
  <c r="F54" i="12" a="1"/>
  <c r="F54" i="12"/>
  <c r="G54" i="12"/>
  <c r="R357" i="2"/>
  <c r="F20" i="12" a="1"/>
  <c r="F20" i="12"/>
  <c r="G20" i="12"/>
  <c r="R27" i="2"/>
  <c r="F52" i="12" a="1"/>
  <c r="F52" i="12"/>
  <c r="G52" i="12"/>
  <c r="R111" i="2"/>
  <c r="F95" i="12" a="1"/>
  <c r="F95" i="12"/>
  <c r="G95" i="12"/>
  <c r="R216" i="2"/>
  <c r="F151" i="12" a="1"/>
  <c r="F151" i="12"/>
  <c r="G151" i="12"/>
  <c r="R233" i="2"/>
  <c r="F44" i="12" a="1"/>
  <c r="F44" i="12"/>
  <c r="G44" i="12"/>
  <c r="R34" i="2"/>
  <c r="F119" i="12" a="1"/>
  <c r="F119" i="12"/>
  <c r="F143" i="12" a="1"/>
  <c r="F143" i="12"/>
  <c r="G143" i="12"/>
  <c r="R419" i="2"/>
  <c r="F14" i="12" a="1"/>
  <c r="F14" i="12"/>
  <c r="G14" i="12"/>
  <c r="R268" i="2"/>
  <c r="F88" i="12" a="1"/>
  <c r="F88" i="12"/>
  <c r="G88" i="12"/>
  <c r="R146" i="2"/>
  <c r="F36" i="12" a="1"/>
  <c r="F36" i="12"/>
  <c r="G36" i="12"/>
  <c r="R32" i="2"/>
  <c r="F68" i="12" a="1"/>
  <c r="F68" i="12"/>
  <c r="G68" i="12"/>
  <c r="R175" i="2"/>
  <c r="F79" i="12" a="1"/>
  <c r="F79" i="12"/>
  <c r="G79" i="12"/>
  <c r="R41" i="2"/>
  <c r="F15" i="12" a="1"/>
  <c r="F15" i="12"/>
  <c r="G15" i="12"/>
  <c r="R170" i="2"/>
  <c r="F111" i="12" a="1"/>
  <c r="F111" i="12"/>
  <c r="G111" i="12"/>
  <c r="R47" i="2"/>
  <c r="F6" i="12" a="1"/>
  <c r="F6" i="12"/>
  <c r="G6" i="12"/>
  <c r="R432" i="2"/>
  <c r="F135" i="12" a="1"/>
  <c r="F135" i="12"/>
  <c r="G135" i="12"/>
  <c r="R293" i="2"/>
  <c r="F28" i="12" a="1"/>
  <c r="F28" i="12"/>
  <c r="G28" i="12"/>
  <c r="R273" i="2"/>
  <c r="F60" i="12" a="1"/>
  <c r="F60" i="12"/>
  <c r="G60" i="12"/>
  <c r="R37" i="2"/>
  <c r="F103" i="12" a="1"/>
  <c r="F103" i="12"/>
  <c r="G103" i="12"/>
  <c r="R44" i="2"/>
  <c r="F83" i="12" a="1"/>
  <c r="F83" i="12"/>
  <c r="G83" i="12"/>
  <c r="R359" i="2"/>
  <c r="F30" i="12" a="1"/>
  <c r="F30" i="12"/>
  <c r="G30" i="12"/>
  <c r="R274" i="2"/>
  <c r="F62" i="12" a="1"/>
  <c r="F62" i="12"/>
  <c r="G62" i="12"/>
  <c r="R38" i="2"/>
  <c r="F127" i="12" a="1"/>
  <c r="F127" i="12"/>
  <c r="G127" i="12"/>
  <c r="R290" i="2"/>
  <c r="F78" i="12" a="1"/>
  <c r="F78" i="12"/>
  <c r="G78" i="12"/>
  <c r="R418" i="2"/>
  <c r="F86" i="12" a="1"/>
  <c r="F86" i="12"/>
  <c r="G86" i="12"/>
  <c r="R171" i="2"/>
  <c r="F94" i="12" a="1"/>
  <c r="F94" i="12"/>
  <c r="G94" i="12"/>
  <c r="R42" i="2"/>
  <c r="F102" i="12" a="1"/>
  <c r="F102" i="12"/>
  <c r="G102" i="12"/>
  <c r="R220" i="2"/>
  <c r="F110" i="12" a="1"/>
  <c r="F110" i="12"/>
  <c r="G110" i="12"/>
  <c r="R286" i="2"/>
  <c r="F118" i="12" a="1"/>
  <c r="F118" i="12"/>
  <c r="G118" i="12"/>
  <c r="R231" i="2"/>
  <c r="F126" i="12" a="1"/>
  <c r="F126" i="12"/>
  <c r="G126" i="12"/>
  <c r="R361" i="2"/>
  <c r="F134" i="12" a="1"/>
  <c r="F134" i="12"/>
  <c r="G134" i="12"/>
  <c r="R95" i="2"/>
  <c r="F142" i="12" a="1"/>
  <c r="F142" i="12"/>
  <c r="G142" i="12"/>
  <c r="R362" i="2"/>
  <c r="F150" i="12" a="1"/>
  <c r="F150" i="12"/>
  <c r="G150" i="12"/>
  <c r="R114" i="2"/>
  <c r="F158" i="12" a="1"/>
  <c r="F158" i="12"/>
  <c r="G158" i="12"/>
  <c r="R192" i="2"/>
  <c r="F166" i="12" a="1"/>
  <c r="F166" i="12"/>
  <c r="G166" i="12"/>
  <c r="R434" i="2"/>
  <c r="F174" i="12" a="1"/>
  <c r="F174" i="12"/>
  <c r="G174" i="12"/>
  <c r="R421" i="2"/>
  <c r="F182" i="12" a="1"/>
  <c r="F182" i="12"/>
  <c r="G182" i="12"/>
  <c r="R302" i="2"/>
  <c r="F190" i="12" a="1"/>
  <c r="F190" i="12"/>
  <c r="G190" i="12"/>
  <c r="R305" i="2"/>
  <c r="F198" i="12" a="1"/>
  <c r="F198" i="12"/>
  <c r="F206" i="12" a="1"/>
  <c r="F206" i="12"/>
  <c r="G206" i="12"/>
  <c r="R308" i="2"/>
  <c r="F214" i="12" a="1"/>
  <c r="F214" i="12"/>
  <c r="G214" i="12"/>
  <c r="R56" i="2"/>
  <c r="F222" i="12" a="1"/>
  <c r="F222" i="12"/>
  <c r="G222" i="12"/>
  <c r="R260" i="2"/>
  <c r="F230" i="12" a="1"/>
  <c r="F230" i="12"/>
  <c r="G230" i="12"/>
  <c r="R409" i="2"/>
  <c r="F238" i="12" a="1"/>
  <c r="F238" i="12"/>
  <c r="G238" i="12"/>
  <c r="R17" i="2"/>
  <c r="F246" i="12" a="1"/>
  <c r="F246" i="12"/>
  <c r="G246" i="12"/>
  <c r="R133" i="2"/>
  <c r="F254" i="12" a="1"/>
  <c r="F254" i="12"/>
  <c r="G254" i="12"/>
  <c r="R372" i="2"/>
  <c r="F262" i="12" a="1"/>
  <c r="F262" i="12"/>
  <c r="G262" i="12"/>
  <c r="R61" i="2"/>
  <c r="F270" i="12" a="1"/>
  <c r="F270" i="12"/>
  <c r="F278" i="12" a="1"/>
  <c r="F278" i="12"/>
  <c r="F286" i="12" a="1"/>
  <c r="F286" i="12"/>
  <c r="G286" i="12"/>
  <c r="R424" i="2"/>
  <c r="F294" i="12" a="1"/>
  <c r="F294" i="12"/>
  <c r="G294" i="12"/>
  <c r="R65" i="2"/>
  <c r="F302" i="12" a="1"/>
  <c r="F302" i="12"/>
  <c r="G302" i="12"/>
  <c r="R201" i="2"/>
  <c r="F310" i="12" a="1"/>
  <c r="F310" i="12"/>
  <c r="G310" i="12"/>
  <c r="R331" i="2"/>
  <c r="F318" i="12" a="1"/>
  <c r="F318" i="12"/>
  <c r="G318" i="12"/>
  <c r="R215" i="2"/>
  <c r="F326" i="12" a="1"/>
  <c r="F326" i="12"/>
  <c r="G326" i="12"/>
  <c r="R71" i="2"/>
  <c r="F334" i="12" a="1"/>
  <c r="F334" i="12"/>
  <c r="G334" i="12"/>
  <c r="R332" i="2"/>
  <c r="F342" i="12" a="1"/>
  <c r="F342" i="12"/>
  <c r="G342" i="12"/>
  <c r="R264" i="2"/>
  <c r="F350" i="12" a="1"/>
  <c r="F350" i="12"/>
  <c r="G350" i="12"/>
  <c r="R73" i="2"/>
  <c r="F358" i="12" a="1"/>
  <c r="F358" i="12"/>
  <c r="G358" i="12"/>
  <c r="R247" i="2"/>
  <c r="F366" i="12" a="1"/>
  <c r="F366" i="12"/>
  <c r="G366" i="12"/>
  <c r="R187" i="2"/>
  <c r="F374" i="12" a="1"/>
  <c r="F374" i="12"/>
  <c r="G374" i="12"/>
  <c r="R202" i="2"/>
  <c r="F382" i="12" a="1"/>
  <c r="F382" i="12"/>
  <c r="G382" i="12"/>
  <c r="R343" i="2"/>
  <c r="F390" i="12" a="1"/>
  <c r="F390" i="12"/>
  <c r="F398" i="12" a="1"/>
  <c r="F398" i="12"/>
  <c r="G398" i="12"/>
  <c r="R190" i="2"/>
  <c r="F406" i="12" a="1"/>
  <c r="F406" i="12"/>
  <c r="G406" i="12"/>
  <c r="R347" i="2"/>
  <c r="F414" i="12" a="1"/>
  <c r="F414" i="12"/>
  <c r="G414" i="12"/>
  <c r="R169" i="2"/>
  <c r="F422" i="12" a="1"/>
  <c r="F422" i="12"/>
  <c r="F430" i="12" a="1"/>
  <c r="F430" i="12"/>
  <c r="G430" i="12"/>
  <c r="R227" i="2"/>
  <c r="F23" i="12" a="1"/>
  <c r="F23" i="12"/>
  <c r="G23" i="12"/>
  <c r="R5" i="2"/>
  <c r="F31" i="12" a="1"/>
  <c r="F31" i="12"/>
  <c r="G31" i="12"/>
  <c r="R249" i="2"/>
  <c r="F39" i="12" a="1"/>
  <c r="F39" i="12"/>
  <c r="G39" i="12"/>
  <c r="R355" i="2"/>
  <c r="F47" i="12" a="1"/>
  <c r="F47" i="12"/>
  <c r="G47" i="12"/>
  <c r="R276" i="2"/>
  <c r="F55" i="12" a="1"/>
  <c r="F55" i="12"/>
  <c r="G55" i="12"/>
  <c r="R194" i="2"/>
  <c r="F63" i="12" a="1"/>
  <c r="F63" i="12"/>
  <c r="G63" i="12"/>
  <c r="R278" i="2"/>
  <c r="F71" i="12" a="1"/>
  <c r="F71" i="12"/>
  <c r="G71" i="12"/>
  <c r="R131" i="2"/>
  <c r="F159" i="12" a="1"/>
  <c r="F159" i="12"/>
  <c r="G159" i="12"/>
  <c r="R258" i="2"/>
  <c r="F167" i="12" a="1"/>
  <c r="F167" i="12"/>
  <c r="F175" i="12" a="1"/>
  <c r="F175" i="12"/>
  <c r="G175" i="12"/>
  <c r="R148" i="2"/>
  <c r="F183" i="12" a="1"/>
  <c r="F183" i="12"/>
  <c r="G183" i="12"/>
  <c r="R181" i="2"/>
  <c r="F191" i="12" a="1"/>
  <c r="F191" i="12"/>
  <c r="G191" i="12"/>
  <c r="R13" i="2"/>
  <c r="F199" i="12" a="1"/>
  <c r="F199" i="12"/>
  <c r="G199" i="12"/>
  <c r="R97" i="2"/>
  <c r="F207" i="12" a="1"/>
  <c r="F207" i="12"/>
  <c r="G207" i="12"/>
  <c r="R390" i="2"/>
  <c r="F215" i="12" a="1"/>
  <c r="F215" i="12"/>
  <c r="G215" i="12"/>
  <c r="R391" i="2"/>
  <c r="F223" i="12" a="1"/>
  <c r="F223" i="12"/>
  <c r="G223" i="12"/>
  <c r="R58" i="2"/>
  <c r="F231" i="12" a="1"/>
  <c r="F231" i="12"/>
  <c r="G231" i="12"/>
  <c r="R197" i="2"/>
  <c r="F239" i="12" a="1"/>
  <c r="F239" i="12"/>
  <c r="G239" i="12"/>
  <c r="R316" i="2"/>
  <c r="F247" i="12" a="1"/>
  <c r="F247" i="12"/>
  <c r="G247" i="12"/>
  <c r="R98" i="2"/>
  <c r="F255" i="12" a="1"/>
  <c r="F255" i="12"/>
  <c r="G255" i="12"/>
  <c r="R99" i="2"/>
  <c r="F263" i="12" a="1"/>
  <c r="F263" i="12"/>
  <c r="G263" i="12"/>
  <c r="R134" i="2"/>
  <c r="F271" i="12" a="1"/>
  <c r="F271" i="12"/>
  <c r="G271" i="12"/>
  <c r="R19" i="2"/>
  <c r="F279" i="12" a="1"/>
  <c r="F279" i="12"/>
  <c r="G279" i="12"/>
  <c r="R237" i="2"/>
  <c r="F287" i="12" a="1"/>
  <c r="F287" i="12"/>
  <c r="G287" i="12"/>
  <c r="R327" i="2"/>
  <c r="F295" i="12" a="1"/>
  <c r="F295" i="12"/>
  <c r="G295" i="12"/>
  <c r="R396" i="2"/>
  <c r="F303" i="12" a="1"/>
  <c r="F303" i="12"/>
  <c r="G303" i="12"/>
  <c r="R205" i="2"/>
  <c r="F311" i="12" a="1"/>
  <c r="F311" i="12"/>
  <c r="G311" i="12"/>
  <c r="R193" i="2"/>
  <c r="F319" i="12" a="1"/>
  <c r="F319" i="12"/>
  <c r="G319" i="12"/>
  <c r="R244" i="2"/>
  <c r="F327" i="12" a="1"/>
  <c r="F327" i="12"/>
  <c r="G327" i="12"/>
  <c r="R117" i="2"/>
  <c r="F335" i="12" a="1"/>
  <c r="F335" i="12"/>
  <c r="G335" i="12"/>
  <c r="R333" i="2"/>
  <c r="F343" i="12" a="1"/>
  <c r="F343" i="12"/>
  <c r="G343" i="12"/>
  <c r="R72" i="2"/>
  <c r="F351" i="12" a="1"/>
  <c r="F351" i="12"/>
  <c r="G351" i="12"/>
  <c r="R211" i="2"/>
  <c r="F359" i="12" a="1"/>
  <c r="F359" i="12"/>
  <c r="G359" i="12"/>
  <c r="R158" i="2"/>
  <c r="F367" i="12" a="1"/>
  <c r="F367" i="12"/>
  <c r="G367" i="12"/>
  <c r="R337" i="2"/>
  <c r="F375" i="12" a="1"/>
  <c r="F375" i="12"/>
  <c r="G375" i="12"/>
  <c r="R137" i="2"/>
  <c r="F383" i="12" a="1"/>
  <c r="F383" i="12"/>
  <c r="G383" i="12"/>
  <c r="R344" i="2"/>
  <c r="F391" i="12" a="1"/>
  <c r="F391" i="12"/>
  <c r="G391" i="12"/>
  <c r="R345" i="2"/>
  <c r="F399" i="12" a="1"/>
  <c r="F399" i="12"/>
  <c r="G399" i="12"/>
  <c r="R160" i="2"/>
  <c r="F407" i="12" a="1"/>
  <c r="F407" i="12"/>
  <c r="G407" i="12"/>
  <c r="R84" i="2"/>
  <c r="F415" i="12" a="1"/>
  <c r="F415" i="12"/>
  <c r="G415" i="12"/>
  <c r="R24" i="2"/>
  <c r="F423" i="12" a="1"/>
  <c r="F423" i="12"/>
  <c r="G423" i="12"/>
  <c r="R400" i="2"/>
  <c r="F431" i="12" a="1"/>
  <c r="F431" i="12"/>
  <c r="G431" i="12"/>
  <c r="R130" i="2"/>
  <c r="F8" i="12" a="1"/>
  <c r="F8" i="12"/>
  <c r="G8" i="12"/>
  <c r="R248" i="2"/>
  <c r="F16" i="12" a="1"/>
  <c r="F16" i="12"/>
  <c r="G16" i="12"/>
  <c r="R383" i="2"/>
  <c r="F24" i="12" a="1"/>
  <c r="F24" i="12"/>
  <c r="G24" i="12"/>
  <c r="R221" i="2"/>
  <c r="F32" i="12" a="1"/>
  <c r="F32" i="12"/>
  <c r="G32" i="12"/>
  <c r="R275" i="2"/>
  <c r="F40" i="12" a="1"/>
  <c r="F40" i="12"/>
  <c r="G40" i="12"/>
  <c r="R110" i="2"/>
  <c r="F48" i="12" a="1"/>
  <c r="F48" i="12"/>
  <c r="G48" i="12"/>
  <c r="R144" i="2"/>
  <c r="F56" i="12" a="1"/>
  <c r="F56" i="12"/>
  <c r="G56" i="12"/>
  <c r="R35" i="2"/>
  <c r="F64" i="12" a="1"/>
  <c r="F64" i="12"/>
  <c r="G64" i="12"/>
  <c r="R196" i="2"/>
  <c r="F72" i="12" a="1"/>
  <c r="F72" i="12"/>
  <c r="G72" i="12"/>
  <c r="R8" i="2"/>
  <c r="F104" i="12" a="1"/>
  <c r="F104" i="12"/>
  <c r="G104" i="12"/>
  <c r="R45" i="2"/>
  <c r="F112" i="12" a="1"/>
  <c r="F112" i="12"/>
  <c r="G112" i="12"/>
  <c r="R119" i="2"/>
  <c r="F120" i="12" a="1"/>
  <c r="F120" i="12"/>
  <c r="G120" i="12"/>
  <c r="R93" i="2"/>
  <c r="F128" i="12" a="1"/>
  <c r="F128" i="12"/>
  <c r="G128" i="12"/>
  <c r="R291" i="2"/>
  <c r="F136" i="12" a="1"/>
  <c r="F136" i="12"/>
  <c r="G136" i="12"/>
  <c r="R147" i="2"/>
  <c r="F144" i="12" a="1"/>
  <c r="F144" i="12"/>
  <c r="G144" i="12"/>
  <c r="R257" i="2"/>
  <c r="F152" i="12" a="1"/>
  <c r="F152" i="12"/>
  <c r="G152" i="12"/>
  <c r="R51" i="2"/>
  <c r="F160" i="12" a="1"/>
  <c r="F160" i="12"/>
  <c r="G160" i="12"/>
  <c r="R420" i="2"/>
  <c r="F168" i="12" a="1"/>
  <c r="F168" i="12"/>
  <c r="G168" i="12"/>
  <c r="R223" i="2"/>
  <c r="F176" i="12" a="1"/>
  <c r="F176" i="12"/>
  <c r="G176" i="12"/>
  <c r="R408" i="2"/>
  <c r="F184" i="12" a="1"/>
  <c r="F184" i="12"/>
  <c r="G184" i="12"/>
  <c r="R303" i="2"/>
  <c r="F192" i="12" a="1"/>
  <c r="F192" i="12"/>
  <c r="G192" i="12"/>
  <c r="R306" i="2"/>
  <c r="F200" i="12" a="1"/>
  <c r="F200" i="12"/>
  <c r="G200" i="12"/>
  <c r="R54" i="2"/>
  <c r="F208" i="12" a="1"/>
  <c r="F208" i="12"/>
  <c r="G208" i="12"/>
  <c r="R309" i="2"/>
  <c r="F216" i="12" a="1"/>
  <c r="F216" i="12"/>
  <c r="G216" i="12"/>
  <c r="R310" i="2"/>
  <c r="F224" i="12" a="1"/>
  <c r="F224" i="12"/>
  <c r="F232" i="12" a="1"/>
  <c r="F232" i="12"/>
  <c r="G232" i="12"/>
  <c r="R226" i="2"/>
  <c r="F240" i="12" a="1"/>
  <c r="F240" i="12"/>
  <c r="G240" i="12"/>
  <c r="R214" i="2"/>
  <c r="F248" i="12" a="1"/>
  <c r="F248" i="12"/>
  <c r="G248" i="12"/>
  <c r="R392" i="2"/>
  <c r="F256" i="12" a="1"/>
  <c r="F256" i="12"/>
  <c r="G256" i="12"/>
  <c r="R320" i="2"/>
  <c r="F264" i="12" a="1"/>
  <c r="F264" i="12"/>
  <c r="G264" i="12"/>
  <c r="R321" i="2"/>
  <c r="F272" i="12" a="1"/>
  <c r="F272" i="12"/>
  <c r="G272" i="12"/>
  <c r="R323" i="2"/>
  <c r="F280" i="12" a="1"/>
  <c r="F280" i="12"/>
  <c r="G280" i="12"/>
  <c r="R324" i="2"/>
  <c r="F288" i="12" a="1"/>
  <c r="F288" i="12"/>
  <c r="G288" i="12"/>
  <c r="R154" i="2"/>
  <c r="F296" i="12" a="1"/>
  <c r="F296" i="12"/>
  <c r="G296" i="12"/>
  <c r="R20" i="2"/>
  <c r="F304" i="12" a="1"/>
  <c r="F304" i="12"/>
  <c r="G304" i="12"/>
  <c r="R263" i="2"/>
  <c r="F312" i="12" a="1"/>
  <c r="F312" i="12"/>
  <c r="G312" i="12"/>
  <c r="R425" i="2"/>
  <c r="F320" i="12" a="1"/>
  <c r="F320" i="12"/>
  <c r="G320" i="12"/>
  <c r="R219" i="2"/>
  <c r="F328" i="12" a="1"/>
  <c r="F328" i="12"/>
  <c r="G328" i="12"/>
  <c r="R108" i="2"/>
  <c r="F336" i="12" a="1"/>
  <c r="F336" i="12"/>
  <c r="G336" i="12"/>
  <c r="R411" i="2"/>
  <c r="F344" i="12" a="1"/>
  <c r="F344" i="12"/>
  <c r="G344" i="12"/>
  <c r="R103" i="2"/>
  <c r="F352" i="12" a="1"/>
  <c r="F352" i="12"/>
  <c r="G352" i="12"/>
  <c r="R74" i="2"/>
  <c r="F360" i="12" a="1"/>
  <c r="F360" i="12"/>
  <c r="G360" i="12"/>
  <c r="R336" i="2"/>
  <c r="F368" i="12" a="1"/>
  <c r="F368" i="12"/>
  <c r="G368" i="12"/>
  <c r="R188" i="2"/>
  <c r="F376" i="12" a="1"/>
  <c r="F376" i="12"/>
  <c r="G376" i="12"/>
  <c r="R189" i="2"/>
  <c r="F384" i="12" a="1"/>
  <c r="F384" i="12"/>
  <c r="G384" i="12"/>
  <c r="R245" i="2"/>
  <c r="F392" i="12" a="1"/>
  <c r="F392" i="12"/>
  <c r="G392" i="12"/>
  <c r="R139" i="2"/>
  <c r="F400" i="12" a="1"/>
  <c r="F400" i="12"/>
  <c r="G400" i="12"/>
  <c r="R80" i="2"/>
  <c r="F408" i="12" a="1"/>
  <c r="F408" i="12"/>
  <c r="G408" i="12"/>
  <c r="R348" i="2"/>
  <c r="F416" i="12" a="1"/>
  <c r="F416" i="12"/>
  <c r="G416" i="12"/>
  <c r="R412" i="2"/>
  <c r="F424" i="12" a="1"/>
  <c r="F424" i="12"/>
  <c r="G424" i="12"/>
  <c r="R351" i="2"/>
  <c r="F432" i="12" a="1"/>
  <c r="F432" i="12"/>
  <c r="G432" i="12"/>
  <c r="R353" i="2"/>
  <c r="F9" i="12" a="1"/>
  <c r="F9" i="12"/>
  <c r="G9" i="12"/>
  <c r="R266" i="2"/>
  <c r="F17" i="12" a="1"/>
  <c r="F17" i="12"/>
  <c r="G17" i="12"/>
  <c r="R217" i="2"/>
  <c r="F25" i="12" a="1"/>
  <c r="F25" i="12"/>
  <c r="G25" i="12"/>
  <c r="R28" i="2"/>
  <c r="F33" i="12" a="1"/>
  <c r="F33" i="12"/>
  <c r="G33" i="12"/>
  <c r="R30" i="2"/>
  <c r="F41" i="12" a="1"/>
  <c r="F41" i="12"/>
  <c r="G41" i="12"/>
  <c r="R177" i="2"/>
  <c r="F49" i="12" a="1"/>
  <c r="F49" i="12"/>
  <c r="G49" i="12"/>
  <c r="R356" i="2"/>
  <c r="F57" i="12" a="1"/>
  <c r="F57" i="12"/>
  <c r="G57" i="12"/>
  <c r="R36" i="2"/>
  <c r="F65" i="12" a="1"/>
  <c r="F65" i="12"/>
  <c r="G65" i="12"/>
  <c r="R112" i="2"/>
  <c r="F73" i="12" a="1"/>
  <c r="F73" i="12"/>
  <c r="G73" i="12"/>
  <c r="R279" i="2"/>
  <c r="F81" i="12" a="1"/>
  <c r="F81" i="12"/>
  <c r="G81" i="12"/>
  <c r="R145" i="2"/>
  <c r="F89" i="12" a="1"/>
  <c r="F89" i="12"/>
  <c r="G89" i="12"/>
  <c r="R206" i="2"/>
  <c r="F97" i="12" a="1"/>
  <c r="F97" i="12"/>
  <c r="G97" i="12"/>
  <c r="R402" i="2"/>
  <c r="F105" i="12" a="1"/>
  <c r="F105" i="12"/>
  <c r="G105" i="12"/>
  <c r="R113" i="2"/>
  <c r="F113" i="12" a="1"/>
  <c r="F113" i="12"/>
  <c r="G113" i="12"/>
  <c r="R360" i="2"/>
  <c r="F121" i="12" a="1"/>
  <c r="F121" i="12"/>
  <c r="G121" i="12"/>
  <c r="R48" i="2"/>
  <c r="F129" i="12" a="1"/>
  <c r="F129" i="12"/>
  <c r="G129" i="12"/>
  <c r="R255" i="2"/>
  <c r="F137" i="12" a="1"/>
  <c r="F137" i="12"/>
  <c r="G137" i="12"/>
  <c r="R49" i="2"/>
  <c r="F145" i="12" a="1"/>
  <c r="F145" i="12"/>
  <c r="G145" i="12"/>
  <c r="R222" i="2"/>
  <c r="F153" i="12" a="1"/>
  <c r="F153" i="12"/>
  <c r="G153" i="12"/>
  <c r="R296" i="2"/>
  <c r="F161" i="12" a="1"/>
  <c r="F161" i="12"/>
  <c r="G161" i="12"/>
  <c r="R259" i="2"/>
  <c r="F169" i="12" a="1"/>
  <c r="F169" i="12"/>
  <c r="G169" i="12"/>
  <c r="R363" i="2"/>
  <c r="F177" i="12" a="1"/>
  <c r="F177" i="12"/>
  <c r="F185" i="12" a="1"/>
  <c r="F185" i="12"/>
  <c r="G185" i="12"/>
  <c r="R182" i="2"/>
  <c r="F193" i="12" a="1"/>
  <c r="F193" i="12"/>
  <c r="G193" i="12"/>
  <c r="R368" i="2"/>
  <c r="F201" i="12" a="1"/>
  <c r="F201" i="12"/>
  <c r="G201" i="12"/>
  <c r="R218" i="2"/>
  <c r="F209" i="12" a="1"/>
  <c r="F209" i="12"/>
  <c r="G209" i="12"/>
  <c r="R435" i="2"/>
  <c r="F217" i="12" a="1"/>
  <c r="F217" i="12"/>
  <c r="G217" i="12"/>
  <c r="R15" i="2"/>
  <c r="F225" i="12" a="1"/>
  <c r="F225" i="12"/>
  <c r="G225" i="12"/>
  <c r="R152" i="2"/>
  <c r="F233" i="12" a="1"/>
  <c r="F233" i="12"/>
  <c r="G233" i="12"/>
  <c r="R165" i="2"/>
  <c r="F241" i="12" a="1"/>
  <c r="F241" i="12"/>
  <c r="G241" i="12"/>
  <c r="R18" i="2"/>
  <c r="F249" i="12" a="1"/>
  <c r="F249" i="12"/>
  <c r="G249" i="12"/>
  <c r="R318" i="2"/>
  <c r="F257" i="12" a="1"/>
  <c r="F257" i="12"/>
  <c r="G257" i="12"/>
  <c r="R393" i="2"/>
  <c r="F265" i="12" a="1"/>
  <c r="F265" i="12"/>
  <c r="G265" i="12"/>
  <c r="R394" i="2"/>
  <c r="F273" i="12" a="1"/>
  <c r="F273" i="12"/>
  <c r="G273" i="12"/>
  <c r="R62" i="2"/>
  <c r="F281" i="12" a="1"/>
  <c r="F281" i="12"/>
  <c r="G281" i="12"/>
  <c r="R325" i="2"/>
  <c r="F289" i="12" a="1"/>
  <c r="F289" i="12"/>
  <c r="G289" i="12"/>
  <c r="R243" i="2"/>
  <c r="F297" i="12" a="1"/>
  <c r="F297" i="12"/>
  <c r="G297" i="12"/>
  <c r="R166" i="2"/>
  <c r="F305" i="12" a="1"/>
  <c r="F305" i="12"/>
  <c r="G305" i="12"/>
  <c r="R329" i="2"/>
  <c r="F313" i="12" a="1"/>
  <c r="F313" i="12"/>
  <c r="G313" i="12"/>
  <c r="R156" i="2"/>
  <c r="F321" i="12" a="1"/>
  <c r="F321" i="12"/>
  <c r="G321" i="12"/>
  <c r="R426" i="2"/>
  <c r="F329" i="12" a="1"/>
  <c r="F329" i="12"/>
  <c r="G329" i="12"/>
  <c r="R427" i="2"/>
  <c r="F337" i="12" a="1"/>
  <c r="F337" i="12"/>
  <c r="G337" i="12"/>
  <c r="R212" i="2"/>
  <c r="F345" i="12" a="1"/>
  <c r="F345" i="12"/>
  <c r="G345" i="12"/>
  <c r="R335" i="2"/>
  <c r="F353" i="12" a="1"/>
  <c r="F353" i="12"/>
  <c r="G353" i="12"/>
  <c r="R118" i="2"/>
  <c r="F361" i="12" a="1"/>
  <c r="F361" i="12"/>
  <c r="G361" i="12"/>
  <c r="R136" i="2"/>
  <c r="F369" i="12" a="1"/>
  <c r="F369" i="12"/>
  <c r="G369" i="12"/>
  <c r="R338" i="2"/>
  <c r="F377" i="12" a="1"/>
  <c r="F377" i="12"/>
  <c r="G377" i="12"/>
  <c r="R429" i="2"/>
  <c r="F385" i="12" a="1"/>
  <c r="F385" i="12"/>
  <c r="G385" i="12"/>
  <c r="R138" i="2"/>
  <c r="F393" i="12" a="1"/>
  <c r="F393" i="12"/>
  <c r="G393" i="12"/>
  <c r="R78" i="2"/>
  <c r="F401" i="12" a="1"/>
  <c r="F401" i="12"/>
  <c r="G401" i="12"/>
  <c r="R81" i="2"/>
  <c r="F409" i="12" a="1"/>
  <c r="F409" i="12"/>
  <c r="G409" i="12"/>
  <c r="R379" i="2"/>
  <c r="F417" i="12" a="1"/>
  <c r="F417" i="12"/>
  <c r="G417" i="12"/>
  <c r="R350" i="2"/>
  <c r="F425" i="12" a="1"/>
  <c r="F425" i="12"/>
  <c r="G425" i="12"/>
  <c r="R352" i="2"/>
  <c r="F433" i="12" a="1"/>
  <c r="F433" i="12"/>
  <c r="G433" i="12"/>
  <c r="R354" i="2"/>
  <c r="F10" i="12" a="1"/>
  <c r="F10" i="12"/>
  <c r="G10" i="12"/>
  <c r="R176" i="2"/>
  <c r="F18" i="12" a="1"/>
  <c r="F18" i="12"/>
  <c r="G18" i="12"/>
  <c r="R269" i="2"/>
  <c r="F26" i="12" a="1"/>
  <c r="F26" i="12"/>
  <c r="G26" i="12"/>
  <c r="R272" i="2"/>
  <c r="F34" i="12" a="1"/>
  <c r="F34" i="12"/>
  <c r="G34" i="12"/>
  <c r="R414" i="2"/>
  <c r="F42" i="12" a="1"/>
  <c r="F42" i="12"/>
  <c r="G42" i="12"/>
  <c r="R415" i="2"/>
  <c r="F50" i="12" a="1"/>
  <c r="F50" i="12"/>
  <c r="G50" i="12"/>
  <c r="R406" i="2"/>
  <c r="F58" i="12" a="1"/>
  <c r="F58" i="12"/>
  <c r="G58" i="12"/>
  <c r="R228" i="2"/>
  <c r="F66" i="12" a="1"/>
  <c r="F66" i="12"/>
  <c r="G66" i="12"/>
  <c r="R178" i="2"/>
  <c r="F74" i="12" a="1"/>
  <c r="F74" i="12"/>
  <c r="G74" i="12"/>
  <c r="R40" i="2"/>
  <c r="F82" i="12" a="1"/>
  <c r="F82" i="12"/>
  <c r="G82" i="12"/>
  <c r="R280" i="2"/>
  <c r="F90" i="12" a="1"/>
  <c r="F90" i="12"/>
  <c r="G90" i="12"/>
  <c r="R253" i="2"/>
  <c r="F98" i="12" a="1"/>
  <c r="F98" i="12"/>
  <c r="G98" i="12"/>
  <c r="R179" i="2"/>
  <c r="F106" i="12" a="1"/>
  <c r="F106" i="12"/>
  <c r="G106" i="12"/>
  <c r="R46" i="2"/>
  <c r="F114" i="12" a="1"/>
  <c r="F114" i="12"/>
  <c r="G114" i="12"/>
  <c r="R254" i="2"/>
  <c r="F122" i="12" a="1"/>
  <c r="F122" i="12"/>
  <c r="G122" i="12"/>
  <c r="R124" i="2"/>
  <c r="F130" i="12" a="1"/>
  <c r="F130" i="12"/>
  <c r="F138" i="12" a="1"/>
  <c r="F138" i="12"/>
  <c r="G138" i="12"/>
  <c r="R294" i="2"/>
  <c r="F146" i="12" a="1"/>
  <c r="F146" i="12"/>
  <c r="G146" i="12"/>
  <c r="R207" i="2"/>
  <c r="F154" i="12" a="1"/>
  <c r="F154" i="12"/>
  <c r="G154" i="12"/>
  <c r="R246" i="2"/>
  <c r="F162" i="12" a="1"/>
  <c r="F162" i="12"/>
  <c r="G162" i="12"/>
  <c r="R208" i="2"/>
  <c r="F170" i="12" a="1"/>
  <c r="F170" i="12"/>
  <c r="G170" i="12"/>
  <c r="R12" i="2"/>
  <c r="F178" i="12" a="1"/>
  <c r="F178" i="12"/>
  <c r="G178" i="12"/>
  <c r="R141" i="2"/>
  <c r="F186" i="12" a="1"/>
  <c r="F186" i="12"/>
  <c r="G186" i="12"/>
  <c r="R304" i="2"/>
  <c r="F194" i="12" a="1"/>
  <c r="F194" i="12"/>
  <c r="G194" i="12"/>
  <c r="R307" i="2"/>
  <c r="F202" i="12" a="1"/>
  <c r="F202" i="12"/>
  <c r="G202" i="12"/>
  <c r="R14" i="2"/>
  <c r="F210" i="12" a="1"/>
  <c r="F210" i="12"/>
  <c r="G210" i="12"/>
  <c r="R115" i="2"/>
  <c r="F218" i="12" a="1"/>
  <c r="F218" i="12"/>
  <c r="G218" i="12"/>
  <c r="R311" i="2"/>
  <c r="F226" i="12" a="1"/>
  <c r="F226" i="12"/>
  <c r="G226" i="12"/>
  <c r="R312" i="2"/>
  <c r="F234" i="12" a="1"/>
  <c r="F234" i="12"/>
  <c r="G234" i="12"/>
  <c r="R16" i="2"/>
  <c r="F242" i="12" a="1"/>
  <c r="F242" i="12"/>
  <c r="G242" i="12"/>
  <c r="R60" i="2"/>
  <c r="F250" i="12" a="1"/>
  <c r="F250" i="12"/>
  <c r="G250" i="12"/>
  <c r="R319" i="2"/>
  <c r="F258" i="12" a="1"/>
  <c r="F258" i="12"/>
  <c r="G258" i="12"/>
  <c r="R373" i="2"/>
  <c r="F266" i="12" a="1"/>
  <c r="F266" i="12"/>
  <c r="G266" i="12"/>
  <c r="R100" i="2"/>
  <c r="F274" i="12" a="1"/>
  <c r="F274" i="12"/>
  <c r="G274" i="12"/>
  <c r="R172" i="2"/>
  <c r="F282" i="12" a="1"/>
  <c r="F282" i="12"/>
  <c r="G282" i="12"/>
  <c r="R262" i="2"/>
  <c r="F290" i="12" a="1"/>
  <c r="F290" i="12"/>
  <c r="G290" i="12"/>
  <c r="R155" i="2"/>
  <c r="F298" i="12" a="1"/>
  <c r="F298" i="12"/>
  <c r="G298" i="12"/>
  <c r="R66" i="2"/>
  <c r="F306" i="12" a="1"/>
  <c r="F306" i="12"/>
  <c r="G306" i="12"/>
  <c r="R398" i="2"/>
  <c r="F314" i="12" a="1"/>
  <c r="F314" i="12"/>
  <c r="G314" i="12"/>
  <c r="R210" i="2"/>
  <c r="F322" i="12" a="1"/>
  <c r="F322" i="12"/>
  <c r="G322" i="12"/>
  <c r="R106" i="2"/>
  <c r="F330" i="12" a="1"/>
  <c r="F330" i="12"/>
  <c r="G330" i="12"/>
  <c r="R21" i="2"/>
  <c r="F338" i="12" a="1"/>
  <c r="F338" i="12"/>
  <c r="G338" i="12"/>
  <c r="R376" i="2"/>
  <c r="F346" i="12" a="1"/>
  <c r="F346" i="12"/>
  <c r="G346" i="12"/>
  <c r="R185" i="2"/>
  <c r="F354" i="12" a="1"/>
  <c r="F354" i="12"/>
  <c r="G354" i="12"/>
  <c r="R173" i="2"/>
  <c r="F362" i="12" a="1"/>
  <c r="F362" i="12"/>
  <c r="G362" i="12"/>
  <c r="R377" i="2"/>
  <c r="F370" i="12" a="1"/>
  <c r="F370" i="12"/>
  <c r="G370" i="12"/>
  <c r="R339" i="2"/>
  <c r="F378" i="12" a="1"/>
  <c r="F378" i="12"/>
  <c r="G378" i="12"/>
  <c r="R23" i="2"/>
  <c r="F386" i="12" a="1"/>
  <c r="F386" i="12"/>
  <c r="G386" i="12"/>
  <c r="R77" i="2"/>
  <c r="F394" i="12" a="1"/>
  <c r="F394" i="12"/>
  <c r="G394" i="12"/>
  <c r="R79" i="2"/>
  <c r="F402" i="12" a="1"/>
  <c r="F402" i="12"/>
  <c r="G402" i="12"/>
  <c r="R127" i="2"/>
  <c r="F410" i="12" a="1"/>
  <c r="F410" i="12"/>
  <c r="G410" i="12"/>
  <c r="R380" i="2"/>
  <c r="F418" i="12" a="1"/>
  <c r="F418" i="12"/>
  <c r="G418" i="12"/>
  <c r="R431" i="2"/>
  <c r="F426" i="12" a="1"/>
  <c r="F426" i="12"/>
  <c r="G426" i="12"/>
  <c r="R104" i="2"/>
  <c r="F434" i="12" a="1"/>
  <c r="F434" i="12"/>
  <c r="G434" i="12"/>
  <c r="R241" i="2"/>
  <c r="F19" i="12" a="1"/>
  <c r="F19" i="12"/>
  <c r="G19" i="12"/>
  <c r="R270" i="2"/>
  <c r="F27" i="12" a="1"/>
  <c r="F27" i="12"/>
  <c r="G27" i="12"/>
  <c r="R91" i="2"/>
  <c r="F35" i="12" a="1"/>
  <c r="F35" i="12"/>
  <c r="G35" i="12"/>
  <c r="R31" i="2"/>
  <c r="F43" i="12" a="1"/>
  <c r="F43" i="12"/>
  <c r="G43" i="12"/>
  <c r="R33" i="2"/>
  <c r="F51" i="12" a="1"/>
  <c r="F51" i="12"/>
  <c r="G51" i="12"/>
  <c r="R417" i="2"/>
  <c r="F59" i="12" a="1"/>
  <c r="F59" i="12"/>
  <c r="G59" i="12"/>
  <c r="R407" i="2"/>
  <c r="F67" i="12" a="1"/>
  <c r="F67" i="12"/>
  <c r="G67" i="12"/>
  <c r="R39" i="2"/>
  <c r="F75" i="12" a="1"/>
  <c r="F75" i="12"/>
  <c r="G75" i="12"/>
  <c r="R9" i="2"/>
  <c r="F99" i="12" a="1"/>
  <c r="F99" i="12"/>
  <c r="G99" i="12"/>
  <c r="R284" i="2"/>
  <c r="F107" i="12" a="1"/>
  <c r="F107" i="12"/>
  <c r="G107" i="12"/>
  <c r="R180" i="2"/>
  <c r="F115" i="12" a="1"/>
  <c r="F115" i="12"/>
  <c r="G115" i="12"/>
  <c r="R433" i="2"/>
  <c r="F123" i="12" a="1"/>
  <c r="F123" i="12"/>
  <c r="G123" i="12"/>
  <c r="R385" i="2"/>
  <c r="F131" i="12" a="1"/>
  <c r="F131" i="12"/>
  <c r="G131" i="12"/>
  <c r="R387" i="2"/>
  <c r="F139" i="12" a="1"/>
  <c r="F139" i="12"/>
  <c r="G139" i="12"/>
  <c r="R132" i="2"/>
  <c r="F147" i="12" a="1"/>
  <c r="F147" i="12"/>
  <c r="G147" i="12"/>
  <c r="R50" i="2"/>
  <c r="F155" i="12" a="1"/>
  <c r="F155" i="12"/>
  <c r="G155" i="12"/>
  <c r="R125" i="2"/>
  <c r="F163" i="12" a="1"/>
  <c r="F163" i="12"/>
  <c r="G163" i="12"/>
  <c r="R297" i="2"/>
  <c r="F171" i="12" a="1"/>
  <c r="F171" i="12"/>
  <c r="G171" i="12"/>
  <c r="R300" i="2"/>
  <c r="F179" i="12" a="1"/>
  <c r="F179" i="12"/>
  <c r="G179" i="12"/>
  <c r="R366" i="2"/>
  <c r="F187" i="12" a="1"/>
  <c r="F187" i="12"/>
  <c r="G187" i="12"/>
  <c r="R183" i="2"/>
  <c r="F195" i="12" a="1"/>
  <c r="F195" i="12"/>
  <c r="G195" i="12"/>
  <c r="R53" i="2"/>
  <c r="F203" i="12" a="1"/>
  <c r="F203" i="12"/>
  <c r="G203" i="12"/>
  <c r="R55" i="2"/>
  <c r="F211" i="12" a="1"/>
  <c r="F211" i="12"/>
  <c r="G211" i="12"/>
  <c r="R149" i="2"/>
  <c r="F219" i="12" a="1"/>
  <c r="F219" i="12"/>
  <c r="G219" i="12"/>
  <c r="R151" i="2"/>
  <c r="F227" i="12" a="1"/>
  <c r="F227" i="12"/>
  <c r="G227" i="12"/>
  <c r="R370" i="2"/>
  <c r="F235" i="12" a="1"/>
  <c r="F235" i="12"/>
  <c r="G235" i="12"/>
  <c r="R314" i="2"/>
  <c r="F243" i="12" a="1"/>
  <c r="F243" i="12"/>
  <c r="G243" i="12"/>
  <c r="R422" i="2"/>
  <c r="F251" i="12" a="1"/>
  <c r="F251" i="12"/>
  <c r="G251" i="12"/>
  <c r="R410" i="2"/>
  <c r="F259" i="12" a="1"/>
  <c r="F259" i="12"/>
  <c r="G259" i="12"/>
  <c r="R199" i="2"/>
  <c r="F267" i="12" a="1"/>
  <c r="F267" i="12"/>
  <c r="G267" i="12"/>
  <c r="R322" i="2"/>
  <c r="F275" i="12" a="1"/>
  <c r="F275" i="12"/>
  <c r="G275" i="12"/>
  <c r="R126" i="2"/>
  <c r="F283" i="12" a="1"/>
  <c r="F283" i="12"/>
  <c r="G283" i="12"/>
  <c r="R238" i="2"/>
  <c r="F291" i="12" a="1"/>
  <c r="F291" i="12"/>
  <c r="G291" i="12"/>
  <c r="R209" i="2"/>
  <c r="F299" i="12" a="1"/>
  <c r="F299" i="12"/>
  <c r="G299" i="12"/>
  <c r="R67" i="2"/>
  <c r="F307" i="12" a="1"/>
  <c r="F307" i="12"/>
  <c r="G307" i="12"/>
  <c r="R116" i="2"/>
  <c r="F315" i="12" a="1"/>
  <c r="F315" i="12"/>
  <c r="G315" i="12"/>
  <c r="R105" i="2"/>
  <c r="F323" i="12" a="1"/>
  <c r="F323" i="12"/>
  <c r="G323" i="12"/>
  <c r="R107" i="2"/>
  <c r="F331" i="12" a="1"/>
  <c r="F331" i="12"/>
  <c r="G331" i="12"/>
  <c r="R86" i="2"/>
  <c r="F339" i="12" a="1"/>
  <c r="F339" i="12"/>
  <c r="G339" i="12"/>
  <c r="R428" i="2"/>
  <c r="F347" i="12" a="1"/>
  <c r="F347" i="12"/>
  <c r="G347" i="12"/>
  <c r="R224" i="2"/>
  <c r="F355" i="12" a="1"/>
  <c r="F355" i="12"/>
  <c r="G355" i="12"/>
  <c r="R195" i="2"/>
  <c r="F363" i="12" a="1"/>
  <c r="F363" i="12"/>
  <c r="G363" i="12"/>
  <c r="R405" i="2"/>
  <c r="F371" i="12" a="1"/>
  <c r="F371" i="12"/>
  <c r="G371" i="12"/>
  <c r="R340" i="2"/>
  <c r="F379" i="12" a="1"/>
  <c r="F379" i="12"/>
  <c r="G379" i="12"/>
  <c r="R203" i="2"/>
  <c r="F387" i="12" a="1"/>
  <c r="F387" i="12"/>
  <c r="G387" i="12"/>
  <c r="R265" i="2"/>
  <c r="F395" i="12" a="1"/>
  <c r="F395" i="12"/>
  <c r="G395" i="12"/>
  <c r="R346" i="2"/>
  <c r="F403" i="12" a="1"/>
  <c r="F403" i="12"/>
  <c r="G403" i="12"/>
  <c r="R128" i="2"/>
  <c r="F411" i="12" a="1"/>
  <c r="F411" i="12"/>
  <c r="G411" i="12"/>
  <c r="R349" i="2"/>
  <c r="F419" i="12" a="1"/>
  <c r="F419" i="12"/>
  <c r="G419" i="12"/>
  <c r="R140" i="2"/>
  <c r="F427" i="12" a="1"/>
  <c r="F427" i="12"/>
  <c r="G427" i="12"/>
  <c r="R191" i="2"/>
  <c r="F435" i="12" a="1"/>
  <c r="F435" i="12"/>
  <c r="G435" i="12"/>
  <c r="R401" i="2"/>
  <c r="F76" i="12" a="1"/>
  <c r="F76" i="12"/>
  <c r="G76" i="12"/>
  <c r="R92" i="2"/>
  <c r="F84" i="12" a="1"/>
  <c r="F84" i="12"/>
  <c r="G84" i="12"/>
  <c r="R230" i="2"/>
  <c r="F92" i="12" a="1"/>
  <c r="F92" i="12"/>
  <c r="G92" i="12"/>
  <c r="R282" i="2"/>
  <c r="F100" i="12" a="1"/>
  <c r="F100" i="12"/>
  <c r="G100" i="12"/>
  <c r="R43" i="2"/>
  <c r="F108" i="12" a="1"/>
  <c r="F108" i="12"/>
  <c r="G108" i="12"/>
  <c r="R88" i="2"/>
  <c r="F116" i="12" a="1"/>
  <c r="F116" i="12"/>
  <c r="G116" i="12"/>
  <c r="R287" i="2"/>
  <c r="F124" i="12" a="1"/>
  <c r="F124" i="12"/>
  <c r="G124" i="12"/>
  <c r="R94" i="2"/>
  <c r="F132" i="12" a="1"/>
  <c r="F132" i="12"/>
  <c r="G132" i="12"/>
  <c r="R232" i="2"/>
  <c r="F140" i="12" a="1"/>
  <c r="F140" i="12"/>
  <c r="G140" i="12"/>
  <c r="R388" i="2"/>
  <c r="F148" i="12" a="1"/>
  <c r="F148" i="12"/>
  <c r="G148" i="12"/>
  <c r="R295" i="2"/>
  <c r="F156" i="12" a="1"/>
  <c r="F156" i="12"/>
  <c r="G156" i="12"/>
  <c r="R89" i="2"/>
  <c r="F164" i="12" a="1"/>
  <c r="F164" i="12"/>
  <c r="G164" i="12"/>
  <c r="R298" i="2"/>
  <c r="F172" i="12" a="1"/>
  <c r="F172" i="12"/>
  <c r="G172" i="12"/>
  <c r="R364" i="2"/>
  <c r="F180" i="12" a="1"/>
  <c r="F180" i="12"/>
  <c r="G180" i="12"/>
  <c r="R367" i="2"/>
  <c r="F188" i="12" a="1"/>
  <c r="F188" i="12"/>
  <c r="G188" i="12"/>
  <c r="R52" i="2"/>
  <c r="F196" i="12" a="1"/>
  <c r="F196" i="12"/>
  <c r="G196" i="12"/>
  <c r="R163" i="2"/>
  <c r="F204" i="12" a="1"/>
  <c r="F204" i="12"/>
  <c r="G204" i="12"/>
  <c r="R164" i="2"/>
  <c r="F212" i="12" a="1"/>
  <c r="F212" i="12"/>
  <c r="G212" i="12"/>
  <c r="R403" i="2"/>
  <c r="F220" i="12" a="1"/>
  <c r="F220" i="12"/>
  <c r="G220" i="12"/>
  <c r="R234" i="2"/>
  <c r="F228" i="12" a="1"/>
  <c r="F228" i="12"/>
  <c r="G228" i="12"/>
  <c r="R404" i="2"/>
  <c r="F236" i="12" a="1"/>
  <c r="F236" i="12"/>
  <c r="G236" i="12"/>
  <c r="R315" i="2"/>
  <c r="F244" i="12" a="1"/>
  <c r="F244" i="12"/>
  <c r="G244" i="12"/>
  <c r="R317" i="2"/>
  <c r="F252" i="12" a="1"/>
  <c r="F252" i="12"/>
  <c r="G252" i="12"/>
  <c r="R371" i="2"/>
  <c r="F260" i="12" a="1"/>
  <c r="F260" i="12"/>
  <c r="G260" i="12"/>
  <c r="R261" i="2"/>
  <c r="F268" i="12" a="1"/>
  <c r="F268" i="12"/>
  <c r="G268" i="12"/>
  <c r="R121" i="2"/>
  <c r="F276" i="12" a="1"/>
  <c r="F276" i="12"/>
  <c r="G276" i="12"/>
  <c r="R236" i="2"/>
  <c r="F284" i="12" a="1"/>
  <c r="F284" i="12"/>
  <c r="G284" i="12"/>
  <c r="R395" i="2"/>
  <c r="F292" i="12" a="1"/>
  <c r="F292" i="12"/>
  <c r="G292" i="12"/>
  <c r="R64" i="2"/>
  <c r="F300" i="12" a="1"/>
  <c r="F300" i="12"/>
  <c r="G300" i="12"/>
  <c r="R397" i="2"/>
  <c r="F308" i="12" a="1"/>
  <c r="F308" i="12"/>
  <c r="G308" i="12"/>
  <c r="R330" i="2"/>
  <c r="F316" i="12" a="1"/>
  <c r="F316" i="12"/>
  <c r="G316" i="12"/>
  <c r="R69" i="2"/>
  <c r="F324" i="12" a="1"/>
  <c r="F324" i="12"/>
  <c r="G324" i="12"/>
  <c r="R399" i="2"/>
  <c r="F332" i="12" a="1"/>
  <c r="F332" i="12"/>
  <c r="G332" i="12"/>
  <c r="R22" i="2"/>
  <c r="F340" i="12" a="1"/>
  <c r="F340" i="12"/>
  <c r="G340" i="12"/>
  <c r="R135" i="2"/>
  <c r="F348" i="12" a="1"/>
  <c r="F348" i="12"/>
  <c r="G348" i="12"/>
  <c r="R143" i="2"/>
  <c r="F356" i="12" a="1"/>
  <c r="F356" i="12"/>
  <c r="G356" i="12"/>
  <c r="R157" i="2"/>
  <c r="F364" i="12" a="1"/>
  <c r="F364" i="12"/>
  <c r="G364" i="12"/>
  <c r="R75" i="2"/>
  <c r="F372" i="12" a="1"/>
  <c r="F372" i="12"/>
  <c r="G372" i="12"/>
  <c r="R76" i="2"/>
  <c r="F380" i="12" a="1"/>
  <c r="F380" i="12"/>
  <c r="G380" i="12"/>
  <c r="R341" i="2"/>
  <c r="F388" i="12" a="1"/>
  <c r="F388" i="12"/>
  <c r="G388" i="12"/>
  <c r="R109" i="2"/>
  <c r="F396" i="12" a="1"/>
  <c r="F396" i="12"/>
  <c r="G396" i="12"/>
  <c r="R430" i="2"/>
  <c r="F404" i="12" a="1"/>
  <c r="F404" i="12"/>
  <c r="G404" i="12"/>
  <c r="R82" i="2"/>
  <c r="F412" i="12" a="1"/>
  <c r="F412" i="12"/>
  <c r="G412" i="12"/>
  <c r="R129" i="2"/>
  <c r="F420" i="12" a="1"/>
  <c r="F420" i="12"/>
  <c r="G420" i="12"/>
  <c r="R123" i="2"/>
  <c r="F428" i="12" a="1"/>
  <c r="F428" i="12"/>
  <c r="G428" i="12"/>
  <c r="R90" i="2"/>
  <c r="F436" i="12" a="1"/>
  <c r="F436" i="12"/>
  <c r="G436" i="12"/>
  <c r="R382" i="2"/>
  <c r="F5" i="12" a="1"/>
  <c r="F5" i="12"/>
  <c r="G5" i="12"/>
  <c r="R25" i="2"/>
  <c r="F13" i="12" a="1"/>
  <c r="F13" i="12"/>
  <c r="G13" i="12"/>
  <c r="R225" i="2"/>
  <c r="F21" i="12" a="1"/>
  <c r="F21" i="12"/>
  <c r="G21" i="12"/>
  <c r="R413" i="2"/>
  <c r="F29" i="12" a="1"/>
  <c r="F29" i="12"/>
  <c r="G29" i="12"/>
  <c r="R29" i="2"/>
  <c r="F37" i="12" a="1"/>
  <c r="F37" i="12"/>
  <c r="G37" i="12"/>
  <c r="R250" i="2"/>
  <c r="F45" i="12" a="1"/>
  <c r="F45" i="12"/>
  <c r="G45" i="12"/>
  <c r="R251" i="2"/>
  <c r="F53" i="12" a="1"/>
  <c r="F53" i="12"/>
  <c r="G53" i="12"/>
  <c r="R277" i="2"/>
  <c r="F61" i="12" a="1"/>
  <c r="F61" i="12"/>
  <c r="G61" i="12"/>
  <c r="R384" i="2"/>
  <c r="F69" i="12" a="1"/>
  <c r="F69" i="12"/>
  <c r="G69" i="12"/>
  <c r="R7" i="2"/>
  <c r="F77" i="12" a="1"/>
  <c r="F77" i="12"/>
  <c r="G77" i="12"/>
  <c r="R358" i="2"/>
  <c r="F85" i="12" a="1"/>
  <c r="F85" i="12"/>
  <c r="G85" i="12"/>
  <c r="R87" i="2"/>
  <c r="F93" i="12" a="1"/>
  <c r="F93" i="12"/>
  <c r="G93" i="12"/>
  <c r="R10" i="2"/>
  <c r="F101" i="12" a="1"/>
  <c r="F101" i="12"/>
  <c r="G101" i="12"/>
  <c r="R213" i="2"/>
  <c r="F109" i="12" a="1"/>
  <c r="F109" i="12"/>
  <c r="G109" i="12"/>
  <c r="R285" i="2"/>
  <c r="F117" i="12" a="1"/>
  <c r="F117" i="12"/>
  <c r="G117" i="12"/>
  <c r="R288" i="2"/>
  <c r="F125" i="12" a="1"/>
  <c r="F125" i="12"/>
  <c r="G125" i="12"/>
  <c r="R386" i="2"/>
  <c r="F133" i="12" a="1"/>
  <c r="F133" i="12"/>
  <c r="G133" i="12"/>
  <c r="R292" i="2"/>
  <c r="F141" i="12" a="1"/>
  <c r="F141" i="12"/>
  <c r="G141" i="12"/>
  <c r="R120" i="2"/>
  <c r="F149" i="12" a="1"/>
  <c r="F149" i="12"/>
  <c r="G149" i="12"/>
  <c r="R11" i="2"/>
  <c r="F157" i="12" a="1"/>
  <c r="F157" i="12"/>
  <c r="G157" i="12"/>
  <c r="R242" i="2"/>
  <c r="F165" i="12" a="1"/>
  <c r="F165" i="12"/>
  <c r="G165" i="12"/>
  <c r="R299" i="2"/>
  <c r="F173" i="12" a="1"/>
  <c r="F173" i="12"/>
  <c r="G173" i="12"/>
  <c r="R301" i="2"/>
  <c r="F181" i="12" a="1"/>
  <c r="F181" i="12"/>
  <c r="G181" i="12"/>
  <c r="F189" i="12" a="1"/>
  <c r="F189" i="12"/>
  <c r="G189" i="12"/>
  <c r="R142" i="2"/>
  <c r="F197" i="12" a="1"/>
  <c r="F197" i="12"/>
  <c r="G197" i="12"/>
  <c r="R184" i="2"/>
  <c r="F205" i="12" a="1"/>
  <c r="F205" i="12"/>
  <c r="G205" i="12"/>
  <c r="R389" i="2"/>
  <c r="F213" i="12" a="1"/>
  <c r="F213" i="12"/>
  <c r="G213" i="12"/>
  <c r="R150" i="2"/>
  <c r="F221" i="12" a="1"/>
  <c r="F221" i="12"/>
  <c r="G221" i="12"/>
  <c r="R57" i="2"/>
  <c r="F229" i="12" a="1"/>
  <c r="F229" i="12"/>
  <c r="G229" i="12"/>
  <c r="R313" i="2"/>
  <c r="F237" i="12" a="1"/>
  <c r="F237" i="12"/>
  <c r="G237" i="12"/>
  <c r="R235" i="2"/>
  <c r="F245" i="12" a="1"/>
  <c r="F245" i="12"/>
  <c r="G245" i="12"/>
  <c r="R198" i="2"/>
  <c r="F253" i="12" a="1"/>
  <c r="F253" i="12"/>
  <c r="G253" i="12"/>
  <c r="R153" i="2"/>
  <c r="F261" i="12" a="1"/>
  <c r="F261" i="12"/>
  <c r="G261" i="12"/>
  <c r="R423" i="2"/>
  <c r="F269" i="12" a="1"/>
  <c r="F269" i="12"/>
  <c r="G269" i="12"/>
  <c r="R374" i="2"/>
  <c r="F277" i="12" a="1"/>
  <c r="F277" i="12"/>
  <c r="G277" i="12"/>
  <c r="R63" i="2"/>
  <c r="F285" i="12" a="1"/>
  <c r="F285" i="12"/>
  <c r="G285" i="12"/>
  <c r="R326" i="2"/>
  <c r="F293" i="12" a="1"/>
  <c r="F293" i="12"/>
  <c r="G293" i="12"/>
  <c r="R200" i="2"/>
  <c r="F301" i="12" a="1"/>
  <c r="F301" i="12"/>
  <c r="G301" i="12"/>
  <c r="R328" i="2"/>
  <c r="F309" i="12" a="1"/>
  <c r="F309" i="12"/>
  <c r="G309" i="12"/>
  <c r="R68" i="2"/>
  <c r="F317" i="12" a="1"/>
  <c r="F317" i="12"/>
  <c r="G317" i="12"/>
  <c r="R70" i="2"/>
  <c r="F325" i="12" a="1"/>
  <c r="F325" i="12"/>
  <c r="G325" i="12"/>
  <c r="R167" i="2"/>
  <c r="F333" i="12" a="1"/>
  <c r="F333" i="12"/>
  <c r="G333" i="12"/>
  <c r="R102" i="2"/>
  <c r="F341" i="12" a="1"/>
  <c r="F341" i="12"/>
  <c r="G341" i="12"/>
  <c r="R334" i="2"/>
  <c r="F349" i="12" a="1"/>
  <c r="F349" i="12"/>
  <c r="G349" i="12"/>
  <c r="R122" i="2"/>
  <c r="F357" i="12" a="1"/>
  <c r="F357" i="12"/>
  <c r="G357" i="12"/>
  <c r="R186" i="2"/>
  <c r="F365" i="12" a="1"/>
  <c r="F365" i="12"/>
  <c r="G365" i="12"/>
  <c r="R174" i="2"/>
  <c r="F373" i="12" a="1"/>
  <c r="F373" i="12"/>
  <c r="G373" i="12"/>
  <c r="R239" i="2"/>
  <c r="F381" i="12" a="1"/>
  <c r="F381" i="12"/>
  <c r="G381" i="12"/>
  <c r="R342" i="2"/>
  <c r="F389" i="12" a="1"/>
  <c r="F389" i="12"/>
  <c r="G389" i="12"/>
  <c r="R159" i="2"/>
  <c r="F397" i="12" a="1"/>
  <c r="F397" i="12"/>
  <c r="G397" i="12"/>
  <c r="R378" i="2"/>
  <c r="F405" i="12" a="1"/>
  <c r="F405" i="12"/>
  <c r="G405" i="12"/>
  <c r="R83" i="2"/>
  <c r="F413" i="12" a="1"/>
  <c r="F413" i="12"/>
  <c r="G413" i="12"/>
  <c r="R161" i="2"/>
  <c r="F421" i="12" a="1"/>
  <c r="F421" i="12"/>
  <c r="G421" i="12"/>
  <c r="R85" i="2"/>
  <c r="F429" i="12" a="1"/>
  <c r="F429" i="12"/>
  <c r="G429" i="12"/>
  <c r="R240" i="2"/>
  <c r="G224" i="12"/>
  <c r="R59" i="2"/>
  <c r="G91" i="12"/>
  <c r="R281" i="2"/>
  <c r="G130" i="12"/>
  <c r="R256" i="2"/>
  <c r="G437" i="12"/>
  <c r="G198" i="12"/>
  <c r="R369" i="2"/>
  <c r="G270" i="12"/>
  <c r="R101" i="2"/>
  <c r="G278" i="12"/>
  <c r="R375" i="2"/>
  <c r="G390" i="12"/>
  <c r="R168" i="2"/>
  <c r="G422" i="12"/>
  <c r="R381" i="2"/>
  <c r="G119" i="12"/>
  <c r="R289" i="2"/>
  <c r="G167" i="12"/>
  <c r="R96" i="2"/>
  <c r="G177" i="12"/>
  <c r="R365" i="2"/>
  <c r="F435" i="11" a="1"/>
  <c r="F435" i="11"/>
  <c r="F411" i="11" a="1"/>
  <c r="F411" i="11"/>
  <c r="G411" i="11"/>
  <c r="Q380" i="2"/>
  <c r="F387" i="11" a="1"/>
  <c r="F387" i="11"/>
  <c r="G387" i="11"/>
  <c r="Q77" i="2"/>
  <c r="F363" i="11" a="1"/>
  <c r="F363" i="11"/>
  <c r="F339" i="11" a="1"/>
  <c r="F339" i="11"/>
  <c r="G339" i="11"/>
  <c r="Q376" i="2"/>
  <c r="F315" i="11" a="1"/>
  <c r="F315" i="11"/>
  <c r="G315" i="11"/>
  <c r="Q210" i="2"/>
  <c r="F291" i="11" a="1"/>
  <c r="F291" i="11"/>
  <c r="F267" i="11" a="1"/>
  <c r="F267" i="11"/>
  <c r="G267" i="11"/>
  <c r="Q100" i="2"/>
  <c r="F243" i="11" a="1"/>
  <c r="F243" i="11"/>
  <c r="G243" i="11"/>
  <c r="Q60" i="2"/>
  <c r="F219" i="11" a="1"/>
  <c r="F219" i="11"/>
  <c r="G219" i="11"/>
  <c r="Q311" i="2"/>
  <c r="F195" i="11" a="1"/>
  <c r="F195" i="11"/>
  <c r="G195" i="11"/>
  <c r="Q53" i="2"/>
  <c r="F171" i="11" a="1"/>
  <c r="F171" i="11"/>
  <c r="G171" i="11"/>
  <c r="Q300" i="2"/>
  <c r="F147" i="11" a="1"/>
  <c r="F147" i="11"/>
  <c r="G147" i="11"/>
  <c r="Q50" i="2"/>
  <c r="F123" i="11" a="1"/>
  <c r="F123" i="11"/>
  <c r="G123" i="11"/>
  <c r="Q385" i="2"/>
  <c r="F99" i="11" a="1"/>
  <c r="F99" i="11"/>
  <c r="G99" i="11"/>
  <c r="Q284" i="2"/>
  <c r="F75" i="11" a="1"/>
  <c r="F75" i="11"/>
  <c r="G75" i="11"/>
  <c r="Q9" i="2"/>
  <c r="F51" i="11" a="1"/>
  <c r="F51" i="11"/>
  <c r="G51" i="11"/>
  <c r="Q417" i="2"/>
  <c r="F27" i="11" a="1"/>
  <c r="F27" i="11"/>
  <c r="G27" i="11"/>
  <c r="Q91" i="2"/>
  <c r="F434" i="11" a="1"/>
  <c r="F434" i="11"/>
  <c r="G434" i="11"/>
  <c r="Q354" i="2"/>
  <c r="F410" i="11" a="1"/>
  <c r="F410" i="11"/>
  <c r="G410" i="11"/>
  <c r="Q379" i="2"/>
  <c r="F386" i="11" a="1"/>
  <c r="F386" i="11"/>
  <c r="G386" i="11"/>
  <c r="Q138" i="2"/>
  <c r="F362" i="11" a="1"/>
  <c r="F362" i="11"/>
  <c r="G362" i="11"/>
  <c r="Q136" i="2"/>
  <c r="F338" i="11" a="1"/>
  <c r="F338" i="11"/>
  <c r="G338" i="11"/>
  <c r="Q212" i="2"/>
  <c r="F314" i="11" a="1"/>
  <c r="F314" i="11"/>
  <c r="G314" i="11"/>
  <c r="Q156" i="2"/>
  <c r="F290" i="11" a="1"/>
  <c r="F290" i="11"/>
  <c r="G290" i="11"/>
  <c r="Q243" i="2"/>
  <c r="F266" i="11" a="1"/>
  <c r="F266" i="11"/>
  <c r="G266" i="11"/>
  <c r="Q394" i="2"/>
  <c r="F242" i="11" a="1"/>
  <c r="F242" i="11"/>
  <c r="G242" i="11"/>
  <c r="Q18" i="2"/>
  <c r="F218" i="11" a="1"/>
  <c r="F218" i="11"/>
  <c r="G218" i="11"/>
  <c r="Q15" i="2"/>
  <c r="F194" i="11" a="1"/>
  <c r="F194" i="11"/>
  <c r="G194" i="11"/>
  <c r="Q307" i="2"/>
  <c r="F170" i="11" a="1"/>
  <c r="F170" i="11"/>
  <c r="G170" i="11"/>
  <c r="Q12" i="2"/>
  <c r="F146" i="11" a="1"/>
  <c r="F146" i="11"/>
  <c r="G146" i="11"/>
  <c r="Q207" i="2"/>
  <c r="F122" i="11" a="1"/>
  <c r="F122" i="11"/>
  <c r="G122" i="11"/>
  <c r="Q124" i="2"/>
  <c r="F98" i="11" a="1"/>
  <c r="F98" i="11"/>
  <c r="G98" i="11"/>
  <c r="Q179" i="2"/>
  <c r="F74" i="11" a="1"/>
  <c r="F74" i="11"/>
  <c r="G74" i="11"/>
  <c r="Q40" i="2"/>
  <c r="F50" i="11" a="1"/>
  <c r="F50" i="11"/>
  <c r="G50" i="11"/>
  <c r="Q406" i="2"/>
  <c r="F26" i="11" a="1"/>
  <c r="F26" i="11"/>
  <c r="G26" i="11"/>
  <c r="Q272" i="2"/>
  <c r="F433" i="11" a="1"/>
  <c r="F433" i="11"/>
  <c r="G433" i="11"/>
  <c r="Q353" i="2"/>
  <c r="F409" i="11" a="1"/>
  <c r="F409" i="11"/>
  <c r="G409" i="11"/>
  <c r="Q348" i="2"/>
  <c r="F385" i="11" a="1"/>
  <c r="F385" i="11"/>
  <c r="G385" i="11"/>
  <c r="Q245" i="2"/>
  <c r="F361" i="11" a="1"/>
  <c r="F361" i="11"/>
  <c r="G361" i="11"/>
  <c r="Q336" i="2"/>
  <c r="F337" i="11" a="1"/>
  <c r="F337" i="11"/>
  <c r="G337" i="11"/>
  <c r="Q411" i="2"/>
  <c r="F313" i="11" a="1"/>
  <c r="F313" i="11"/>
  <c r="G313" i="11"/>
  <c r="Q425" i="2"/>
  <c r="F289" i="11" a="1"/>
  <c r="F289" i="11"/>
  <c r="G289" i="11"/>
  <c r="Q154" i="2"/>
  <c r="F265" i="11" a="1"/>
  <c r="F265" i="11"/>
  <c r="G265" i="11"/>
  <c r="Q321" i="2"/>
  <c r="F241" i="11" a="1"/>
  <c r="F241" i="11"/>
  <c r="G241" i="11"/>
  <c r="Q214" i="2"/>
  <c r="F217" i="11" a="1"/>
  <c r="F217" i="11"/>
  <c r="G217" i="11"/>
  <c r="Q310" i="2"/>
  <c r="F193" i="11" a="1"/>
  <c r="F193" i="11"/>
  <c r="G193" i="11"/>
  <c r="Q368" i="2"/>
  <c r="F169" i="11" a="1"/>
  <c r="F169" i="11"/>
  <c r="G169" i="11"/>
  <c r="Q363" i="2"/>
  <c r="F145" i="11" a="1"/>
  <c r="F145" i="11"/>
  <c r="G145" i="11"/>
  <c r="Q222" i="2"/>
  <c r="F121" i="11" a="1"/>
  <c r="F121" i="11"/>
  <c r="G121" i="11"/>
  <c r="Q48" i="2"/>
  <c r="F97" i="11" a="1"/>
  <c r="F97" i="11"/>
  <c r="G97" i="11"/>
  <c r="Q402" i="2"/>
  <c r="F73" i="11" a="1"/>
  <c r="F73" i="11"/>
  <c r="G73" i="11"/>
  <c r="Q279" i="2"/>
  <c r="F49" i="11" a="1"/>
  <c r="F49" i="11"/>
  <c r="G49" i="11"/>
  <c r="Q356" i="2"/>
  <c r="F25" i="11" a="1"/>
  <c r="F25" i="11"/>
  <c r="G25" i="11"/>
  <c r="Q28" i="2"/>
  <c r="F432" i="11" a="1"/>
  <c r="F432" i="11"/>
  <c r="G432" i="11"/>
  <c r="Q130" i="2"/>
  <c r="F408" i="11" a="1"/>
  <c r="F408" i="11"/>
  <c r="G408" i="11"/>
  <c r="Q84" i="2"/>
  <c r="F384" i="11" a="1"/>
  <c r="F384" i="11"/>
  <c r="G384" i="11"/>
  <c r="Q344" i="2"/>
  <c r="F360" i="11" a="1"/>
  <c r="F360" i="11"/>
  <c r="G360" i="11"/>
  <c r="Q158" i="2"/>
  <c r="F336" i="11" a="1"/>
  <c r="F336" i="11"/>
  <c r="G336" i="11"/>
  <c r="Q333" i="2"/>
  <c r="F312" i="11" a="1"/>
  <c r="F312" i="11"/>
  <c r="G312" i="11"/>
  <c r="Q193" i="2"/>
  <c r="F288" i="11" a="1"/>
  <c r="F288" i="11"/>
  <c r="G288" i="11"/>
  <c r="Q327" i="2"/>
  <c r="F264" i="11" a="1"/>
  <c r="F264" i="11"/>
  <c r="G264" i="11"/>
  <c r="Q134" i="2"/>
  <c r="F240" i="11" a="1"/>
  <c r="F240" i="11"/>
  <c r="G240" i="11"/>
  <c r="Q316" i="2"/>
  <c r="F216" i="11" a="1"/>
  <c r="F216" i="11"/>
  <c r="G216" i="11"/>
  <c r="Q391" i="2"/>
  <c r="F192" i="11" a="1"/>
  <c r="F192" i="11"/>
  <c r="G192" i="11"/>
  <c r="Q306" i="2"/>
  <c r="F168" i="11" a="1"/>
  <c r="F168" i="11"/>
  <c r="G168" i="11"/>
  <c r="Q223" i="2"/>
  <c r="F144" i="11" a="1"/>
  <c r="F144" i="11"/>
  <c r="G144" i="11"/>
  <c r="Q257" i="2"/>
  <c r="F120" i="11" a="1"/>
  <c r="F120" i="11"/>
  <c r="G120" i="11"/>
  <c r="Q93" i="2"/>
  <c r="F96" i="11" a="1"/>
  <c r="F96" i="11"/>
  <c r="G96" i="11"/>
  <c r="Q283" i="2"/>
  <c r="F72" i="11" a="1"/>
  <c r="F72" i="11"/>
  <c r="G72" i="11"/>
  <c r="Q8" i="2"/>
  <c r="F48" i="11" a="1"/>
  <c r="F48" i="11"/>
  <c r="G48" i="11"/>
  <c r="Q144" i="2"/>
  <c r="F24" i="11" a="1"/>
  <c r="F24" i="11"/>
  <c r="G24" i="11"/>
  <c r="Q221" i="2"/>
  <c r="F431" i="11" a="1"/>
  <c r="F431" i="11"/>
  <c r="F407" i="11" a="1"/>
  <c r="F407" i="11"/>
  <c r="G407" i="11"/>
  <c r="Q347" i="2"/>
  <c r="F383" i="11" a="1"/>
  <c r="F383" i="11"/>
  <c r="G383" i="11"/>
  <c r="Q343" i="2"/>
  <c r="F359" i="11" a="1"/>
  <c r="F359" i="11"/>
  <c r="G359" i="11"/>
  <c r="Q247" i="2"/>
  <c r="F335" i="11" a="1"/>
  <c r="F335" i="11"/>
  <c r="G335" i="11"/>
  <c r="Q332" i="2"/>
  <c r="F311" i="11" a="1"/>
  <c r="F311" i="11"/>
  <c r="G311" i="11"/>
  <c r="Q331" i="2"/>
  <c r="F287" i="11" a="1"/>
  <c r="F287" i="11"/>
  <c r="F263" i="11" a="1"/>
  <c r="F263" i="11"/>
  <c r="G263" i="11"/>
  <c r="Q61" i="2"/>
  <c r="F239" i="11" a="1"/>
  <c r="F239" i="11"/>
  <c r="G239" i="11"/>
  <c r="Q17" i="2"/>
  <c r="F215" i="11" a="1"/>
  <c r="F215" i="11"/>
  <c r="G215" i="11"/>
  <c r="Q56" i="2"/>
  <c r="F191" i="11" a="1"/>
  <c r="F191" i="11"/>
  <c r="G191" i="11"/>
  <c r="Q13" i="2"/>
  <c r="F167" i="11" a="1"/>
  <c r="F167" i="11"/>
  <c r="G167" i="11"/>
  <c r="Q96" i="2"/>
  <c r="F143" i="11" a="1"/>
  <c r="F143" i="11"/>
  <c r="G143" i="11"/>
  <c r="Q419" i="2"/>
  <c r="F119" i="11" a="1"/>
  <c r="F119" i="11"/>
  <c r="G119" i="11"/>
  <c r="Q289" i="2"/>
  <c r="F95" i="11" a="1"/>
  <c r="F95" i="11"/>
  <c r="G95" i="11"/>
  <c r="Q216" i="2"/>
  <c r="F71" i="11" a="1"/>
  <c r="F71" i="11"/>
  <c r="G71" i="11"/>
  <c r="Q131" i="2"/>
  <c r="F47" i="11" a="1"/>
  <c r="F47" i="11"/>
  <c r="G47" i="11"/>
  <c r="Q276" i="2"/>
  <c r="F23" i="11" a="1"/>
  <c r="F23" i="11"/>
  <c r="G23" i="11"/>
  <c r="Q5" i="2"/>
  <c r="F430" i="11" a="1"/>
  <c r="F430" i="11"/>
  <c r="G430" i="11"/>
  <c r="Q240" i="2"/>
  <c r="F406" i="11" a="1"/>
  <c r="F406" i="11"/>
  <c r="G406" i="11"/>
  <c r="Q83" i="2"/>
  <c r="F382" i="11" a="1"/>
  <c r="F382" i="11"/>
  <c r="G382" i="11"/>
  <c r="Q342" i="2"/>
  <c r="F358" i="11" a="1"/>
  <c r="F358" i="11"/>
  <c r="G358" i="11"/>
  <c r="Q186" i="2"/>
  <c r="F334" i="11" a="1"/>
  <c r="F334" i="11"/>
  <c r="G334" i="11"/>
  <c r="Q102" i="2"/>
  <c r="F310" i="11" a="1"/>
  <c r="F310" i="11"/>
  <c r="G310" i="11"/>
  <c r="Q68" i="2"/>
  <c r="F286" i="11" a="1"/>
  <c r="F286" i="11"/>
  <c r="G286" i="11"/>
  <c r="Q326" i="2"/>
  <c r="F262" i="11" a="1"/>
  <c r="F262" i="11"/>
  <c r="G262" i="11"/>
  <c r="Q423" i="2"/>
  <c r="F238" i="11" a="1"/>
  <c r="F238" i="11"/>
  <c r="G238" i="11"/>
  <c r="Q235" i="2"/>
  <c r="F214" i="11" a="1"/>
  <c r="F214" i="11"/>
  <c r="G214" i="11"/>
  <c r="Q150" i="2"/>
  <c r="F190" i="11" a="1"/>
  <c r="F190" i="11"/>
  <c r="G190" i="11"/>
  <c r="Q305" i="2"/>
  <c r="F166" i="11" a="1"/>
  <c r="F166" i="11"/>
  <c r="G166" i="11"/>
  <c r="Q434" i="2"/>
  <c r="F142" i="11" a="1"/>
  <c r="F142" i="11"/>
  <c r="G142" i="11"/>
  <c r="Q362" i="2"/>
  <c r="F118" i="11" a="1"/>
  <c r="F118" i="11"/>
  <c r="G118" i="11"/>
  <c r="Q231" i="2"/>
  <c r="F94" i="11" a="1"/>
  <c r="F94" i="11"/>
  <c r="G94" i="11"/>
  <c r="Q42" i="2"/>
  <c r="F70" i="11" a="1"/>
  <c r="F70" i="11"/>
  <c r="G70" i="11"/>
  <c r="Q229" i="2"/>
  <c r="F46" i="11" a="1"/>
  <c r="F46" i="11"/>
  <c r="G46" i="11"/>
  <c r="Q416" i="2"/>
  <c r="F22" i="11" a="1"/>
  <c r="F22" i="11"/>
  <c r="G22" i="11"/>
  <c r="Q271" i="2"/>
  <c r="F429" i="11" a="1"/>
  <c r="F429" i="11"/>
  <c r="G429" i="11"/>
  <c r="Q90" i="2"/>
  <c r="F405" i="11" a="1"/>
  <c r="F405" i="11"/>
  <c r="G405" i="11"/>
  <c r="Q82" i="2"/>
  <c r="F381" i="11" a="1"/>
  <c r="F381" i="11"/>
  <c r="G381" i="11"/>
  <c r="Q341" i="2"/>
  <c r="F357" i="11" a="1"/>
  <c r="F357" i="11"/>
  <c r="G357" i="11"/>
  <c r="Q157" i="2"/>
  <c r="F333" i="11" a="1"/>
  <c r="F333" i="11"/>
  <c r="G333" i="11"/>
  <c r="Q22" i="2"/>
  <c r="F309" i="11" a="1"/>
  <c r="F309" i="11"/>
  <c r="G309" i="11"/>
  <c r="Q330" i="2"/>
  <c r="F285" i="11" a="1"/>
  <c r="F285" i="11"/>
  <c r="G285" i="11"/>
  <c r="Q395" i="2"/>
  <c r="F261" i="11" a="1"/>
  <c r="F261" i="11"/>
  <c r="G261" i="11"/>
  <c r="Q261" i="2"/>
  <c r="F237" i="11" a="1"/>
  <c r="F237" i="11"/>
  <c r="G237" i="11"/>
  <c r="Q315" i="2"/>
  <c r="F213" i="11" a="1"/>
  <c r="F213" i="11"/>
  <c r="G213" i="11"/>
  <c r="Q403" i="2"/>
  <c r="F189" i="11" a="1"/>
  <c r="F189" i="11"/>
  <c r="G189" i="11"/>
  <c r="Q142" i="2"/>
  <c r="F165" i="11" a="1"/>
  <c r="F165" i="11"/>
  <c r="G165" i="11"/>
  <c r="Q299" i="2"/>
  <c r="F141" i="11" a="1"/>
  <c r="F141" i="11"/>
  <c r="G141" i="11"/>
  <c r="Q120" i="2"/>
  <c r="F117" i="11" a="1"/>
  <c r="F117" i="11"/>
  <c r="G117" i="11"/>
  <c r="Q288" i="2"/>
  <c r="F93" i="11" a="1"/>
  <c r="F93" i="11"/>
  <c r="G93" i="11"/>
  <c r="Q10" i="2"/>
  <c r="F69" i="11" a="1"/>
  <c r="F69" i="11"/>
  <c r="F45" i="11" a="1"/>
  <c r="F45" i="11"/>
  <c r="G45" i="11"/>
  <c r="Q251" i="2"/>
  <c r="F21" i="11" a="1"/>
  <c r="F21" i="11"/>
  <c r="G21" i="11"/>
  <c r="Q413" i="2"/>
  <c r="F428" i="11" a="1"/>
  <c r="F428" i="11"/>
  <c r="G428" i="11"/>
  <c r="Q191" i="2"/>
  <c r="F404" i="11" a="1"/>
  <c r="F404" i="11"/>
  <c r="G404" i="11"/>
  <c r="Q128" i="2"/>
  <c r="F380" i="11" a="1"/>
  <c r="F380" i="11"/>
  <c r="G380" i="11"/>
  <c r="Q203" i="2"/>
  <c r="F356" i="11" a="1"/>
  <c r="F356" i="11"/>
  <c r="G356" i="11"/>
  <c r="Q195" i="2"/>
  <c r="F332" i="11" a="1"/>
  <c r="F332" i="11"/>
  <c r="G332" i="11"/>
  <c r="Q86" i="2"/>
  <c r="F308" i="11" a="1"/>
  <c r="F308" i="11"/>
  <c r="G308" i="11"/>
  <c r="Q116" i="2"/>
  <c r="F284" i="11" a="1"/>
  <c r="F284" i="11"/>
  <c r="G284" i="11"/>
  <c r="Q238" i="2"/>
  <c r="F260" i="11" a="1"/>
  <c r="F260" i="11"/>
  <c r="G260" i="11"/>
  <c r="Q199" i="2"/>
  <c r="F236" i="11" a="1"/>
  <c r="F236" i="11"/>
  <c r="G236" i="11"/>
  <c r="Q314" i="2"/>
  <c r="F212" i="11" a="1"/>
  <c r="F212" i="11"/>
  <c r="G212" i="11"/>
  <c r="Q149" i="2"/>
  <c r="F188" i="11" a="1"/>
  <c r="F188" i="11"/>
  <c r="G188" i="11"/>
  <c r="Q52" i="2"/>
  <c r="F164" i="11" a="1"/>
  <c r="F164" i="11"/>
  <c r="G164" i="11"/>
  <c r="Q298" i="2"/>
  <c r="F140" i="11" a="1"/>
  <c r="F140" i="11"/>
  <c r="G140" i="11"/>
  <c r="Q388" i="2"/>
  <c r="F116" i="11" a="1"/>
  <c r="F116" i="11"/>
  <c r="G116" i="11"/>
  <c r="Q287" i="2"/>
  <c r="F92" i="11" a="1"/>
  <c r="F92" i="11"/>
  <c r="G92" i="11"/>
  <c r="Q282" i="2"/>
  <c r="F68" i="11" a="1"/>
  <c r="F68" i="11"/>
  <c r="G68" i="11"/>
  <c r="Q175" i="2"/>
  <c r="F44" i="11" a="1"/>
  <c r="F44" i="11"/>
  <c r="G44" i="11"/>
  <c r="Q34" i="2"/>
  <c r="F20" i="11" a="1"/>
  <c r="F20" i="11"/>
  <c r="G20" i="11"/>
  <c r="Q27" i="2"/>
  <c r="F427" i="11" a="1"/>
  <c r="F427" i="11"/>
  <c r="F403" i="11" a="1"/>
  <c r="F403" i="11"/>
  <c r="G403" i="11"/>
  <c r="Q127" i="2"/>
  <c r="F379" i="11" a="1"/>
  <c r="F379" i="11"/>
  <c r="G379" i="11"/>
  <c r="Q23" i="2"/>
  <c r="F355" i="11" a="1"/>
  <c r="F355" i="11"/>
  <c r="G355" i="11"/>
  <c r="Q173" i="2"/>
  <c r="F331" i="11" a="1"/>
  <c r="F331" i="11"/>
  <c r="G331" i="11"/>
  <c r="Q21" i="2"/>
  <c r="F307" i="11" a="1"/>
  <c r="F307" i="11"/>
  <c r="G307" i="11"/>
  <c r="Q398" i="2"/>
  <c r="F283" i="11" a="1"/>
  <c r="F283" i="11"/>
  <c r="G283" i="11"/>
  <c r="Q262" i="2"/>
  <c r="F259" i="11" a="1"/>
  <c r="F259" i="11"/>
  <c r="G259" i="11"/>
  <c r="Q373" i="2"/>
  <c r="F235" i="11" a="1"/>
  <c r="F235" i="11"/>
  <c r="G235" i="11"/>
  <c r="Q16" i="2"/>
  <c r="F211" i="11" a="1"/>
  <c r="F211" i="11"/>
  <c r="G211" i="11"/>
  <c r="Q115" i="2"/>
  <c r="F187" i="11" a="1"/>
  <c r="F187" i="11"/>
  <c r="G187" i="11"/>
  <c r="Q183" i="2"/>
  <c r="F163" i="11" a="1"/>
  <c r="F163" i="11"/>
  <c r="G163" i="11"/>
  <c r="Q297" i="2"/>
  <c r="F139" i="11" a="1"/>
  <c r="F139" i="11"/>
  <c r="G139" i="11"/>
  <c r="Q132" i="2"/>
  <c r="F115" i="11" a="1"/>
  <c r="F115" i="11"/>
  <c r="G115" i="11"/>
  <c r="Q433" i="2"/>
  <c r="F91" i="11" a="1"/>
  <c r="F91" i="11"/>
  <c r="G91" i="11"/>
  <c r="Q281" i="2"/>
  <c r="F67" i="11" a="1"/>
  <c r="F67" i="11"/>
  <c r="G67" i="11"/>
  <c r="Q39" i="2"/>
  <c r="F43" i="11" a="1"/>
  <c r="F43" i="11"/>
  <c r="G43" i="11"/>
  <c r="Q33" i="2"/>
  <c r="F19" i="11" a="1"/>
  <c r="F19" i="11"/>
  <c r="G19" i="11"/>
  <c r="Q270" i="2"/>
  <c r="F426" i="11" a="1"/>
  <c r="F426" i="11"/>
  <c r="G426" i="11"/>
  <c r="Q352" i="2"/>
  <c r="F402" i="11" a="1"/>
  <c r="F402" i="11"/>
  <c r="G402" i="11"/>
  <c r="Q81" i="2"/>
  <c r="F378" i="11" a="1"/>
  <c r="F378" i="11"/>
  <c r="G378" i="11"/>
  <c r="Q429" i="2"/>
  <c r="F354" i="11" a="1"/>
  <c r="F354" i="11"/>
  <c r="G354" i="11"/>
  <c r="Q118" i="2"/>
  <c r="F330" i="11" a="1"/>
  <c r="F330" i="11"/>
  <c r="G330" i="11"/>
  <c r="Q427" i="2"/>
  <c r="F306" i="11" a="1"/>
  <c r="F306" i="11"/>
  <c r="G306" i="11"/>
  <c r="Q329" i="2"/>
  <c r="F282" i="11" a="1"/>
  <c r="F282" i="11"/>
  <c r="G282" i="11"/>
  <c r="Q325" i="2"/>
  <c r="F258" i="11" a="1"/>
  <c r="F258" i="11"/>
  <c r="G258" i="11"/>
  <c r="Q393" i="2"/>
  <c r="F234" i="11" a="1"/>
  <c r="F234" i="11"/>
  <c r="G234" i="11"/>
  <c r="Q165" i="2"/>
  <c r="F210" i="11" a="1"/>
  <c r="F210" i="11"/>
  <c r="G210" i="11"/>
  <c r="Q435" i="2"/>
  <c r="F186" i="11" a="1"/>
  <c r="F186" i="11"/>
  <c r="G186" i="11"/>
  <c r="Q304" i="2"/>
  <c r="F162" i="11" a="1"/>
  <c r="F162" i="11"/>
  <c r="G162" i="11"/>
  <c r="Q208" i="2"/>
  <c r="F138" i="11" a="1"/>
  <c r="F138" i="11"/>
  <c r="G138" i="11"/>
  <c r="Q294" i="2"/>
  <c r="F114" i="11" a="1"/>
  <c r="F114" i="11"/>
  <c r="G114" i="11"/>
  <c r="Q254" i="2"/>
  <c r="F90" i="11" a="1"/>
  <c r="F90" i="11"/>
  <c r="G90" i="11"/>
  <c r="Q253" i="2"/>
  <c r="F66" i="11" a="1"/>
  <c r="F66" i="11"/>
  <c r="G66" i="11"/>
  <c r="Q178" i="2"/>
  <c r="F42" i="11" a="1"/>
  <c r="F42" i="11"/>
  <c r="G42" i="11"/>
  <c r="Q415" i="2"/>
  <c r="F18" i="11" a="1"/>
  <c r="F18" i="11"/>
  <c r="G18" i="11"/>
  <c r="Q269" i="2"/>
  <c r="F425" i="11" a="1"/>
  <c r="F425" i="11"/>
  <c r="G425" i="11"/>
  <c r="Q351" i="2"/>
  <c r="F401" i="11" a="1"/>
  <c r="F401" i="11"/>
  <c r="G401" i="11"/>
  <c r="Q80" i="2"/>
  <c r="F377" i="11" a="1"/>
  <c r="F377" i="11"/>
  <c r="G377" i="11"/>
  <c r="Q189" i="2"/>
  <c r="F353" i="11" a="1"/>
  <c r="F353" i="11"/>
  <c r="G353" i="11"/>
  <c r="Q74" i="2"/>
  <c r="F329" i="11" a="1"/>
  <c r="F329" i="11"/>
  <c r="G329" i="11"/>
  <c r="Q108" i="2"/>
  <c r="F305" i="11" a="1"/>
  <c r="F305" i="11"/>
  <c r="G305" i="11"/>
  <c r="Q263" i="2"/>
  <c r="F281" i="11" a="1"/>
  <c r="F281" i="11"/>
  <c r="G281" i="11"/>
  <c r="Q324" i="2"/>
  <c r="F257" i="11" a="1"/>
  <c r="F257" i="11"/>
  <c r="G257" i="11"/>
  <c r="Q320" i="2"/>
  <c r="F233" i="11" a="1"/>
  <c r="F233" i="11"/>
  <c r="G233" i="11"/>
  <c r="Q226" i="2"/>
  <c r="F209" i="11" a="1"/>
  <c r="F209" i="11"/>
  <c r="G209" i="11"/>
  <c r="Q309" i="2"/>
  <c r="F185" i="11" a="1"/>
  <c r="F185" i="11"/>
  <c r="G185" i="11"/>
  <c r="Q182" i="2"/>
  <c r="F161" i="11" a="1"/>
  <c r="F161" i="11"/>
  <c r="G161" i="11"/>
  <c r="Q259" i="2"/>
  <c r="F137" i="11" a="1"/>
  <c r="F137" i="11"/>
  <c r="G137" i="11"/>
  <c r="Q49" i="2"/>
  <c r="F113" i="11" a="1"/>
  <c r="F113" i="11"/>
  <c r="G113" i="11"/>
  <c r="Q360" i="2"/>
  <c r="F89" i="11" a="1"/>
  <c r="F89" i="11"/>
  <c r="G89" i="11"/>
  <c r="Q206" i="2"/>
  <c r="F65" i="11" a="1"/>
  <c r="F65" i="11"/>
  <c r="G65" i="11"/>
  <c r="Q112" i="2"/>
  <c r="F41" i="11" a="1"/>
  <c r="F41" i="11"/>
  <c r="G41" i="11"/>
  <c r="Q177" i="2"/>
  <c r="F17" i="11" a="1"/>
  <c r="F17" i="11"/>
  <c r="G17" i="11"/>
  <c r="Q217" i="2"/>
  <c r="F424" i="11" a="1"/>
  <c r="F424" i="11"/>
  <c r="G424" i="11"/>
  <c r="Q400" i="2"/>
  <c r="F400" i="11" a="1"/>
  <c r="F400" i="11"/>
  <c r="G400" i="11"/>
  <c r="Q160" i="2"/>
  <c r="F376" i="11" a="1"/>
  <c r="F376" i="11"/>
  <c r="G376" i="11"/>
  <c r="Q137" i="2"/>
  <c r="F352" i="11" a="1"/>
  <c r="F352" i="11"/>
  <c r="G352" i="11"/>
  <c r="Q211" i="2"/>
  <c r="F328" i="11" a="1"/>
  <c r="F328" i="11"/>
  <c r="G328" i="11"/>
  <c r="Q117" i="2"/>
  <c r="F304" i="11" a="1"/>
  <c r="F304" i="11"/>
  <c r="G304" i="11"/>
  <c r="Q205" i="2"/>
  <c r="F280" i="11" a="1"/>
  <c r="F280" i="11"/>
  <c r="G280" i="11"/>
  <c r="Q237" i="2"/>
  <c r="F256" i="11" a="1"/>
  <c r="F256" i="11"/>
  <c r="G256" i="11"/>
  <c r="Q99" i="2"/>
  <c r="F232" i="11" a="1"/>
  <c r="F232" i="11"/>
  <c r="G232" i="11"/>
  <c r="Q197" i="2"/>
  <c r="F208" i="11" a="1"/>
  <c r="F208" i="11"/>
  <c r="G208" i="11"/>
  <c r="Q390" i="2"/>
  <c r="F184" i="11" a="1"/>
  <c r="F184" i="11"/>
  <c r="G184" i="11"/>
  <c r="Q303" i="2"/>
  <c r="F160" i="11" a="1"/>
  <c r="F160" i="11"/>
  <c r="G160" i="11"/>
  <c r="Q420" i="2"/>
  <c r="F136" i="11" a="1"/>
  <c r="F136" i="11"/>
  <c r="G136" i="11"/>
  <c r="Q147" i="2"/>
  <c r="F112" i="11" a="1"/>
  <c r="F112" i="11"/>
  <c r="G112" i="11"/>
  <c r="Q119" i="2"/>
  <c r="F88" i="11" a="1"/>
  <c r="F88" i="11"/>
  <c r="G88" i="11"/>
  <c r="Q146" i="2"/>
  <c r="F64" i="11" a="1"/>
  <c r="F64" i="11"/>
  <c r="G64" i="11"/>
  <c r="Q196" i="2"/>
  <c r="F40" i="11" a="1"/>
  <c r="F40" i="11"/>
  <c r="G40" i="11"/>
  <c r="Q110" i="2"/>
  <c r="F16" i="11" a="1"/>
  <c r="F16" i="11"/>
  <c r="G16" i="11"/>
  <c r="Q383" i="2"/>
  <c r="F423" i="11" a="1"/>
  <c r="F423" i="11"/>
  <c r="G423" i="11"/>
  <c r="Q381" i="2"/>
  <c r="F399" i="11" a="1"/>
  <c r="F399" i="11"/>
  <c r="G399" i="11"/>
  <c r="Q190" i="2"/>
  <c r="F375" i="11" a="1"/>
  <c r="F375" i="11"/>
  <c r="G375" i="11"/>
  <c r="Q202" i="2"/>
  <c r="F351" i="11" a="1"/>
  <c r="F351" i="11"/>
  <c r="G351" i="11"/>
  <c r="Q73" i="2"/>
  <c r="F327" i="11" a="1"/>
  <c r="F327" i="11"/>
  <c r="G327" i="11"/>
  <c r="Q71" i="2"/>
  <c r="F303" i="11" a="1"/>
  <c r="F303" i="11"/>
  <c r="G303" i="11"/>
  <c r="Q201" i="2"/>
  <c r="F279" i="11" a="1"/>
  <c r="F279" i="11"/>
  <c r="G279" i="11"/>
  <c r="Q375" i="2"/>
  <c r="F255" i="11" a="1"/>
  <c r="F255" i="11"/>
  <c r="G255" i="11"/>
  <c r="Q372" i="2"/>
  <c r="F231" i="11" a="1"/>
  <c r="F231" i="11"/>
  <c r="G231" i="11"/>
  <c r="Q409" i="2"/>
  <c r="F207" i="11" a="1"/>
  <c r="F207" i="11"/>
  <c r="G207" i="11"/>
  <c r="Q308" i="2"/>
  <c r="F183" i="11" a="1"/>
  <c r="F183" i="11"/>
  <c r="G183" i="11"/>
  <c r="Q181" i="2"/>
  <c r="F159" i="11" a="1"/>
  <c r="F159" i="11"/>
  <c r="G159" i="11"/>
  <c r="Q258" i="2"/>
  <c r="F135" i="11" a="1"/>
  <c r="F135" i="11"/>
  <c r="G135" i="11"/>
  <c r="Q293" i="2"/>
  <c r="F111" i="11" a="1"/>
  <c r="F111" i="11"/>
  <c r="G111" i="11"/>
  <c r="Q47" i="2"/>
  <c r="F87" i="11" a="1"/>
  <c r="F87" i="11"/>
  <c r="G87" i="11"/>
  <c r="Q204" i="2"/>
  <c r="F63" i="11" a="1"/>
  <c r="F63" i="11"/>
  <c r="G63" i="11"/>
  <c r="Q278" i="2"/>
  <c r="F39" i="11" a="1"/>
  <c r="F39" i="11"/>
  <c r="G39" i="11"/>
  <c r="Q355" i="2"/>
  <c r="F15" i="11" a="1"/>
  <c r="F15" i="11"/>
  <c r="G15" i="11"/>
  <c r="Q170" i="2"/>
  <c r="F422" i="11" a="1"/>
  <c r="F422" i="11"/>
  <c r="G422" i="11"/>
  <c r="Q85" i="2"/>
  <c r="F398" i="11" a="1"/>
  <c r="F398" i="11"/>
  <c r="G398" i="11"/>
  <c r="Q378" i="2"/>
  <c r="F374" i="11" a="1"/>
  <c r="F374" i="11"/>
  <c r="G374" i="11"/>
  <c r="Q239" i="2"/>
  <c r="F350" i="11" a="1"/>
  <c r="F350" i="11"/>
  <c r="G350" i="11"/>
  <c r="Q122" i="2"/>
  <c r="F326" i="11" a="1"/>
  <c r="F326" i="11"/>
  <c r="G326" i="11"/>
  <c r="Q167" i="2"/>
  <c r="F302" i="11" a="1"/>
  <c r="F302" i="11"/>
  <c r="G302" i="11"/>
  <c r="Q328" i="2"/>
  <c r="F278" i="11" a="1"/>
  <c r="F278" i="11"/>
  <c r="G278" i="11"/>
  <c r="Q63" i="2"/>
  <c r="F254" i="11" a="1"/>
  <c r="F254" i="11"/>
  <c r="G254" i="11"/>
  <c r="Q153" i="2"/>
  <c r="F230" i="11" a="1"/>
  <c r="F230" i="11"/>
  <c r="G230" i="11"/>
  <c r="Q313" i="2"/>
  <c r="F206" i="11" a="1"/>
  <c r="F206" i="11"/>
  <c r="G206" i="11"/>
  <c r="F182" i="11" a="1"/>
  <c r="F182" i="11"/>
  <c r="G182" i="11"/>
  <c r="Q302" i="2"/>
  <c r="F158" i="11" a="1"/>
  <c r="F158" i="11"/>
  <c r="G158" i="11"/>
  <c r="Q192" i="2"/>
  <c r="F134" i="11" a="1"/>
  <c r="F134" i="11"/>
  <c r="G134" i="11"/>
  <c r="Q95" i="2"/>
  <c r="F110" i="11" a="1"/>
  <c r="F110" i="11"/>
  <c r="G110" i="11"/>
  <c r="Q286" i="2"/>
  <c r="F86" i="11" a="1"/>
  <c r="F86" i="11"/>
  <c r="G86" i="11"/>
  <c r="Q171" i="2"/>
  <c r="F62" i="11" a="1"/>
  <c r="F62" i="11"/>
  <c r="G62" i="11"/>
  <c r="Q38" i="2"/>
  <c r="F38" i="11" a="1"/>
  <c r="F38" i="11"/>
  <c r="G38" i="11"/>
  <c r="Q6" i="2"/>
  <c r="F14" i="11" a="1"/>
  <c r="F14" i="11"/>
  <c r="G14" i="11"/>
  <c r="Q268" i="2"/>
  <c r="F421" i="11" a="1"/>
  <c r="F421" i="11"/>
  <c r="G421" i="11"/>
  <c r="Q123" i="2"/>
  <c r="F397" i="11" a="1"/>
  <c r="F397" i="11"/>
  <c r="G397" i="11"/>
  <c r="Q430" i="2"/>
  <c r="F373" i="11" a="1"/>
  <c r="F373" i="11"/>
  <c r="G373" i="11"/>
  <c r="Q76" i="2"/>
  <c r="F349" i="11" a="1"/>
  <c r="F349" i="11"/>
  <c r="G349" i="11"/>
  <c r="Q143" i="2"/>
  <c r="F325" i="11" a="1"/>
  <c r="F325" i="11"/>
  <c r="G325" i="11"/>
  <c r="Q399" i="2"/>
  <c r="F301" i="11" a="1"/>
  <c r="F301" i="11"/>
  <c r="G301" i="11"/>
  <c r="Q397" i="2"/>
  <c r="F277" i="11" a="1"/>
  <c r="F277" i="11"/>
  <c r="G277" i="11"/>
  <c r="Q236" i="2"/>
  <c r="F253" i="11" a="1"/>
  <c r="F253" i="11"/>
  <c r="G253" i="11"/>
  <c r="Q371" i="2"/>
  <c r="F229" i="11" a="1"/>
  <c r="F229" i="11"/>
  <c r="G229" i="11"/>
  <c r="Q404" i="2"/>
  <c r="F205" i="11" a="1"/>
  <c r="F205" i="11"/>
  <c r="G205" i="11"/>
  <c r="Q389" i="2"/>
  <c r="F181" i="11" a="1"/>
  <c r="F181" i="11"/>
  <c r="G181" i="11"/>
  <c r="F157" i="11" a="1"/>
  <c r="F157" i="11"/>
  <c r="G157" i="11"/>
  <c r="Q242" i="2"/>
  <c r="F133" i="11" a="1"/>
  <c r="F133" i="11"/>
  <c r="G133" i="11"/>
  <c r="Q292" i="2"/>
  <c r="F109" i="11" a="1"/>
  <c r="F109" i="11"/>
  <c r="G109" i="11"/>
  <c r="Q285" i="2"/>
  <c r="F85" i="11" a="1"/>
  <c r="F85" i="11"/>
  <c r="G85" i="11"/>
  <c r="Q87" i="2"/>
  <c r="F61" i="11" a="1"/>
  <c r="F61" i="11"/>
  <c r="G61" i="11"/>
  <c r="Q384" i="2"/>
  <c r="F37" i="11" a="1"/>
  <c r="F37" i="11"/>
  <c r="G37" i="11"/>
  <c r="Q250" i="2"/>
  <c r="F13" i="11" a="1"/>
  <c r="F13" i="11"/>
  <c r="G13" i="11"/>
  <c r="Q225" i="2"/>
  <c r="F420" i="11" a="1"/>
  <c r="F420" i="11"/>
  <c r="G420" i="11"/>
  <c r="Q140" i="2"/>
  <c r="F396" i="11" a="1"/>
  <c r="F396" i="11"/>
  <c r="G396" i="11"/>
  <c r="Q346" i="2"/>
  <c r="F372" i="11" a="1"/>
  <c r="F372" i="11"/>
  <c r="G372" i="11"/>
  <c r="Q340" i="2"/>
  <c r="F348" i="11" a="1"/>
  <c r="F348" i="11"/>
  <c r="G348" i="11"/>
  <c r="Q224" i="2"/>
  <c r="F324" i="11" a="1"/>
  <c r="F324" i="11"/>
  <c r="G324" i="11"/>
  <c r="Q107" i="2"/>
  <c r="F300" i="11" a="1"/>
  <c r="F300" i="11"/>
  <c r="G300" i="11"/>
  <c r="Q67" i="2"/>
  <c r="F276" i="11" a="1"/>
  <c r="F276" i="11"/>
  <c r="G276" i="11"/>
  <c r="Q126" i="2"/>
  <c r="F252" i="11" a="1"/>
  <c r="F252" i="11"/>
  <c r="G252" i="11"/>
  <c r="Q410" i="2"/>
  <c r="F228" i="11" a="1"/>
  <c r="F228" i="11"/>
  <c r="G228" i="11"/>
  <c r="Q370" i="2"/>
  <c r="F204" i="11" a="1"/>
  <c r="F204" i="11"/>
  <c r="G204" i="11"/>
  <c r="Q164" i="2"/>
  <c r="F180" i="11" a="1"/>
  <c r="F180" i="11"/>
  <c r="G180" i="11"/>
  <c r="Q367" i="2"/>
  <c r="F156" i="11" a="1"/>
  <c r="F156" i="11"/>
  <c r="G156" i="11"/>
  <c r="Q89" i="2"/>
  <c r="F132" i="11" a="1"/>
  <c r="F132" i="11"/>
  <c r="G132" i="11"/>
  <c r="Q232" i="2"/>
  <c r="F108" i="11" a="1"/>
  <c r="F108" i="11"/>
  <c r="G108" i="11"/>
  <c r="Q88" i="2"/>
  <c r="F84" i="11" a="1"/>
  <c r="F84" i="11"/>
  <c r="G84" i="11"/>
  <c r="Q230" i="2"/>
  <c r="F60" i="11" a="1"/>
  <c r="F60" i="11"/>
  <c r="G60" i="11"/>
  <c r="Q37" i="2"/>
  <c r="F36" i="11" a="1"/>
  <c r="F36" i="11"/>
  <c r="G36" i="11"/>
  <c r="Q32" i="2"/>
  <c r="F12" i="11" a="1"/>
  <c r="F12" i="11"/>
  <c r="G12" i="11"/>
  <c r="Q267" i="2"/>
  <c r="F419" i="11" a="1"/>
  <c r="F419" i="11"/>
  <c r="G419" i="11"/>
  <c r="Q431" i="2"/>
  <c r="F395" i="11" a="1"/>
  <c r="F395" i="11"/>
  <c r="G395" i="11"/>
  <c r="Q79" i="2"/>
  <c r="F371" i="11" a="1"/>
  <c r="F371" i="11"/>
  <c r="G371" i="11"/>
  <c r="Q339" i="2"/>
  <c r="F347" i="11" a="1"/>
  <c r="F347" i="11"/>
  <c r="G347" i="11"/>
  <c r="Q185" i="2"/>
  <c r="F323" i="11" a="1"/>
  <c r="F323" i="11"/>
  <c r="G323" i="11"/>
  <c r="Q106" i="2"/>
  <c r="F299" i="11" a="1"/>
  <c r="F299" i="11"/>
  <c r="G299" i="11"/>
  <c r="Q66" i="2"/>
  <c r="F275" i="11" a="1"/>
  <c r="F275" i="11"/>
  <c r="G275" i="11"/>
  <c r="Q172" i="2"/>
  <c r="F251" i="11" a="1"/>
  <c r="F251" i="11"/>
  <c r="G251" i="11"/>
  <c r="Q319" i="2"/>
  <c r="F227" i="11" a="1"/>
  <c r="F227" i="11"/>
  <c r="G227" i="11"/>
  <c r="Q312" i="2"/>
  <c r="F203" i="11" a="1"/>
  <c r="F203" i="11"/>
  <c r="G203" i="11"/>
  <c r="Q55" i="2"/>
  <c r="F179" i="11" a="1"/>
  <c r="F179" i="11"/>
  <c r="G179" i="11"/>
  <c r="Q366" i="2"/>
  <c r="F155" i="11" a="1"/>
  <c r="F155" i="11"/>
  <c r="G155" i="11"/>
  <c r="Q125" i="2"/>
  <c r="F131" i="11" a="1"/>
  <c r="F131" i="11"/>
  <c r="G131" i="11"/>
  <c r="Q387" i="2"/>
  <c r="F107" i="11" a="1"/>
  <c r="F107" i="11"/>
  <c r="G107" i="11"/>
  <c r="Q180" i="2"/>
  <c r="F83" i="11" a="1"/>
  <c r="F83" i="11"/>
  <c r="G83" i="11"/>
  <c r="Q359" i="2"/>
  <c r="F59" i="11" a="1"/>
  <c r="F59" i="11"/>
  <c r="G59" i="11"/>
  <c r="Q407" i="2"/>
  <c r="F35" i="11" a="1"/>
  <c r="F35" i="11"/>
  <c r="G35" i="11"/>
  <c r="Q31" i="2"/>
  <c r="F11" i="11" a="1"/>
  <c r="F11" i="11"/>
  <c r="G11" i="11"/>
  <c r="Q162" i="2"/>
  <c r="F418" i="11" a="1"/>
  <c r="F418" i="11"/>
  <c r="G418" i="11"/>
  <c r="Q350" i="2"/>
  <c r="F394" i="11" a="1"/>
  <c r="F394" i="11"/>
  <c r="G394" i="11"/>
  <c r="Q78" i="2"/>
  <c r="F370" i="11" a="1"/>
  <c r="F370" i="11"/>
  <c r="G370" i="11"/>
  <c r="Q338" i="2"/>
  <c r="F346" i="11" a="1"/>
  <c r="F346" i="11"/>
  <c r="G346" i="11"/>
  <c r="Q335" i="2"/>
  <c r="F322" i="11" a="1"/>
  <c r="F322" i="11"/>
  <c r="G322" i="11"/>
  <c r="Q426" i="2"/>
  <c r="F298" i="11" a="1"/>
  <c r="F298" i="11"/>
  <c r="G298" i="11"/>
  <c r="Q166" i="2"/>
  <c r="F274" i="11" a="1"/>
  <c r="F274" i="11"/>
  <c r="G274" i="11"/>
  <c r="Q62" i="2"/>
  <c r="F250" i="11" a="1"/>
  <c r="F250" i="11"/>
  <c r="G250" i="11"/>
  <c r="Q318" i="2"/>
  <c r="F226" i="11" a="1"/>
  <c r="F226" i="11"/>
  <c r="G226" i="11"/>
  <c r="Q152" i="2"/>
  <c r="F202" i="11" a="1"/>
  <c r="F202" i="11"/>
  <c r="G202" i="11"/>
  <c r="Q14" i="2"/>
  <c r="F178" i="11" a="1"/>
  <c r="F178" i="11"/>
  <c r="G178" i="11"/>
  <c r="Q141" i="2"/>
  <c r="F154" i="11" a="1"/>
  <c r="F154" i="11"/>
  <c r="G154" i="11"/>
  <c r="Q246" i="2"/>
  <c r="F130" i="11" a="1"/>
  <c r="F130" i="11"/>
  <c r="G130" i="11"/>
  <c r="Q256" i="2"/>
  <c r="F106" i="11" a="1"/>
  <c r="F106" i="11"/>
  <c r="G106" i="11"/>
  <c r="Q46" i="2"/>
  <c r="F82" i="11" a="1"/>
  <c r="F82" i="11"/>
  <c r="G82" i="11"/>
  <c r="Q280" i="2"/>
  <c r="F58" i="11" a="1"/>
  <c r="F58" i="11"/>
  <c r="G58" i="11"/>
  <c r="Q228" i="2"/>
  <c r="F34" i="11" a="1"/>
  <c r="F34" i="11"/>
  <c r="G34" i="11"/>
  <c r="Q414" i="2"/>
  <c r="F10" i="11" a="1"/>
  <c r="F10" i="11"/>
  <c r="G10" i="11"/>
  <c r="Q176" i="2"/>
  <c r="F417" i="11" a="1"/>
  <c r="F417" i="11"/>
  <c r="G417" i="11"/>
  <c r="Q412" i="2"/>
  <c r="F393" i="11" a="1"/>
  <c r="F393" i="11"/>
  <c r="G393" i="11"/>
  <c r="Q139" i="2"/>
  <c r="F369" i="11" a="1"/>
  <c r="F369" i="11"/>
  <c r="G369" i="11"/>
  <c r="Q188" i="2"/>
  <c r="F345" i="11" a="1"/>
  <c r="F345" i="11"/>
  <c r="G345" i="11"/>
  <c r="Q103" i="2"/>
  <c r="F321" i="11" a="1"/>
  <c r="F321" i="11"/>
  <c r="G321" i="11"/>
  <c r="Q219" i="2"/>
  <c r="F297" i="11" a="1"/>
  <c r="F297" i="11"/>
  <c r="G297" i="11"/>
  <c r="Q20" i="2"/>
  <c r="F273" i="11" a="1"/>
  <c r="F273" i="11"/>
  <c r="G273" i="11"/>
  <c r="Q323" i="2"/>
  <c r="F249" i="11" a="1"/>
  <c r="F249" i="11"/>
  <c r="G249" i="11"/>
  <c r="Q392" i="2"/>
  <c r="F225" i="11" a="1"/>
  <c r="F225" i="11"/>
  <c r="G225" i="11"/>
  <c r="Q59" i="2"/>
  <c r="F201" i="11" a="1"/>
  <c r="F201" i="11"/>
  <c r="G201" i="11"/>
  <c r="Q218" i="2"/>
  <c r="F177" i="11" a="1"/>
  <c r="F177" i="11"/>
  <c r="G177" i="11"/>
  <c r="Q365" i="2"/>
  <c r="F153" i="11" a="1"/>
  <c r="F153" i="11"/>
  <c r="G153" i="11"/>
  <c r="Q296" i="2"/>
  <c r="F129" i="11" a="1"/>
  <c r="F129" i="11"/>
  <c r="G129" i="11"/>
  <c r="Q255" i="2"/>
  <c r="F105" i="11" a="1"/>
  <c r="F105" i="11"/>
  <c r="G105" i="11"/>
  <c r="Q113" i="2"/>
  <c r="F81" i="11" a="1"/>
  <c r="F81" i="11"/>
  <c r="G81" i="11"/>
  <c r="Q145" i="2"/>
  <c r="F57" i="11" a="1"/>
  <c r="F57" i="11"/>
  <c r="G57" i="11"/>
  <c r="Q36" i="2"/>
  <c r="F33" i="11" a="1"/>
  <c r="F33" i="11"/>
  <c r="G33" i="11"/>
  <c r="Q30" i="2"/>
  <c r="F9" i="11" a="1"/>
  <c r="F9" i="11"/>
  <c r="G9" i="11"/>
  <c r="Q266" i="2"/>
  <c r="F416" i="11" a="1"/>
  <c r="F416" i="11"/>
  <c r="G416" i="11"/>
  <c r="Q24" i="2"/>
  <c r="F392" i="11" a="1"/>
  <c r="F392" i="11"/>
  <c r="G392" i="11"/>
  <c r="Q345" i="2"/>
  <c r="F368" i="11" a="1"/>
  <c r="F368" i="11"/>
  <c r="G368" i="11"/>
  <c r="Q337" i="2"/>
  <c r="F344" i="11" a="1"/>
  <c r="F344" i="11"/>
  <c r="G344" i="11"/>
  <c r="Q72" i="2"/>
  <c r="F320" i="11" a="1"/>
  <c r="F320" i="11"/>
  <c r="G320" i="11"/>
  <c r="Q244" i="2"/>
  <c r="F296" i="11" a="1"/>
  <c r="F296" i="11"/>
  <c r="G296" i="11"/>
  <c r="Q396" i="2"/>
  <c r="F272" i="11" a="1"/>
  <c r="F272" i="11"/>
  <c r="G272" i="11"/>
  <c r="Q19" i="2"/>
  <c r="F248" i="11" a="1"/>
  <c r="F248" i="11"/>
  <c r="G248" i="11"/>
  <c r="Q98" i="2"/>
  <c r="F224" i="11" a="1"/>
  <c r="F224" i="11"/>
  <c r="G224" i="11"/>
  <c r="Q58" i="2"/>
  <c r="F200" i="11" a="1"/>
  <c r="F200" i="11"/>
  <c r="G200" i="11"/>
  <c r="Q54" i="2"/>
  <c r="F176" i="11" a="1"/>
  <c r="F176" i="11"/>
  <c r="G176" i="11"/>
  <c r="Q408" i="2"/>
  <c r="F152" i="11" a="1"/>
  <c r="F152" i="11"/>
  <c r="G152" i="11"/>
  <c r="Q51" i="2"/>
  <c r="F128" i="11" a="1"/>
  <c r="F128" i="11"/>
  <c r="G128" i="11"/>
  <c r="Q291" i="2"/>
  <c r="F104" i="11" a="1"/>
  <c r="F104" i="11"/>
  <c r="G104" i="11"/>
  <c r="Q45" i="2"/>
  <c r="F80" i="11" a="1"/>
  <c r="F80" i="11"/>
  <c r="G80" i="11"/>
  <c r="Q252" i="2"/>
  <c r="F56" i="11" a="1"/>
  <c r="F56" i="11"/>
  <c r="G56" i="11"/>
  <c r="Q35" i="2"/>
  <c r="F32" i="11" a="1"/>
  <c r="F32" i="11"/>
  <c r="G32" i="11"/>
  <c r="Q275" i="2"/>
  <c r="F8" i="11" a="1"/>
  <c r="F8" i="11"/>
  <c r="G8" i="11"/>
  <c r="Q248" i="2"/>
  <c r="F415" i="11" a="1"/>
  <c r="F415" i="11"/>
  <c r="G415" i="11"/>
  <c r="Q169" i="2"/>
  <c r="F391" i="11" a="1"/>
  <c r="F391" i="11"/>
  <c r="G391" i="11"/>
  <c r="Q168" i="2"/>
  <c r="F367" i="11" a="1"/>
  <c r="F367" i="11"/>
  <c r="G367" i="11"/>
  <c r="Q187" i="2"/>
  <c r="F343" i="11" a="1"/>
  <c r="F343" i="11"/>
  <c r="G343" i="11"/>
  <c r="Q264" i="2"/>
  <c r="F319" i="11" a="1"/>
  <c r="F319" i="11"/>
  <c r="G319" i="11"/>
  <c r="Q215" i="2"/>
  <c r="F295" i="11" a="1"/>
  <c r="F295" i="11"/>
  <c r="G295" i="11"/>
  <c r="Q65" i="2"/>
  <c r="F271" i="11" a="1"/>
  <c r="F271" i="11"/>
  <c r="G271" i="11"/>
  <c r="Q101" i="2"/>
  <c r="F247" i="11" a="1"/>
  <c r="F247" i="11"/>
  <c r="G247" i="11"/>
  <c r="Q133" i="2"/>
  <c r="F223" i="11" a="1"/>
  <c r="F223" i="11"/>
  <c r="G223" i="11"/>
  <c r="Q260" i="2"/>
  <c r="F199" i="11" a="1"/>
  <c r="F199" i="11"/>
  <c r="G199" i="11"/>
  <c r="Q97" i="2"/>
  <c r="F175" i="11" a="1"/>
  <c r="F175" i="11"/>
  <c r="G175" i="11"/>
  <c r="Q148" i="2"/>
  <c r="F151" i="11" a="1"/>
  <c r="F151" i="11"/>
  <c r="G151" i="11"/>
  <c r="Q233" i="2"/>
  <c r="F127" i="11" a="1"/>
  <c r="F127" i="11"/>
  <c r="G127" i="11"/>
  <c r="Q290" i="2"/>
  <c r="F103" i="11" a="1"/>
  <c r="F103" i="11"/>
  <c r="G103" i="11"/>
  <c r="Q44" i="2"/>
  <c r="F79" i="11" a="1"/>
  <c r="F79" i="11"/>
  <c r="G79" i="11"/>
  <c r="Q41" i="2"/>
  <c r="F55" i="11" a="1"/>
  <c r="F55" i="11"/>
  <c r="G55" i="11"/>
  <c r="Q194" i="2"/>
  <c r="F31" i="11" a="1"/>
  <c r="F31" i="11"/>
  <c r="G31" i="11"/>
  <c r="Q249" i="2"/>
  <c r="F7" i="11" a="1"/>
  <c r="F7" i="11"/>
  <c r="G7" i="11"/>
  <c r="Q26" i="2"/>
  <c r="F414" i="11" a="1"/>
  <c r="F414" i="11"/>
  <c r="G414" i="11"/>
  <c r="Q161" i="2"/>
  <c r="F390" i="11" a="1"/>
  <c r="F390" i="11"/>
  <c r="G390" i="11"/>
  <c r="Q159" i="2"/>
  <c r="F366" i="11" a="1"/>
  <c r="F366" i="11"/>
  <c r="G366" i="11"/>
  <c r="Q174" i="2"/>
  <c r="F342" i="11" a="1"/>
  <c r="F342" i="11"/>
  <c r="G342" i="11"/>
  <c r="Q334" i="2"/>
  <c r="F318" i="11" a="1"/>
  <c r="F318" i="11"/>
  <c r="G318" i="11"/>
  <c r="Q70" i="2"/>
  <c r="F294" i="11" a="1"/>
  <c r="F294" i="11"/>
  <c r="G294" i="11"/>
  <c r="Q200" i="2"/>
  <c r="F270" i="11" a="1"/>
  <c r="F270" i="11"/>
  <c r="G270" i="11"/>
  <c r="Q374" i="2"/>
  <c r="F246" i="11" a="1"/>
  <c r="F246" i="11"/>
  <c r="G246" i="11"/>
  <c r="Q198" i="2"/>
  <c r="F222" i="11" a="1"/>
  <c r="F222" i="11"/>
  <c r="G222" i="11"/>
  <c r="Q57" i="2"/>
  <c r="F198" i="11" a="1"/>
  <c r="F198" i="11"/>
  <c r="G198" i="11"/>
  <c r="Q369" i="2"/>
  <c r="F174" i="11" a="1"/>
  <c r="F174" i="11"/>
  <c r="G174" i="11"/>
  <c r="Q421" i="2"/>
  <c r="F150" i="11" a="1"/>
  <c r="F150" i="11"/>
  <c r="G150" i="11"/>
  <c r="Q114" i="2"/>
  <c r="F126" i="11" a="1"/>
  <c r="F126" i="11"/>
  <c r="G126" i="11"/>
  <c r="Q361" i="2"/>
  <c r="F102" i="11" a="1"/>
  <c r="F102" i="11"/>
  <c r="G102" i="11"/>
  <c r="Q220" i="2"/>
  <c r="F78" i="11" a="1"/>
  <c r="F78" i="11"/>
  <c r="G78" i="11"/>
  <c r="Q418" i="2"/>
  <c r="F54" i="11" a="1"/>
  <c r="F54" i="11"/>
  <c r="G54" i="11"/>
  <c r="Q357" i="2"/>
  <c r="F30" i="11" a="1"/>
  <c r="F30" i="11"/>
  <c r="G30" i="11"/>
  <c r="Q274" i="2"/>
  <c r="F6" i="11" a="1"/>
  <c r="F6" i="11"/>
  <c r="G6" i="11"/>
  <c r="Q432" i="2"/>
  <c r="F437" i="11" a="1"/>
  <c r="F437" i="11"/>
  <c r="G437" i="11"/>
  <c r="Q382" i="2"/>
  <c r="F413" i="11" a="1"/>
  <c r="F413" i="11"/>
  <c r="G413" i="11"/>
  <c r="Q129" i="2"/>
  <c r="F389" i="11" a="1"/>
  <c r="F389" i="11"/>
  <c r="G389" i="11"/>
  <c r="Q109" i="2"/>
  <c r="F365" i="11" a="1"/>
  <c r="F365" i="11"/>
  <c r="G365" i="11"/>
  <c r="Q75" i="2"/>
  <c r="F341" i="11" a="1"/>
  <c r="F341" i="11"/>
  <c r="G341" i="11"/>
  <c r="Q135" i="2"/>
  <c r="F317" i="11" a="1"/>
  <c r="F317" i="11"/>
  <c r="G317" i="11"/>
  <c r="Q69" i="2"/>
  <c r="F293" i="11" a="1"/>
  <c r="F293" i="11"/>
  <c r="G293" i="11"/>
  <c r="Q64" i="2"/>
  <c r="F269" i="11" a="1"/>
  <c r="F269" i="11"/>
  <c r="G269" i="11"/>
  <c r="Q121" i="2"/>
  <c r="F245" i="11" a="1"/>
  <c r="F245" i="11"/>
  <c r="G245" i="11"/>
  <c r="Q317" i="2"/>
  <c r="F221" i="11" a="1"/>
  <c r="F221" i="11"/>
  <c r="G221" i="11"/>
  <c r="Q234" i="2"/>
  <c r="F197" i="11" a="1"/>
  <c r="F197" i="11"/>
  <c r="G197" i="11"/>
  <c r="Q184" i="2"/>
  <c r="F173" i="11" a="1"/>
  <c r="F173" i="11"/>
  <c r="G173" i="11"/>
  <c r="Q301" i="2"/>
  <c r="F149" i="11" a="1"/>
  <c r="F149" i="11"/>
  <c r="G149" i="11"/>
  <c r="Q11" i="2"/>
  <c r="F125" i="11" a="1"/>
  <c r="F125" i="11"/>
  <c r="G125" i="11"/>
  <c r="Q386" i="2"/>
  <c r="F101" i="11" a="1"/>
  <c r="F101" i="11"/>
  <c r="G101" i="11"/>
  <c r="Q213" i="2"/>
  <c r="F77" i="11" a="1"/>
  <c r="F77" i="11"/>
  <c r="G77" i="11"/>
  <c r="Q358" i="2"/>
  <c r="F53" i="11" a="1"/>
  <c r="F53" i="11"/>
  <c r="G53" i="11"/>
  <c r="Q277" i="2"/>
  <c r="F29" i="11" a="1"/>
  <c r="F29" i="11"/>
  <c r="G29" i="11"/>
  <c r="Q29" i="2"/>
  <c r="F5" i="11" a="1"/>
  <c r="F5" i="11"/>
  <c r="G5" i="11"/>
  <c r="Q25" i="2"/>
  <c r="F436" i="11" a="1"/>
  <c r="F436" i="11"/>
  <c r="G436" i="11"/>
  <c r="Q401" i="2"/>
  <c r="F412" i="11" a="1"/>
  <c r="F412" i="11"/>
  <c r="G412" i="11"/>
  <c r="Q349" i="2"/>
  <c r="F388" i="11" a="1"/>
  <c r="F388" i="11"/>
  <c r="G388" i="11"/>
  <c r="Q265" i="2"/>
  <c r="F364" i="11" a="1"/>
  <c r="F364" i="11"/>
  <c r="G364" i="11"/>
  <c r="Q405" i="2"/>
  <c r="F340" i="11" a="1"/>
  <c r="F340" i="11"/>
  <c r="G340" i="11"/>
  <c r="Q428" i="2"/>
  <c r="F316" i="11" a="1"/>
  <c r="F316" i="11"/>
  <c r="G316" i="11"/>
  <c r="Q105" i="2"/>
  <c r="F292" i="11" a="1"/>
  <c r="F292" i="11"/>
  <c r="G292" i="11"/>
  <c r="Q209" i="2"/>
  <c r="F268" i="11" a="1"/>
  <c r="F268" i="11"/>
  <c r="G268" i="11"/>
  <c r="Q322" i="2"/>
  <c r="F244" i="11" a="1"/>
  <c r="F244" i="11"/>
  <c r="G244" i="11"/>
  <c r="Q422" i="2"/>
  <c r="F220" i="11" a="1"/>
  <c r="F220" i="11"/>
  <c r="G220" i="11"/>
  <c r="Q151" i="2"/>
  <c r="F196" i="11" a="1"/>
  <c r="F196" i="11"/>
  <c r="G196" i="11"/>
  <c r="Q163" i="2"/>
  <c r="F172" i="11" a="1"/>
  <c r="F172" i="11"/>
  <c r="G172" i="11"/>
  <c r="Q364" i="2"/>
  <c r="F148" i="11" a="1"/>
  <c r="F148" i="11"/>
  <c r="G148" i="11"/>
  <c r="Q295" i="2"/>
  <c r="F124" i="11" a="1"/>
  <c r="F124" i="11"/>
  <c r="G124" i="11"/>
  <c r="Q94" i="2"/>
  <c r="F100" i="11" a="1"/>
  <c r="F100" i="11"/>
  <c r="G100" i="11"/>
  <c r="Q43" i="2"/>
  <c r="F76" i="11" a="1"/>
  <c r="F76" i="11"/>
  <c r="G76" i="11"/>
  <c r="Q92" i="2"/>
  <c r="F52" i="11" a="1"/>
  <c r="F52" i="11"/>
  <c r="G52" i="11"/>
  <c r="Q111" i="2"/>
  <c r="F421" i="9"/>
  <c r="G421" i="9"/>
  <c r="F397" i="9"/>
  <c r="G397" i="9"/>
  <c r="F373" i="9"/>
  <c r="G373" i="9"/>
  <c r="F349" i="9"/>
  <c r="G349" i="9"/>
  <c r="F325" i="9"/>
  <c r="G325" i="9"/>
  <c r="F301" i="9"/>
  <c r="G301" i="9"/>
  <c r="F277" i="9"/>
  <c r="G277" i="9"/>
  <c r="F253" i="9"/>
  <c r="G253" i="9"/>
  <c r="F229" i="9"/>
  <c r="G229" i="9"/>
  <c r="F205" i="9"/>
  <c r="G205" i="9"/>
  <c r="F181" i="9"/>
  <c r="G181" i="9"/>
  <c r="F157" i="9"/>
  <c r="G157" i="9"/>
  <c r="F133" i="9"/>
  <c r="G133" i="9"/>
  <c r="F109" i="9"/>
  <c r="G109" i="9"/>
  <c r="F85" i="9"/>
  <c r="G85" i="9"/>
  <c r="F61" i="9"/>
  <c r="G61" i="9"/>
  <c r="F37" i="9"/>
  <c r="G37" i="9"/>
  <c r="F13" i="9"/>
  <c r="G13" i="9"/>
  <c r="F420" i="9"/>
  <c r="G420" i="9"/>
  <c r="F396" i="9"/>
  <c r="G396" i="9"/>
  <c r="F372" i="9"/>
  <c r="G372" i="9"/>
  <c r="F348" i="9"/>
  <c r="G348" i="9"/>
  <c r="F324" i="9"/>
  <c r="G324" i="9"/>
  <c r="F300" i="9"/>
  <c r="G300" i="9"/>
  <c r="F276" i="9"/>
  <c r="G276" i="9"/>
  <c r="F252" i="9"/>
  <c r="G252" i="9"/>
  <c r="F228" i="9"/>
  <c r="G228" i="9"/>
  <c r="F204" i="9"/>
  <c r="G204" i="9"/>
  <c r="F180" i="9"/>
  <c r="G180" i="9"/>
  <c r="F156" i="9"/>
  <c r="G156" i="9"/>
  <c r="F132" i="9"/>
  <c r="G132" i="9"/>
  <c r="F108" i="9"/>
  <c r="G108" i="9"/>
  <c r="F84" i="9"/>
  <c r="G84" i="9"/>
  <c r="F60" i="9"/>
  <c r="G60" i="9"/>
  <c r="F36" i="9"/>
  <c r="G36" i="9"/>
  <c r="F12" i="9"/>
  <c r="G12" i="9"/>
  <c r="F419" i="9"/>
  <c r="G419" i="9"/>
  <c r="F395" i="9"/>
  <c r="G395" i="9"/>
  <c r="F371" i="9"/>
  <c r="G371" i="9"/>
  <c r="F347" i="9"/>
  <c r="G347" i="9"/>
  <c r="F323" i="9"/>
  <c r="G323" i="9"/>
  <c r="F299" i="9"/>
  <c r="G299" i="9"/>
  <c r="F275" i="9"/>
  <c r="G275" i="9"/>
  <c r="F251" i="9"/>
  <c r="G251" i="9"/>
  <c r="F227" i="9"/>
  <c r="G227" i="9"/>
  <c r="F203" i="9"/>
  <c r="G203" i="9"/>
  <c r="F179" i="9"/>
  <c r="G179" i="9"/>
  <c r="F155" i="9"/>
  <c r="G155" i="9"/>
  <c r="F131" i="9"/>
  <c r="G131" i="9"/>
  <c r="F107" i="9"/>
  <c r="G107" i="9"/>
  <c r="F83" i="9"/>
  <c r="G83" i="9"/>
  <c r="F59" i="9"/>
  <c r="G59" i="9"/>
  <c r="F35" i="9"/>
  <c r="G35" i="9"/>
  <c r="F11" i="9"/>
  <c r="G11" i="9"/>
  <c r="F418" i="9"/>
  <c r="G418" i="9"/>
  <c r="F394" i="9"/>
  <c r="G394" i="9"/>
  <c r="F370" i="9"/>
  <c r="G370" i="9"/>
  <c r="F346" i="9"/>
  <c r="G346" i="9"/>
  <c r="F322" i="9"/>
  <c r="G322" i="9"/>
  <c r="F298" i="9"/>
  <c r="G298" i="9"/>
  <c r="F274" i="9"/>
  <c r="G274" i="9"/>
  <c r="F250" i="9"/>
  <c r="G250" i="9"/>
  <c r="F226" i="9"/>
  <c r="G226" i="9"/>
  <c r="F202" i="9"/>
  <c r="G202" i="9"/>
  <c r="F178" i="9"/>
  <c r="G178" i="9"/>
  <c r="F154" i="9"/>
  <c r="G154" i="9"/>
  <c r="F130" i="9"/>
  <c r="G130" i="9"/>
  <c r="F106" i="9"/>
  <c r="G106" i="9"/>
  <c r="F82" i="9"/>
  <c r="G82" i="9"/>
  <c r="F58" i="9"/>
  <c r="G58" i="9"/>
  <c r="F34" i="9"/>
  <c r="G34" i="9"/>
  <c r="F10" i="9"/>
  <c r="G10" i="9"/>
  <c r="F417" i="9"/>
  <c r="G417" i="9"/>
  <c r="F393" i="9"/>
  <c r="G393" i="9"/>
  <c r="F369" i="9"/>
  <c r="G369" i="9"/>
  <c r="F345" i="9"/>
  <c r="G345" i="9"/>
  <c r="F321" i="9"/>
  <c r="G321" i="9"/>
  <c r="F297" i="9"/>
  <c r="G297" i="9"/>
  <c r="F273" i="9"/>
  <c r="G273" i="9"/>
  <c r="F249" i="9"/>
  <c r="G249" i="9"/>
  <c r="F225" i="9"/>
  <c r="G225" i="9"/>
  <c r="F201" i="9"/>
  <c r="G201" i="9"/>
  <c r="F177" i="9"/>
  <c r="G177" i="9"/>
  <c r="F153" i="9"/>
  <c r="G153" i="9"/>
  <c r="F129" i="9"/>
  <c r="G129" i="9"/>
  <c r="F105" i="9"/>
  <c r="G105" i="9"/>
  <c r="F81" i="9"/>
  <c r="G81" i="9"/>
  <c r="F57" i="9"/>
  <c r="G57" i="9"/>
  <c r="F33" i="9"/>
  <c r="G33" i="9"/>
  <c r="F9" i="9"/>
  <c r="G9" i="9"/>
  <c r="F416" i="9"/>
  <c r="G416" i="9"/>
  <c r="F392" i="9"/>
  <c r="G392" i="9"/>
  <c r="F368" i="9"/>
  <c r="G368" i="9"/>
  <c r="F344" i="9"/>
  <c r="G344" i="9"/>
  <c r="F320" i="9"/>
  <c r="G320" i="9"/>
  <c r="F296" i="9"/>
  <c r="G296" i="9"/>
  <c r="F272" i="9"/>
  <c r="G272" i="9"/>
  <c r="F248" i="9"/>
  <c r="G248" i="9"/>
  <c r="F224" i="9"/>
  <c r="G224" i="9"/>
  <c r="F200" i="9"/>
  <c r="G200" i="9"/>
  <c r="F176" i="9"/>
  <c r="G176" i="9"/>
  <c r="F152" i="9"/>
  <c r="G152" i="9"/>
  <c r="F128" i="9"/>
  <c r="G128" i="9"/>
  <c r="F104" i="9"/>
  <c r="G104" i="9"/>
  <c r="F80" i="9"/>
  <c r="G80" i="9"/>
  <c r="F56" i="9"/>
  <c r="G56" i="9"/>
  <c r="F32" i="9"/>
  <c r="G32" i="9"/>
  <c r="F8" i="9"/>
  <c r="G8" i="9"/>
  <c r="F415" i="9"/>
  <c r="G415" i="9"/>
  <c r="F391" i="9"/>
  <c r="G391" i="9"/>
  <c r="F367" i="9"/>
  <c r="G367" i="9"/>
  <c r="F343" i="9"/>
  <c r="G343" i="9"/>
  <c r="F319" i="9"/>
  <c r="G319" i="9"/>
  <c r="F295" i="9"/>
  <c r="G295" i="9"/>
  <c r="F271" i="9"/>
  <c r="G271" i="9"/>
  <c r="F247" i="9"/>
  <c r="G247" i="9"/>
  <c r="F223" i="9"/>
  <c r="G223" i="9"/>
  <c r="F199" i="9"/>
  <c r="G199" i="9"/>
  <c r="F175" i="9"/>
  <c r="G175" i="9"/>
  <c r="F151" i="9"/>
  <c r="G151" i="9"/>
  <c r="F127" i="9"/>
  <c r="G127" i="9"/>
  <c r="F103" i="9"/>
  <c r="G103" i="9"/>
  <c r="F79" i="9"/>
  <c r="G79" i="9"/>
  <c r="F55" i="9"/>
  <c r="G55" i="9"/>
  <c r="F31" i="9"/>
  <c r="G31" i="9"/>
  <c r="F7" i="9"/>
  <c r="G7" i="9"/>
  <c r="F414" i="9"/>
  <c r="G414" i="9"/>
  <c r="F390" i="9"/>
  <c r="G390" i="9"/>
  <c r="F366" i="9"/>
  <c r="G366" i="9"/>
  <c r="F342" i="9"/>
  <c r="G342" i="9"/>
  <c r="F318" i="9"/>
  <c r="G318" i="9"/>
  <c r="F294" i="9"/>
  <c r="G294" i="9"/>
  <c r="F270" i="9"/>
  <c r="G270" i="9"/>
  <c r="F246" i="9"/>
  <c r="G246" i="9"/>
  <c r="F222" i="9"/>
  <c r="G222" i="9"/>
  <c r="F198" i="9"/>
  <c r="G198" i="9"/>
  <c r="F174" i="9"/>
  <c r="G174" i="9"/>
  <c r="F150" i="9"/>
  <c r="G150" i="9"/>
  <c r="F126" i="9"/>
  <c r="G126" i="9"/>
  <c r="F102" i="9"/>
  <c r="G102" i="9"/>
  <c r="F78" i="9"/>
  <c r="G78" i="9"/>
  <c r="F54" i="9"/>
  <c r="G54" i="9"/>
  <c r="F30" i="9"/>
  <c r="G30" i="9"/>
  <c r="F6" i="9"/>
  <c r="G6" i="9"/>
  <c r="F413" i="9"/>
  <c r="G413" i="9"/>
  <c r="F389" i="9"/>
  <c r="G389" i="9"/>
  <c r="F365" i="9"/>
  <c r="G365" i="9"/>
  <c r="F341" i="9"/>
  <c r="G341" i="9"/>
  <c r="F317" i="9"/>
  <c r="G317" i="9"/>
  <c r="F293" i="9"/>
  <c r="G293" i="9"/>
  <c r="F269" i="9"/>
  <c r="G269" i="9"/>
  <c r="F245" i="9"/>
  <c r="G245" i="9"/>
  <c r="F221" i="9"/>
  <c r="G221" i="9"/>
  <c r="F197" i="9"/>
  <c r="G197" i="9"/>
  <c r="F173" i="9"/>
  <c r="G173" i="9"/>
  <c r="F149" i="9"/>
  <c r="G149" i="9"/>
  <c r="F125" i="9"/>
  <c r="G125" i="9"/>
  <c r="F101" i="9"/>
  <c r="G101" i="9"/>
  <c r="F77" i="9"/>
  <c r="G77" i="9"/>
  <c r="F53" i="9"/>
  <c r="G53" i="9"/>
  <c r="F29" i="9"/>
  <c r="G29" i="9"/>
  <c r="F5" i="9"/>
  <c r="G5" i="9"/>
  <c r="F412" i="9"/>
  <c r="G412" i="9"/>
  <c r="F388" i="9"/>
  <c r="G388" i="9"/>
  <c r="F364" i="9"/>
  <c r="G364" i="9"/>
  <c r="F340" i="9"/>
  <c r="G340" i="9"/>
  <c r="F316" i="9"/>
  <c r="G316" i="9"/>
  <c r="F292" i="9"/>
  <c r="G292" i="9"/>
  <c r="F268" i="9"/>
  <c r="G268" i="9"/>
  <c r="F244" i="9"/>
  <c r="G244" i="9"/>
  <c r="F220" i="9"/>
  <c r="G220" i="9"/>
  <c r="F196" i="9"/>
  <c r="G196" i="9"/>
  <c r="F172" i="9"/>
  <c r="G172" i="9"/>
  <c r="F148" i="9"/>
  <c r="G148" i="9"/>
  <c r="F124" i="9"/>
  <c r="G124" i="9"/>
  <c r="F100" i="9"/>
  <c r="G100" i="9"/>
  <c r="F76" i="9"/>
  <c r="G76" i="9"/>
  <c r="F52" i="9"/>
  <c r="G52" i="9"/>
  <c r="F28" i="9"/>
  <c r="G28" i="9"/>
  <c r="F4" i="9"/>
  <c r="G4" i="9"/>
  <c r="F411" i="9"/>
  <c r="G411" i="9"/>
  <c r="F387" i="9"/>
  <c r="G387" i="9"/>
  <c r="F363" i="9"/>
  <c r="G363" i="9"/>
  <c r="F339" i="9"/>
  <c r="G339" i="9"/>
  <c r="F315" i="9"/>
  <c r="G315" i="9"/>
  <c r="F291" i="9"/>
  <c r="G291" i="9"/>
  <c r="F267" i="9"/>
  <c r="G267" i="9"/>
  <c r="F243" i="9"/>
  <c r="G243" i="9"/>
  <c r="F219" i="9"/>
  <c r="G219" i="9"/>
  <c r="F195" i="9"/>
  <c r="G195" i="9"/>
  <c r="F171" i="9"/>
  <c r="G171" i="9"/>
  <c r="F147" i="9"/>
  <c r="G147" i="9"/>
  <c r="F123" i="9"/>
  <c r="G123" i="9"/>
  <c r="F99" i="9"/>
  <c r="G99" i="9"/>
  <c r="F75" i="9"/>
  <c r="G75" i="9"/>
  <c r="F51" i="9"/>
  <c r="G51" i="9"/>
  <c r="F27" i="9"/>
  <c r="G27" i="9"/>
  <c r="F3" i="9"/>
  <c r="G3" i="9"/>
  <c r="O25" i="2"/>
  <c r="F434" i="9"/>
  <c r="G434" i="9"/>
  <c r="F410" i="9"/>
  <c r="G410" i="9"/>
  <c r="F386" i="9"/>
  <c r="G386" i="9"/>
  <c r="F362" i="9"/>
  <c r="G362" i="9"/>
  <c r="F338" i="9"/>
  <c r="G338" i="9"/>
  <c r="F314" i="9"/>
  <c r="G314" i="9"/>
  <c r="F290" i="9"/>
  <c r="G290" i="9"/>
  <c r="F266" i="9"/>
  <c r="G266" i="9"/>
  <c r="F242" i="9"/>
  <c r="G242" i="9"/>
  <c r="F218" i="9"/>
  <c r="G218" i="9"/>
  <c r="F194" i="9"/>
  <c r="G194" i="9"/>
  <c r="F170" i="9"/>
  <c r="G170" i="9"/>
  <c r="F146" i="9"/>
  <c r="G146" i="9"/>
  <c r="F122" i="9"/>
  <c r="G122" i="9"/>
  <c r="F98" i="9"/>
  <c r="G98" i="9"/>
  <c r="F74" i="9"/>
  <c r="G74" i="9"/>
  <c r="F50" i="9"/>
  <c r="G50" i="9"/>
  <c r="F26" i="9"/>
  <c r="G26" i="9"/>
  <c r="F433" i="9"/>
  <c r="G433" i="9"/>
  <c r="F409" i="9"/>
  <c r="G409" i="9"/>
  <c r="F385" i="9"/>
  <c r="G385" i="9"/>
  <c r="F361" i="9"/>
  <c r="G361" i="9"/>
  <c r="F337" i="9"/>
  <c r="G337" i="9"/>
  <c r="F313" i="9"/>
  <c r="G313" i="9"/>
  <c r="F289" i="9"/>
  <c r="G289" i="9"/>
  <c r="F265" i="9"/>
  <c r="G265" i="9"/>
  <c r="F241" i="9"/>
  <c r="G241" i="9"/>
  <c r="F217" i="9"/>
  <c r="G217" i="9"/>
  <c r="F193" i="9"/>
  <c r="G193" i="9"/>
  <c r="F169" i="9"/>
  <c r="G169" i="9"/>
  <c r="F145" i="9"/>
  <c r="G145" i="9"/>
  <c r="F121" i="9"/>
  <c r="G121" i="9"/>
  <c r="F97" i="9"/>
  <c r="G97" i="9"/>
  <c r="F73" i="9"/>
  <c r="G73" i="9"/>
  <c r="F49" i="9"/>
  <c r="G49" i="9"/>
  <c r="F25" i="9"/>
  <c r="G25" i="9"/>
  <c r="F432" i="9"/>
  <c r="G432" i="9"/>
  <c r="F408" i="9"/>
  <c r="G408" i="9"/>
  <c r="F384" i="9"/>
  <c r="G384" i="9"/>
  <c r="F360" i="9"/>
  <c r="G360" i="9"/>
  <c r="F336" i="9"/>
  <c r="G336" i="9"/>
  <c r="F312" i="9"/>
  <c r="G312" i="9"/>
  <c r="F288" i="9"/>
  <c r="G288" i="9"/>
  <c r="F264" i="9"/>
  <c r="G264" i="9"/>
  <c r="F240" i="9"/>
  <c r="G240" i="9"/>
  <c r="F216" i="9"/>
  <c r="G216" i="9"/>
  <c r="F192" i="9"/>
  <c r="G192" i="9"/>
  <c r="F168" i="9"/>
  <c r="G168" i="9"/>
  <c r="F144" i="9"/>
  <c r="G144" i="9"/>
  <c r="F120" i="9"/>
  <c r="G120" i="9"/>
  <c r="F96" i="9"/>
  <c r="G96" i="9"/>
  <c r="F72" i="9"/>
  <c r="G72" i="9"/>
  <c r="F48" i="9"/>
  <c r="G48" i="9"/>
  <c r="F24" i="9"/>
  <c r="G24" i="9"/>
  <c r="F431" i="9"/>
  <c r="G431" i="9"/>
  <c r="F407" i="9"/>
  <c r="G407" i="9"/>
  <c r="F383" i="9"/>
  <c r="G383" i="9"/>
  <c r="F359" i="9"/>
  <c r="G359" i="9"/>
  <c r="F335" i="9"/>
  <c r="G335" i="9"/>
  <c r="F311" i="9"/>
  <c r="G311" i="9"/>
  <c r="F287" i="9"/>
  <c r="G287" i="9"/>
  <c r="F263" i="9"/>
  <c r="G263" i="9"/>
  <c r="F239" i="9"/>
  <c r="G239" i="9"/>
  <c r="F215" i="9"/>
  <c r="G215" i="9"/>
  <c r="F191" i="9"/>
  <c r="G191" i="9"/>
  <c r="F167" i="9"/>
  <c r="G167" i="9"/>
  <c r="F143" i="9"/>
  <c r="G143" i="9"/>
  <c r="F119" i="9"/>
  <c r="G119" i="9"/>
  <c r="F95" i="9"/>
  <c r="G95" i="9"/>
  <c r="F71" i="9"/>
  <c r="G71" i="9"/>
  <c r="F47" i="9"/>
  <c r="G47" i="9"/>
  <c r="F23" i="9"/>
  <c r="G23" i="9"/>
  <c r="F430" i="9"/>
  <c r="G430" i="9"/>
  <c r="F406" i="9"/>
  <c r="G406" i="9"/>
  <c r="F382" i="9"/>
  <c r="G382" i="9"/>
  <c r="F358" i="9"/>
  <c r="G358" i="9"/>
  <c r="F334" i="9"/>
  <c r="G334" i="9"/>
  <c r="F310" i="9"/>
  <c r="G310" i="9"/>
  <c r="F286" i="9"/>
  <c r="G286" i="9"/>
  <c r="F262" i="9"/>
  <c r="G262" i="9"/>
  <c r="F238" i="9"/>
  <c r="G238" i="9"/>
  <c r="F214" i="9"/>
  <c r="G214" i="9"/>
  <c r="F190" i="9"/>
  <c r="G190" i="9"/>
  <c r="F166" i="9"/>
  <c r="G166" i="9"/>
  <c r="F142" i="9"/>
  <c r="G142" i="9"/>
  <c r="F118" i="9"/>
  <c r="G118" i="9"/>
  <c r="F94" i="9"/>
  <c r="G94" i="9"/>
  <c r="F70" i="9"/>
  <c r="G70" i="9"/>
  <c r="F46" i="9"/>
  <c r="G46" i="9"/>
  <c r="F22" i="9"/>
  <c r="G22" i="9"/>
  <c r="F429" i="9"/>
  <c r="G429" i="9"/>
  <c r="F405" i="9"/>
  <c r="G405" i="9"/>
  <c r="F381" i="9"/>
  <c r="G381" i="9"/>
  <c r="F357" i="9"/>
  <c r="G357" i="9"/>
  <c r="F333" i="9"/>
  <c r="G333" i="9"/>
  <c r="F309" i="9"/>
  <c r="G309" i="9"/>
  <c r="F285" i="9"/>
  <c r="G285" i="9"/>
  <c r="F261" i="9"/>
  <c r="G261" i="9"/>
  <c r="F237" i="9"/>
  <c r="G237" i="9"/>
  <c r="F213" i="9"/>
  <c r="G213" i="9"/>
  <c r="F189" i="9"/>
  <c r="G189" i="9"/>
  <c r="F165" i="9"/>
  <c r="G165" i="9"/>
  <c r="F141" i="9"/>
  <c r="G141" i="9"/>
  <c r="F117" i="9"/>
  <c r="G117" i="9"/>
  <c r="F93" i="9"/>
  <c r="G93" i="9"/>
  <c r="F69" i="9"/>
  <c r="G69" i="9"/>
  <c r="F45" i="9"/>
  <c r="G45" i="9"/>
  <c r="F21" i="9"/>
  <c r="G21" i="9"/>
  <c r="F428" i="9"/>
  <c r="G428" i="9"/>
  <c r="F404" i="9"/>
  <c r="G404" i="9"/>
  <c r="F380" i="9"/>
  <c r="G380" i="9"/>
  <c r="F356" i="9"/>
  <c r="G356" i="9"/>
  <c r="F332" i="9"/>
  <c r="G332" i="9"/>
  <c r="F308" i="9"/>
  <c r="G308" i="9"/>
  <c r="F284" i="9"/>
  <c r="G284" i="9"/>
  <c r="F260" i="9"/>
  <c r="G260" i="9"/>
  <c r="F236" i="9"/>
  <c r="G236" i="9"/>
  <c r="F212" i="9"/>
  <c r="G212" i="9"/>
  <c r="F188" i="9"/>
  <c r="G188" i="9"/>
  <c r="F164" i="9"/>
  <c r="G164" i="9"/>
  <c r="F140" i="9"/>
  <c r="G140" i="9"/>
  <c r="F116" i="9"/>
  <c r="G116" i="9"/>
  <c r="F92" i="9"/>
  <c r="G92" i="9"/>
  <c r="F68" i="9"/>
  <c r="G68" i="9"/>
  <c r="F44" i="9"/>
  <c r="G44" i="9"/>
  <c r="F20" i="9"/>
  <c r="G20" i="9"/>
  <c r="F427" i="9"/>
  <c r="G427" i="9"/>
  <c r="F403" i="9"/>
  <c r="G403" i="9"/>
  <c r="F379" i="9"/>
  <c r="G379" i="9"/>
  <c r="F355" i="9"/>
  <c r="G355" i="9"/>
  <c r="F331" i="9"/>
  <c r="G331" i="9"/>
  <c r="F307" i="9"/>
  <c r="G307" i="9"/>
  <c r="F283" i="9"/>
  <c r="G283" i="9"/>
  <c r="F259" i="9"/>
  <c r="G259" i="9"/>
  <c r="F235" i="9"/>
  <c r="G235" i="9"/>
  <c r="F211" i="9"/>
  <c r="G211" i="9"/>
  <c r="F187" i="9"/>
  <c r="G187" i="9"/>
  <c r="F163" i="9"/>
  <c r="G163" i="9"/>
  <c r="F139" i="9"/>
  <c r="G139" i="9"/>
  <c r="F115" i="9"/>
  <c r="G115" i="9"/>
  <c r="F91" i="9"/>
  <c r="G91" i="9"/>
  <c r="F67" i="9"/>
  <c r="G67" i="9"/>
  <c r="F43" i="9"/>
  <c r="G43" i="9"/>
  <c r="F19" i="9"/>
  <c r="G19" i="9"/>
  <c r="F426" i="9"/>
  <c r="G426" i="9"/>
  <c r="F402" i="9"/>
  <c r="G402" i="9"/>
  <c r="F378" i="9"/>
  <c r="G378" i="9"/>
  <c r="F354" i="9"/>
  <c r="G354" i="9"/>
  <c r="F330" i="9"/>
  <c r="G330" i="9"/>
  <c r="F306" i="9"/>
  <c r="G306" i="9"/>
  <c r="F282" i="9"/>
  <c r="G282" i="9"/>
  <c r="F258" i="9"/>
  <c r="G258" i="9"/>
  <c r="F234" i="9"/>
  <c r="G234" i="9"/>
  <c r="F210" i="9"/>
  <c r="G210" i="9"/>
  <c r="F186" i="9"/>
  <c r="G186" i="9"/>
  <c r="F162" i="9"/>
  <c r="G162" i="9"/>
  <c r="F138" i="9"/>
  <c r="G138" i="9"/>
  <c r="F114" i="9"/>
  <c r="G114" i="9"/>
  <c r="F90" i="9"/>
  <c r="G90" i="9"/>
  <c r="F66" i="9"/>
  <c r="G66" i="9"/>
  <c r="F42" i="9"/>
  <c r="G42" i="9"/>
  <c r="F18" i="9"/>
  <c r="G18" i="9"/>
  <c r="F425" i="9"/>
  <c r="G425" i="9"/>
  <c r="F401" i="9"/>
  <c r="G401" i="9"/>
  <c r="F377" i="9"/>
  <c r="G377" i="9"/>
  <c r="F353" i="9"/>
  <c r="G353" i="9"/>
  <c r="F329" i="9"/>
  <c r="G329" i="9"/>
  <c r="F305" i="9"/>
  <c r="G305" i="9"/>
  <c r="F281" i="9"/>
  <c r="G281" i="9"/>
  <c r="F257" i="9"/>
  <c r="G257" i="9"/>
  <c r="F233" i="9"/>
  <c r="G233" i="9"/>
  <c r="F209" i="9"/>
  <c r="G209" i="9"/>
  <c r="F185" i="9"/>
  <c r="G185" i="9"/>
  <c r="F161" i="9"/>
  <c r="G161" i="9"/>
  <c r="F137" i="9"/>
  <c r="G137" i="9"/>
  <c r="F113" i="9"/>
  <c r="G113" i="9"/>
  <c r="F89" i="9"/>
  <c r="G89" i="9"/>
  <c r="F65" i="9"/>
  <c r="G65" i="9"/>
  <c r="F41" i="9"/>
  <c r="G41" i="9"/>
  <c r="F17" i="9"/>
  <c r="G17" i="9"/>
  <c r="F424" i="9"/>
  <c r="G424" i="9"/>
  <c r="F400" i="9"/>
  <c r="G400" i="9"/>
  <c r="F376" i="9"/>
  <c r="G376" i="9"/>
  <c r="F352" i="9"/>
  <c r="G352" i="9"/>
  <c r="F328" i="9"/>
  <c r="G328" i="9"/>
  <c r="F304" i="9"/>
  <c r="G304" i="9"/>
  <c r="F280" i="9"/>
  <c r="G280" i="9"/>
  <c r="F256" i="9"/>
  <c r="G256" i="9"/>
  <c r="F232" i="9"/>
  <c r="G232" i="9"/>
  <c r="F208" i="9"/>
  <c r="G208" i="9"/>
  <c r="F184" i="9"/>
  <c r="G184" i="9"/>
  <c r="F160" i="9"/>
  <c r="G160" i="9"/>
  <c r="F136" i="9"/>
  <c r="G136" i="9"/>
  <c r="F112" i="9"/>
  <c r="G112" i="9"/>
  <c r="F88" i="9"/>
  <c r="G88" i="9"/>
  <c r="F64" i="9"/>
  <c r="G64" i="9"/>
  <c r="F40" i="9"/>
  <c r="G40" i="9"/>
  <c r="F16" i="9"/>
  <c r="G16" i="9"/>
  <c r="F423" i="9"/>
  <c r="G423" i="9"/>
  <c r="F399" i="9"/>
  <c r="G399" i="9"/>
  <c r="F375" i="9"/>
  <c r="G375" i="9"/>
  <c r="F351" i="9"/>
  <c r="G351" i="9"/>
  <c r="F327" i="9"/>
  <c r="G327" i="9"/>
  <c r="F303" i="9"/>
  <c r="G303" i="9"/>
  <c r="F279" i="9"/>
  <c r="G279" i="9"/>
  <c r="F255" i="9"/>
  <c r="G255" i="9"/>
  <c r="F231" i="9"/>
  <c r="G231" i="9"/>
  <c r="F207" i="9"/>
  <c r="G207" i="9"/>
  <c r="F183" i="9"/>
  <c r="G183" i="9"/>
  <c r="F159" i="9"/>
  <c r="G159" i="9"/>
  <c r="F135" i="9"/>
  <c r="G135" i="9"/>
  <c r="F111" i="9"/>
  <c r="G111" i="9"/>
  <c r="F87" i="9"/>
  <c r="G87" i="9"/>
  <c r="F63" i="9"/>
  <c r="G63" i="9"/>
  <c r="F39" i="9"/>
  <c r="G39" i="9"/>
  <c r="F15" i="9"/>
  <c r="G15" i="9"/>
  <c r="F422" i="9"/>
  <c r="G422" i="9"/>
  <c r="F398" i="9"/>
  <c r="G398" i="9"/>
  <c r="F374" i="9"/>
  <c r="G374" i="9"/>
  <c r="F350" i="9"/>
  <c r="G350" i="9"/>
  <c r="F326" i="9"/>
  <c r="G326" i="9"/>
  <c r="F302" i="9"/>
  <c r="G302" i="9"/>
  <c r="F278" i="9"/>
  <c r="G278" i="9"/>
  <c r="F254" i="9"/>
  <c r="G254" i="9"/>
  <c r="F230" i="9"/>
  <c r="G230" i="9"/>
  <c r="F206" i="9"/>
  <c r="G206" i="9"/>
  <c r="F182" i="9"/>
  <c r="G182" i="9"/>
  <c r="F158" i="9"/>
  <c r="G158" i="9"/>
  <c r="F134" i="9"/>
  <c r="G134" i="9"/>
  <c r="F110" i="9"/>
  <c r="G110" i="9"/>
  <c r="F86" i="9"/>
  <c r="G86" i="9"/>
  <c r="F62" i="9"/>
  <c r="G62" i="9"/>
  <c r="F38" i="9"/>
  <c r="G38" i="9"/>
  <c r="G431" i="11"/>
  <c r="Q227" i="2"/>
  <c r="G28" i="11"/>
  <c r="Q273" i="2"/>
  <c r="G5" i="8"/>
  <c r="G10" i="5"/>
  <c r="G299" i="6"/>
  <c r="G8" i="3"/>
  <c r="G14" i="9"/>
  <c r="G291" i="11"/>
  <c r="Q155" i="2"/>
  <c r="G69" i="11"/>
  <c r="Q7" i="2"/>
  <c r="G363" i="11"/>
  <c r="Q377" i="2"/>
  <c r="G435" i="11"/>
  <c r="Q241" i="2"/>
  <c r="G287" i="11"/>
  <c r="Q424" i="2"/>
  <c r="G427" i="11"/>
  <c r="Q104" i="2"/>
  <c r="F417" i="8"/>
  <c r="G417" i="8"/>
  <c r="F201" i="8"/>
  <c r="G201" i="8"/>
  <c r="F177" i="8"/>
  <c r="G177" i="8"/>
  <c r="F152" i="8"/>
  <c r="G152" i="8"/>
  <c r="F393" i="8"/>
  <c r="G393" i="8"/>
  <c r="F369" i="8"/>
  <c r="G369" i="8"/>
  <c r="F345" i="8"/>
  <c r="G345" i="8"/>
  <c r="F321" i="8"/>
  <c r="G321" i="8"/>
  <c r="F297" i="8"/>
  <c r="G297" i="8"/>
  <c r="F273" i="8"/>
  <c r="G273" i="8"/>
  <c r="F249" i="8"/>
  <c r="G249" i="8"/>
  <c r="F225" i="8"/>
  <c r="G225" i="8"/>
  <c r="F127" i="8"/>
  <c r="G127" i="8"/>
  <c r="F102" i="8"/>
  <c r="G102" i="8"/>
  <c r="F77" i="8"/>
  <c r="G77" i="8"/>
  <c r="F52" i="8"/>
  <c r="G52" i="8"/>
  <c r="F27" i="8"/>
  <c r="G27" i="8"/>
  <c r="F425" i="8"/>
  <c r="G425" i="8"/>
  <c r="F401" i="8"/>
  <c r="G401" i="8"/>
  <c r="F377" i="8"/>
  <c r="G377" i="8"/>
  <c r="F353" i="8"/>
  <c r="G353" i="8"/>
  <c r="F329" i="8"/>
  <c r="G329" i="8"/>
  <c r="F305" i="8"/>
  <c r="G305" i="8"/>
  <c r="F281" i="8"/>
  <c r="G281" i="8"/>
  <c r="F257" i="8"/>
  <c r="G257" i="8"/>
  <c r="F233" i="8"/>
  <c r="G233" i="8"/>
  <c r="F209" i="8"/>
  <c r="G209" i="8"/>
  <c r="F185" i="8"/>
  <c r="G185" i="8"/>
  <c r="F161" i="8"/>
  <c r="G161" i="8"/>
  <c r="F136" i="8"/>
  <c r="G136" i="8"/>
  <c r="F111" i="8"/>
  <c r="G111" i="8"/>
  <c r="F85" i="8"/>
  <c r="G85" i="8"/>
  <c r="F60" i="8"/>
  <c r="G60" i="8"/>
  <c r="F35" i="8"/>
  <c r="G35" i="8"/>
  <c r="F10" i="8"/>
  <c r="G10" i="8"/>
  <c r="F416" i="5"/>
  <c r="G416" i="5"/>
  <c r="F391" i="5"/>
  <c r="G391" i="5"/>
  <c r="F366" i="5"/>
  <c r="G366" i="5"/>
  <c r="F341" i="5"/>
  <c r="G341" i="5"/>
  <c r="F316" i="5"/>
  <c r="G316" i="5"/>
  <c r="F290" i="5"/>
  <c r="G290" i="5"/>
  <c r="F264" i="5"/>
  <c r="G264" i="5"/>
  <c r="F238" i="5"/>
  <c r="G238" i="5"/>
  <c r="F212" i="5"/>
  <c r="G212" i="5"/>
  <c r="F185" i="5"/>
  <c r="G185" i="5"/>
  <c r="F158" i="5"/>
  <c r="G158" i="5"/>
  <c r="F129" i="5"/>
  <c r="G129" i="5"/>
  <c r="F102" i="5"/>
  <c r="G102" i="5"/>
  <c r="F75" i="5"/>
  <c r="G75" i="5"/>
  <c r="F48" i="5"/>
  <c r="G48" i="5"/>
  <c r="F21" i="5"/>
  <c r="G21" i="5"/>
  <c r="F428" i="3"/>
  <c r="G428" i="3"/>
  <c r="F401" i="3"/>
  <c r="G401" i="3"/>
  <c r="F372" i="3"/>
  <c r="G372" i="3"/>
  <c r="F345" i="3"/>
  <c r="G345" i="3"/>
  <c r="F316" i="3"/>
  <c r="G316" i="3"/>
  <c r="F286" i="3"/>
  <c r="G286" i="3"/>
  <c r="J327" i="2"/>
  <c r="F254" i="3"/>
  <c r="G254" i="3"/>
  <c r="F225" i="3"/>
  <c r="G225" i="3"/>
  <c r="F192" i="3"/>
  <c r="G192" i="3"/>
  <c r="F154" i="3"/>
  <c r="G154" i="3"/>
  <c r="F118" i="3"/>
  <c r="G118" i="3"/>
  <c r="F79" i="3"/>
  <c r="G79" i="3"/>
  <c r="F32" i="3"/>
  <c r="G32" i="3"/>
  <c r="F405" i="6"/>
  <c r="G405" i="6"/>
  <c r="F335" i="6"/>
  <c r="G335" i="6"/>
  <c r="F209" i="6"/>
  <c r="G209" i="6"/>
  <c r="F424" i="8"/>
  <c r="G424" i="8"/>
  <c r="F400" i="8"/>
  <c r="G400" i="8"/>
  <c r="F376" i="8"/>
  <c r="G376" i="8"/>
  <c r="F352" i="8"/>
  <c r="G352" i="8"/>
  <c r="F328" i="8"/>
  <c r="G328" i="8"/>
  <c r="F304" i="8"/>
  <c r="G304" i="8"/>
  <c r="F280" i="8"/>
  <c r="G280" i="8"/>
  <c r="F256" i="8"/>
  <c r="G256" i="8"/>
  <c r="F232" i="8"/>
  <c r="G232" i="8"/>
  <c r="F208" i="8"/>
  <c r="G208" i="8"/>
  <c r="F184" i="8"/>
  <c r="G184" i="8"/>
  <c r="F160" i="8"/>
  <c r="G160" i="8"/>
  <c r="F135" i="8"/>
  <c r="G135" i="8"/>
  <c r="F109" i="8"/>
  <c r="G109" i="8"/>
  <c r="F84" i="8"/>
  <c r="G84" i="8"/>
  <c r="F59" i="8"/>
  <c r="G59" i="8"/>
  <c r="F34" i="8"/>
  <c r="G34" i="8"/>
  <c r="F9" i="8"/>
  <c r="G9" i="8"/>
  <c r="F415" i="5"/>
  <c r="G415" i="5"/>
  <c r="F390" i="5"/>
  <c r="G390" i="5"/>
  <c r="F365" i="5"/>
  <c r="G365" i="5"/>
  <c r="F340" i="5"/>
  <c r="G340" i="5"/>
  <c r="F315" i="5"/>
  <c r="G315" i="5"/>
  <c r="F289" i="5"/>
  <c r="G289" i="5"/>
  <c r="F263" i="5"/>
  <c r="G263" i="5"/>
  <c r="F237" i="5"/>
  <c r="G237" i="5"/>
  <c r="F211" i="5"/>
  <c r="G211" i="5"/>
  <c r="F184" i="5"/>
  <c r="G184" i="5"/>
  <c r="F155" i="5"/>
  <c r="G155" i="5"/>
  <c r="F128" i="5"/>
  <c r="G128" i="5"/>
  <c r="F101" i="5"/>
  <c r="G101" i="5"/>
  <c r="F74" i="5"/>
  <c r="G74" i="5"/>
  <c r="F47" i="5"/>
  <c r="G47" i="5"/>
  <c r="F19" i="5"/>
  <c r="G19" i="5"/>
  <c r="F427" i="3"/>
  <c r="G427" i="3"/>
  <c r="F398" i="3"/>
  <c r="G398" i="3"/>
  <c r="F371" i="3"/>
  <c r="G371" i="3"/>
  <c r="F344" i="3"/>
  <c r="G344" i="3"/>
  <c r="F315" i="3"/>
  <c r="G315" i="3"/>
  <c r="F285" i="3"/>
  <c r="G285" i="3"/>
  <c r="F253" i="3"/>
  <c r="G253" i="3"/>
  <c r="F224" i="3"/>
  <c r="G224" i="3"/>
  <c r="F190" i="3"/>
  <c r="G190" i="3"/>
  <c r="F153" i="3"/>
  <c r="G153" i="3"/>
  <c r="F116" i="3"/>
  <c r="G116" i="3"/>
  <c r="F78" i="3"/>
  <c r="G78" i="3"/>
  <c r="F31" i="3"/>
  <c r="G31" i="3"/>
  <c r="F398" i="6"/>
  <c r="G398" i="6"/>
  <c r="F333" i="6"/>
  <c r="G333" i="6"/>
  <c r="F199" i="6"/>
  <c r="G199" i="6"/>
  <c r="F423" i="8"/>
  <c r="G423" i="8"/>
  <c r="F399" i="8"/>
  <c r="G399" i="8"/>
  <c r="F375" i="8"/>
  <c r="G375" i="8"/>
  <c r="F351" i="8"/>
  <c r="G351" i="8"/>
  <c r="F327" i="8"/>
  <c r="G327" i="8"/>
  <c r="F303" i="8"/>
  <c r="G303" i="8"/>
  <c r="F279" i="8"/>
  <c r="G279" i="8"/>
  <c r="F255" i="8"/>
  <c r="G255" i="8"/>
  <c r="F231" i="8"/>
  <c r="G231" i="8"/>
  <c r="F207" i="8"/>
  <c r="G207" i="8"/>
  <c r="F183" i="8"/>
  <c r="G183" i="8"/>
  <c r="F159" i="8"/>
  <c r="G159" i="8"/>
  <c r="F133" i="8"/>
  <c r="G133" i="8"/>
  <c r="F108" i="8"/>
  <c r="G108" i="8"/>
  <c r="F83" i="8"/>
  <c r="G83" i="8"/>
  <c r="F58" i="8"/>
  <c r="G58" i="8"/>
  <c r="F33" i="8"/>
  <c r="G33" i="8"/>
  <c r="F8" i="8"/>
  <c r="G8" i="8"/>
  <c r="F414" i="5"/>
  <c r="G414" i="5"/>
  <c r="F389" i="5"/>
  <c r="G389" i="5"/>
  <c r="F364" i="5"/>
  <c r="G364" i="5"/>
  <c r="F339" i="5"/>
  <c r="G339" i="5"/>
  <c r="F314" i="5"/>
  <c r="G314" i="5"/>
  <c r="F288" i="5"/>
  <c r="G288" i="5"/>
  <c r="F262" i="5"/>
  <c r="G262" i="5"/>
  <c r="F236" i="5"/>
  <c r="G236" i="5"/>
  <c r="F210" i="5"/>
  <c r="G210" i="5"/>
  <c r="F183" i="5"/>
  <c r="G183" i="5"/>
  <c r="F154" i="5"/>
  <c r="G154" i="5"/>
  <c r="F127" i="5"/>
  <c r="G127" i="5"/>
  <c r="F100" i="5"/>
  <c r="G100" i="5"/>
  <c r="F73" i="5"/>
  <c r="G73" i="5"/>
  <c r="F46" i="5"/>
  <c r="G46" i="5"/>
  <c r="F18" i="5"/>
  <c r="G18" i="5"/>
  <c r="F426" i="3"/>
  <c r="G426" i="3"/>
  <c r="F397" i="3"/>
  <c r="G397" i="3"/>
  <c r="F370" i="3"/>
  <c r="G370" i="3"/>
  <c r="F343" i="3"/>
  <c r="G343" i="3"/>
  <c r="F314" i="3"/>
  <c r="G314" i="3"/>
  <c r="F284" i="3"/>
  <c r="G284" i="3"/>
  <c r="F252" i="3"/>
  <c r="G252" i="3"/>
  <c r="F223" i="3"/>
  <c r="G223" i="3"/>
  <c r="F188" i="3"/>
  <c r="G188" i="3"/>
  <c r="F152" i="3"/>
  <c r="G152" i="3"/>
  <c r="F110" i="3"/>
  <c r="G110" i="3"/>
  <c r="F76" i="3"/>
  <c r="G76" i="3"/>
  <c r="F30" i="3"/>
  <c r="G30" i="3"/>
  <c r="F396" i="6"/>
  <c r="G396" i="6"/>
  <c r="F326" i="6"/>
  <c r="G326" i="6"/>
  <c r="F184" i="6"/>
  <c r="G184" i="6"/>
  <c r="F422" i="8"/>
  <c r="G422" i="8"/>
  <c r="F398" i="8"/>
  <c r="G398" i="8"/>
  <c r="F374" i="8"/>
  <c r="G374" i="8"/>
  <c r="F350" i="8"/>
  <c r="G350" i="8"/>
  <c r="F326" i="8"/>
  <c r="G326" i="8"/>
  <c r="F302" i="8"/>
  <c r="G302" i="8"/>
  <c r="F278" i="8"/>
  <c r="G278" i="8"/>
  <c r="F254" i="8"/>
  <c r="G254" i="8"/>
  <c r="F230" i="8"/>
  <c r="G230" i="8"/>
  <c r="F206" i="8"/>
  <c r="G206" i="8"/>
  <c r="F182" i="8"/>
  <c r="G182" i="8"/>
  <c r="F157" i="8"/>
  <c r="G157" i="8"/>
  <c r="F132" i="8"/>
  <c r="G132" i="8"/>
  <c r="F107" i="8"/>
  <c r="G107" i="8"/>
  <c r="F82" i="8"/>
  <c r="G82" i="8"/>
  <c r="F57" i="8"/>
  <c r="G57" i="8"/>
  <c r="F32" i="8"/>
  <c r="G32" i="8"/>
  <c r="F7" i="8"/>
  <c r="G7" i="8"/>
  <c r="F413" i="5"/>
  <c r="G413" i="5"/>
  <c r="F388" i="5"/>
  <c r="G388" i="5"/>
  <c r="F363" i="5"/>
  <c r="G363" i="5"/>
  <c r="F338" i="5"/>
  <c r="G338" i="5"/>
  <c r="F313" i="5"/>
  <c r="G313" i="5"/>
  <c r="F287" i="5"/>
  <c r="G287" i="5"/>
  <c r="F261" i="5"/>
  <c r="G261" i="5"/>
  <c r="F235" i="5"/>
  <c r="G235" i="5"/>
  <c r="F209" i="5"/>
  <c r="G209" i="5"/>
  <c r="F182" i="5"/>
  <c r="G182" i="5"/>
  <c r="F153" i="5"/>
  <c r="G153" i="5"/>
  <c r="F126" i="5"/>
  <c r="G126" i="5"/>
  <c r="F99" i="5"/>
  <c r="G99" i="5"/>
  <c r="F72" i="5"/>
  <c r="G72" i="5"/>
  <c r="F45" i="5"/>
  <c r="G45" i="5"/>
  <c r="F17" i="5"/>
  <c r="G17" i="5"/>
  <c r="F425" i="3"/>
  <c r="G425" i="3"/>
  <c r="F396" i="3"/>
  <c r="G396" i="3"/>
  <c r="F369" i="3"/>
  <c r="G369" i="3"/>
  <c r="F342" i="3"/>
  <c r="G342" i="3"/>
  <c r="F313" i="3"/>
  <c r="G313" i="3"/>
  <c r="F283" i="3"/>
  <c r="G283" i="3"/>
  <c r="F251" i="3"/>
  <c r="G251" i="3"/>
  <c r="F222" i="3"/>
  <c r="G222" i="3"/>
  <c r="F186" i="3"/>
  <c r="G186" i="3"/>
  <c r="F151" i="3"/>
  <c r="G151" i="3"/>
  <c r="F109" i="3"/>
  <c r="G109" i="3"/>
  <c r="F75" i="3"/>
  <c r="G75" i="3"/>
  <c r="F27" i="3"/>
  <c r="G27" i="3"/>
  <c r="F393" i="6"/>
  <c r="G393" i="6"/>
  <c r="F324" i="6"/>
  <c r="G324" i="6"/>
  <c r="F159" i="6"/>
  <c r="G159" i="6"/>
  <c r="F26" i="1"/>
  <c r="G26" i="1"/>
  <c r="I273" i="2"/>
  <c r="F50" i="1"/>
  <c r="G50" i="1"/>
  <c r="I111" i="2"/>
  <c r="F74" i="1"/>
  <c r="G74" i="1"/>
  <c r="I92" i="2"/>
  <c r="F98" i="1"/>
  <c r="G98" i="1"/>
  <c r="I43" i="2"/>
  <c r="F122" i="1"/>
  <c r="G122" i="1"/>
  <c r="I94" i="2"/>
  <c r="F146" i="1"/>
  <c r="G146" i="1"/>
  <c r="I295" i="2"/>
  <c r="F170" i="1"/>
  <c r="G170" i="1"/>
  <c r="I364" i="2"/>
  <c r="F194" i="1"/>
  <c r="G194" i="1"/>
  <c r="I184" i="2"/>
  <c r="F218" i="1"/>
  <c r="G218" i="1"/>
  <c r="I57" i="2"/>
  <c r="F242" i="1"/>
  <c r="G242" i="1"/>
  <c r="I198" i="2"/>
  <c r="F266" i="1"/>
  <c r="G266" i="1"/>
  <c r="I374" i="2"/>
  <c r="F290" i="1"/>
  <c r="G290" i="1"/>
  <c r="I200" i="2"/>
  <c r="F314" i="1"/>
  <c r="G314" i="1"/>
  <c r="I70" i="2"/>
  <c r="F338" i="1"/>
  <c r="G338" i="1"/>
  <c r="I334" i="2"/>
  <c r="F362" i="1"/>
  <c r="G362" i="1"/>
  <c r="I174" i="2"/>
  <c r="F386" i="1"/>
  <c r="G386" i="1"/>
  <c r="I159" i="2"/>
  <c r="F410" i="1"/>
  <c r="G410" i="1"/>
  <c r="I161" i="2"/>
  <c r="F3" i="1"/>
  <c r="G3" i="1"/>
  <c r="I25" i="2"/>
  <c r="F27" i="1"/>
  <c r="G27" i="1"/>
  <c r="I29" i="2"/>
  <c r="F51" i="1"/>
  <c r="G51" i="1"/>
  <c r="I277" i="2"/>
  <c r="F75" i="1"/>
  <c r="G75" i="1"/>
  <c r="I358" i="2"/>
  <c r="F99" i="1"/>
  <c r="G99" i="1"/>
  <c r="I213" i="2"/>
  <c r="F123" i="1"/>
  <c r="G123" i="1"/>
  <c r="I386" i="2"/>
  <c r="F147" i="1"/>
  <c r="G147" i="1"/>
  <c r="I11" i="2"/>
  <c r="F171" i="1"/>
  <c r="G171" i="1"/>
  <c r="I301" i="2"/>
  <c r="F195" i="1"/>
  <c r="G195" i="1"/>
  <c r="I369" i="2"/>
  <c r="F219" i="1"/>
  <c r="G219" i="1"/>
  <c r="I260" i="2"/>
  <c r="F243" i="1"/>
  <c r="G243" i="1"/>
  <c r="I133" i="2"/>
  <c r="F267" i="1"/>
  <c r="G267" i="1"/>
  <c r="I101" i="2"/>
  <c r="F291" i="1"/>
  <c r="G291" i="1"/>
  <c r="I65" i="2"/>
  <c r="F315" i="1"/>
  <c r="G315" i="1"/>
  <c r="I215" i="2"/>
  <c r="F339" i="1"/>
  <c r="G339" i="1"/>
  <c r="I264" i="2"/>
  <c r="F363" i="1"/>
  <c r="G363" i="1"/>
  <c r="I187" i="2"/>
  <c r="F387" i="1"/>
  <c r="G387" i="1"/>
  <c r="I168" i="2"/>
  <c r="F411" i="1"/>
  <c r="G411" i="1"/>
  <c r="I169" i="2"/>
  <c r="F4" i="1"/>
  <c r="G4" i="1"/>
  <c r="I432" i="2"/>
  <c r="F28" i="1"/>
  <c r="G28" i="1"/>
  <c r="I274" i="2"/>
  <c r="F52" i="1"/>
  <c r="G52" i="1"/>
  <c r="I357" i="2"/>
  <c r="F76" i="1"/>
  <c r="G76" i="1"/>
  <c r="I418" i="2"/>
  <c r="F100" i="1"/>
  <c r="G100" i="1"/>
  <c r="I220" i="2"/>
  <c r="F124" i="1"/>
  <c r="G124" i="1"/>
  <c r="I361" i="2"/>
  <c r="F148" i="1"/>
  <c r="G148" i="1"/>
  <c r="I114" i="2"/>
  <c r="F172" i="1"/>
  <c r="G172" i="1"/>
  <c r="I421" i="2"/>
  <c r="F196" i="1"/>
  <c r="G196" i="1"/>
  <c r="I97" i="2"/>
  <c r="F220" i="1"/>
  <c r="G220" i="1"/>
  <c r="I58" i="2"/>
  <c r="F244" i="1"/>
  <c r="G244" i="1"/>
  <c r="I98" i="2"/>
  <c r="F268" i="1"/>
  <c r="G268" i="1"/>
  <c r="I19" i="2"/>
  <c r="F292" i="1"/>
  <c r="G292" i="1"/>
  <c r="I396" i="2"/>
  <c r="F316" i="1"/>
  <c r="G316" i="1"/>
  <c r="I244" i="2"/>
  <c r="F340" i="1"/>
  <c r="G340" i="1"/>
  <c r="I72" i="2"/>
  <c r="F364" i="1"/>
  <c r="G364" i="1"/>
  <c r="I337" i="2"/>
  <c r="F388" i="1"/>
  <c r="G388" i="1"/>
  <c r="I345" i="2"/>
  <c r="F412" i="1"/>
  <c r="G412" i="1"/>
  <c r="I24" i="2"/>
  <c r="F5" i="1"/>
  <c r="G5" i="1"/>
  <c r="I26" i="2"/>
  <c r="F29" i="1"/>
  <c r="G29" i="1"/>
  <c r="I249" i="2"/>
  <c r="F53" i="1"/>
  <c r="G53" i="1"/>
  <c r="I194" i="2"/>
  <c r="F77" i="1"/>
  <c r="G77" i="1"/>
  <c r="I41" i="2"/>
  <c r="F101" i="1"/>
  <c r="G101" i="1"/>
  <c r="I44" i="2"/>
  <c r="F125" i="1"/>
  <c r="G125" i="1"/>
  <c r="I290" i="2"/>
  <c r="F149" i="1"/>
  <c r="G149" i="1"/>
  <c r="I233" i="2"/>
  <c r="F173" i="1"/>
  <c r="G173" i="1"/>
  <c r="I148" i="2"/>
  <c r="F197" i="1"/>
  <c r="G197" i="1"/>
  <c r="I54" i="2"/>
  <c r="F221" i="1"/>
  <c r="G221" i="1"/>
  <c r="I59" i="2"/>
  <c r="F245" i="1"/>
  <c r="G245" i="1"/>
  <c r="I392" i="2"/>
  <c r="F269" i="1"/>
  <c r="G269" i="1"/>
  <c r="I323" i="2"/>
  <c r="F293" i="1"/>
  <c r="G293" i="1"/>
  <c r="I20" i="2"/>
  <c r="F317" i="1"/>
  <c r="G317" i="1"/>
  <c r="I219" i="2"/>
  <c r="F341" i="1"/>
  <c r="G341" i="1"/>
  <c r="I103" i="2"/>
  <c r="F365" i="1"/>
  <c r="G365" i="1"/>
  <c r="I188" i="2"/>
  <c r="F389" i="1"/>
  <c r="G389" i="1"/>
  <c r="I139" i="2"/>
  <c r="F413" i="1"/>
  <c r="G413" i="1"/>
  <c r="I412" i="2"/>
  <c r="F6" i="1"/>
  <c r="G6" i="1"/>
  <c r="I248" i="2"/>
  <c r="F30" i="1"/>
  <c r="G30" i="1"/>
  <c r="I275" i="2"/>
  <c r="F54" i="1"/>
  <c r="G54" i="1"/>
  <c r="I35" i="2"/>
  <c r="F78" i="1"/>
  <c r="G78" i="1"/>
  <c r="I252" i="2"/>
  <c r="F102" i="1"/>
  <c r="G102" i="1"/>
  <c r="I45" i="2"/>
  <c r="F126" i="1"/>
  <c r="G126" i="1"/>
  <c r="I291" i="2"/>
  <c r="F150" i="1"/>
  <c r="G150" i="1"/>
  <c r="I51" i="2"/>
  <c r="F174" i="1"/>
  <c r="G174" i="1"/>
  <c r="I408" i="2"/>
  <c r="F198" i="1"/>
  <c r="G198" i="1"/>
  <c r="I218" i="2"/>
  <c r="F222" i="1"/>
  <c r="G222" i="1"/>
  <c r="I152" i="2"/>
  <c r="F7" i="1"/>
  <c r="G7" i="1"/>
  <c r="I266" i="2"/>
  <c r="F31" i="1"/>
  <c r="G31" i="1"/>
  <c r="I30" i="2"/>
  <c r="F55" i="1"/>
  <c r="G55" i="1"/>
  <c r="I36" i="2"/>
  <c r="F79" i="1"/>
  <c r="G79" i="1"/>
  <c r="I145" i="2"/>
  <c r="F103" i="1"/>
  <c r="G103" i="1"/>
  <c r="I113" i="2"/>
  <c r="F127" i="1"/>
  <c r="G127" i="1"/>
  <c r="I255" i="2"/>
  <c r="F151" i="1"/>
  <c r="G151" i="1"/>
  <c r="I296" i="2"/>
  <c r="F175" i="1"/>
  <c r="G175" i="1"/>
  <c r="I365" i="2"/>
  <c r="F199" i="1"/>
  <c r="G199" i="1"/>
  <c r="I14" i="2"/>
  <c r="F223" i="1"/>
  <c r="G223" i="1"/>
  <c r="I312" i="2"/>
  <c r="F8" i="1"/>
  <c r="G8" i="1"/>
  <c r="I176" i="2"/>
  <c r="F32" i="1"/>
  <c r="G32" i="1"/>
  <c r="I414" i="2"/>
  <c r="F56" i="1"/>
  <c r="G56" i="1"/>
  <c r="I228" i="2"/>
  <c r="F80" i="1"/>
  <c r="G80" i="1"/>
  <c r="I280" i="2"/>
  <c r="F104" i="1"/>
  <c r="G104" i="1"/>
  <c r="I46" i="2"/>
  <c r="F128" i="1"/>
  <c r="G128" i="1"/>
  <c r="I256" i="2"/>
  <c r="F152" i="1"/>
  <c r="G152" i="1"/>
  <c r="I246" i="2"/>
  <c r="F176" i="1"/>
  <c r="G176" i="1"/>
  <c r="I141" i="2"/>
  <c r="F200" i="1"/>
  <c r="G200" i="1"/>
  <c r="I55" i="2"/>
  <c r="F224" i="1"/>
  <c r="G224" i="1"/>
  <c r="I370" i="2"/>
  <c r="F248" i="1"/>
  <c r="G248" i="1"/>
  <c r="I410" i="2"/>
  <c r="F9" i="1"/>
  <c r="G9" i="1"/>
  <c r="I162" i="2"/>
  <c r="F33" i="1"/>
  <c r="G33" i="1"/>
  <c r="I31" i="2"/>
  <c r="F57" i="1"/>
  <c r="G57" i="1"/>
  <c r="I407" i="2"/>
  <c r="F81" i="1"/>
  <c r="G81" i="1"/>
  <c r="I359" i="2"/>
  <c r="F10" i="1"/>
  <c r="G10" i="1"/>
  <c r="I267" i="2"/>
  <c r="F34" i="1"/>
  <c r="G34" i="1"/>
  <c r="I32" i="2"/>
  <c r="F58" i="1"/>
  <c r="G58" i="1"/>
  <c r="I37" i="2"/>
  <c r="F82" i="1"/>
  <c r="G82" i="1"/>
  <c r="I230" i="2"/>
  <c r="F106" i="1"/>
  <c r="G106" i="1"/>
  <c r="I88" i="2"/>
  <c r="F130" i="1"/>
  <c r="G130" i="1"/>
  <c r="I232" i="2"/>
  <c r="F154" i="1"/>
  <c r="G154" i="1"/>
  <c r="I89" i="2"/>
  <c r="F178" i="1"/>
  <c r="G178" i="1"/>
  <c r="I367" i="2"/>
  <c r="F202" i="1"/>
  <c r="G202" i="1"/>
  <c r="I389" i="2"/>
  <c r="F226" i="1"/>
  <c r="G226" i="1"/>
  <c r="I313" i="2"/>
  <c r="F250" i="1"/>
  <c r="G250" i="1"/>
  <c r="I153" i="2"/>
  <c r="F274" i="1"/>
  <c r="G274" i="1"/>
  <c r="I63" i="2"/>
  <c r="F11" i="1"/>
  <c r="G11" i="1"/>
  <c r="I225" i="2"/>
  <c r="F35" i="1"/>
  <c r="G35" i="1"/>
  <c r="I250" i="2"/>
  <c r="F59" i="1"/>
  <c r="G59" i="1"/>
  <c r="I384" i="2"/>
  <c r="F83" i="1"/>
  <c r="G83" i="1"/>
  <c r="I87" i="2"/>
  <c r="F107" i="1"/>
  <c r="G107" i="1"/>
  <c r="I285" i="2"/>
  <c r="F131" i="1"/>
  <c r="G131" i="1"/>
  <c r="I292" i="2"/>
  <c r="F155" i="1"/>
  <c r="G155" i="1"/>
  <c r="I242" i="2"/>
  <c r="F179" i="1"/>
  <c r="G179" i="1"/>
  <c r="I302" i="2"/>
  <c r="F203" i="1"/>
  <c r="G203" i="1"/>
  <c r="I308" i="2"/>
  <c r="F227" i="1"/>
  <c r="G227" i="1"/>
  <c r="I409" i="2"/>
  <c r="F251" i="1"/>
  <c r="G251" i="1"/>
  <c r="I372" i="2"/>
  <c r="F275" i="1"/>
  <c r="G275" i="1"/>
  <c r="I375" i="2"/>
  <c r="F299" i="1"/>
  <c r="G299" i="1"/>
  <c r="I201" i="2"/>
  <c r="F323" i="1"/>
  <c r="G323" i="1"/>
  <c r="I71" i="2"/>
  <c r="F347" i="1"/>
  <c r="G347" i="1"/>
  <c r="I73" i="2"/>
  <c r="F371" i="1"/>
  <c r="G371" i="1"/>
  <c r="I202" i="2"/>
  <c r="F395" i="1"/>
  <c r="G395" i="1"/>
  <c r="I190" i="2"/>
  <c r="F419" i="1"/>
  <c r="G419" i="1"/>
  <c r="I381" i="2"/>
  <c r="F12" i="1"/>
  <c r="G12" i="1"/>
  <c r="I268" i="2"/>
  <c r="F36" i="1"/>
  <c r="G36" i="1"/>
  <c r="I6" i="2"/>
  <c r="F60" i="1"/>
  <c r="G60" i="1"/>
  <c r="I38" i="2"/>
  <c r="F84" i="1"/>
  <c r="G84" i="1"/>
  <c r="I171" i="2"/>
  <c r="F108" i="1"/>
  <c r="G108" i="1"/>
  <c r="I286" i="2"/>
  <c r="F132" i="1"/>
  <c r="G132" i="1"/>
  <c r="I95" i="2"/>
  <c r="F156" i="1"/>
  <c r="G156" i="1"/>
  <c r="I192" i="2"/>
  <c r="F180" i="1"/>
  <c r="G180" i="1"/>
  <c r="I181" i="2"/>
  <c r="F204" i="1"/>
  <c r="G204" i="1"/>
  <c r="I390" i="2"/>
  <c r="F228" i="1"/>
  <c r="G228" i="1"/>
  <c r="I197" i="2"/>
  <c r="F252" i="1"/>
  <c r="G252" i="1"/>
  <c r="I99" i="2"/>
  <c r="F276" i="1"/>
  <c r="G276" i="1"/>
  <c r="I237" i="2"/>
  <c r="F300" i="1"/>
  <c r="G300" i="1"/>
  <c r="I205" i="2"/>
  <c r="F324" i="1"/>
  <c r="G324" i="1"/>
  <c r="I117" i="2"/>
  <c r="F348" i="1"/>
  <c r="G348" i="1"/>
  <c r="I211" i="2"/>
  <c r="F372" i="1"/>
  <c r="G372" i="1"/>
  <c r="I137" i="2"/>
  <c r="F396" i="1"/>
  <c r="G396" i="1"/>
  <c r="I160" i="2"/>
  <c r="F420" i="1"/>
  <c r="G420" i="1"/>
  <c r="I400" i="2"/>
  <c r="F13" i="1"/>
  <c r="G13" i="1"/>
  <c r="I170" i="2"/>
  <c r="F37" i="1"/>
  <c r="G37" i="1"/>
  <c r="I355" i="2"/>
  <c r="F61" i="1"/>
  <c r="G61" i="1"/>
  <c r="I278" i="2"/>
  <c r="F85" i="1"/>
  <c r="G85" i="1"/>
  <c r="I204" i="2"/>
  <c r="F109" i="1"/>
  <c r="G109" i="1"/>
  <c r="I47" i="2"/>
  <c r="F133" i="1"/>
  <c r="G133" i="1"/>
  <c r="I293" i="2"/>
  <c r="F157" i="1"/>
  <c r="G157" i="1"/>
  <c r="I258" i="2"/>
  <c r="F181" i="1"/>
  <c r="G181" i="1"/>
  <c r="I303" i="2"/>
  <c r="F205" i="1"/>
  <c r="G205" i="1"/>
  <c r="I309" i="2"/>
  <c r="F229" i="1"/>
  <c r="G229" i="1"/>
  <c r="I226" i="2"/>
  <c r="F253" i="1"/>
  <c r="G253" i="1"/>
  <c r="I320" i="2"/>
  <c r="F277" i="1"/>
  <c r="G277" i="1"/>
  <c r="I324" i="2"/>
  <c r="F301" i="1"/>
  <c r="G301" i="1"/>
  <c r="I263" i="2"/>
  <c r="F325" i="1"/>
  <c r="G325" i="1"/>
  <c r="I108" i="2"/>
  <c r="F349" i="1"/>
  <c r="G349" i="1"/>
  <c r="I74" i="2"/>
  <c r="F373" i="1"/>
  <c r="G373" i="1"/>
  <c r="I189" i="2"/>
  <c r="F397" i="1"/>
  <c r="G397" i="1"/>
  <c r="I80" i="2"/>
  <c r="F421" i="1"/>
  <c r="G421" i="1"/>
  <c r="I351" i="2"/>
  <c r="F14" i="1"/>
  <c r="G14" i="1"/>
  <c r="I383" i="2"/>
  <c r="F38" i="1"/>
  <c r="G38" i="1"/>
  <c r="I110" i="2"/>
  <c r="F62" i="1"/>
  <c r="G62" i="1"/>
  <c r="I196" i="2"/>
  <c r="F86" i="1"/>
  <c r="G86" i="1"/>
  <c r="I146" i="2"/>
  <c r="F110" i="1"/>
  <c r="G110" i="1"/>
  <c r="I119" i="2"/>
  <c r="F134" i="1"/>
  <c r="G134" i="1"/>
  <c r="I147" i="2"/>
  <c r="F158" i="1"/>
  <c r="G158" i="1"/>
  <c r="I420" i="2"/>
  <c r="F182" i="1"/>
  <c r="G182" i="1"/>
  <c r="I182" i="2"/>
  <c r="F206" i="1"/>
  <c r="G206" i="1"/>
  <c r="I435" i="2"/>
  <c r="F230" i="1"/>
  <c r="G230" i="1"/>
  <c r="I165" i="2"/>
  <c r="F254" i="1"/>
  <c r="G254" i="1"/>
  <c r="I393" i="2"/>
  <c r="F278" i="1"/>
  <c r="G278" i="1"/>
  <c r="I325" i="2"/>
  <c r="F302" i="1"/>
  <c r="G302" i="1"/>
  <c r="I329" i="2"/>
  <c r="F326" i="1"/>
  <c r="G326" i="1"/>
  <c r="I427" i="2"/>
  <c r="F350" i="1"/>
  <c r="G350" i="1"/>
  <c r="I118" i="2"/>
  <c r="F374" i="1"/>
  <c r="G374" i="1"/>
  <c r="I429" i="2"/>
  <c r="F398" i="1"/>
  <c r="G398" i="1"/>
  <c r="I81" i="2"/>
  <c r="F422" i="1"/>
  <c r="G422" i="1"/>
  <c r="I352" i="2"/>
  <c r="F15" i="1"/>
  <c r="G15" i="1"/>
  <c r="I217" i="2"/>
  <c r="F39" i="1"/>
  <c r="G39" i="1"/>
  <c r="I177" i="2"/>
  <c r="F63" i="1"/>
  <c r="G63" i="1"/>
  <c r="I112" i="2"/>
  <c r="F87" i="1"/>
  <c r="G87" i="1"/>
  <c r="I206" i="2"/>
  <c r="F111" i="1"/>
  <c r="G111" i="1"/>
  <c r="I360" i="2"/>
  <c r="F135" i="1"/>
  <c r="G135" i="1"/>
  <c r="I49" i="2"/>
  <c r="F159" i="1"/>
  <c r="G159" i="1"/>
  <c r="I259" i="2"/>
  <c r="F183" i="1"/>
  <c r="G183" i="1"/>
  <c r="I304" i="2"/>
  <c r="F207" i="1"/>
  <c r="G207" i="1"/>
  <c r="I115" i="2"/>
  <c r="F231" i="1"/>
  <c r="G231" i="1"/>
  <c r="I16" i="2"/>
  <c r="F255" i="1"/>
  <c r="G255" i="1"/>
  <c r="I373" i="2"/>
  <c r="F279" i="1"/>
  <c r="G279" i="1"/>
  <c r="I262" i="2"/>
  <c r="F303" i="1"/>
  <c r="G303" i="1"/>
  <c r="I398" i="2"/>
  <c r="F327" i="1"/>
  <c r="G327" i="1"/>
  <c r="I21" i="2"/>
  <c r="F351" i="1"/>
  <c r="G351" i="1"/>
  <c r="I173" i="2"/>
  <c r="F375" i="1"/>
  <c r="G375" i="1"/>
  <c r="I23" i="2"/>
  <c r="F399" i="1"/>
  <c r="G399" i="1"/>
  <c r="I127" i="2"/>
  <c r="F423" i="1"/>
  <c r="G423" i="1"/>
  <c r="I104" i="2"/>
  <c r="F16" i="1"/>
  <c r="G16" i="1"/>
  <c r="I269" i="2"/>
  <c r="F19" i="1"/>
  <c r="G19" i="1"/>
  <c r="I413" i="2"/>
  <c r="F43" i="1"/>
  <c r="G43" i="1"/>
  <c r="I251" i="2"/>
  <c r="F67" i="1"/>
  <c r="G67" i="1"/>
  <c r="I7" i="2"/>
  <c r="F91" i="1"/>
  <c r="G91" i="1"/>
  <c r="I10" i="2"/>
  <c r="F115" i="1"/>
  <c r="G115" i="1"/>
  <c r="I288" i="2"/>
  <c r="F139" i="1"/>
  <c r="G139" i="1"/>
  <c r="I120" i="2"/>
  <c r="F20" i="1"/>
  <c r="G20" i="1"/>
  <c r="I271" i="2"/>
  <c r="F44" i="1"/>
  <c r="G44" i="1"/>
  <c r="I416" i="2"/>
  <c r="F68" i="1"/>
  <c r="G68" i="1"/>
  <c r="I229" i="2"/>
  <c r="F92" i="1"/>
  <c r="G92" i="1"/>
  <c r="I42" i="2"/>
  <c r="F116" i="1"/>
  <c r="G116" i="1"/>
  <c r="I231" i="2"/>
  <c r="F140" i="1"/>
  <c r="G140" i="1"/>
  <c r="I362" i="2"/>
  <c r="F164" i="1"/>
  <c r="G164" i="1"/>
  <c r="I434" i="2"/>
  <c r="F188" i="1"/>
  <c r="G188" i="1"/>
  <c r="I13" i="2"/>
  <c r="F212" i="1"/>
  <c r="G212" i="1"/>
  <c r="I391" i="2"/>
  <c r="F236" i="1"/>
  <c r="G236" i="1"/>
  <c r="I316" i="2"/>
  <c r="F260" i="1"/>
  <c r="G260" i="1"/>
  <c r="I134" i="2"/>
  <c r="F284" i="1"/>
  <c r="G284" i="1"/>
  <c r="I327" i="2"/>
  <c r="F308" i="1"/>
  <c r="G308" i="1"/>
  <c r="I193" i="2"/>
  <c r="F332" i="1"/>
  <c r="G332" i="1"/>
  <c r="I333" i="2"/>
  <c r="F356" i="1"/>
  <c r="G356" i="1"/>
  <c r="I158" i="2"/>
  <c r="F380" i="1"/>
  <c r="G380" i="1"/>
  <c r="I344" i="2"/>
  <c r="F404" i="1"/>
  <c r="G404" i="1"/>
  <c r="I84" i="2"/>
  <c r="F428" i="1"/>
  <c r="G428" i="1"/>
  <c r="I130" i="2"/>
  <c r="F22" i="1"/>
  <c r="G22" i="1"/>
  <c r="I221" i="2"/>
  <c r="F24" i="1"/>
  <c r="G24" i="1"/>
  <c r="I272" i="2"/>
  <c r="F48" i="1"/>
  <c r="G48" i="1"/>
  <c r="I406" i="2"/>
  <c r="F72" i="1"/>
  <c r="G72" i="1"/>
  <c r="I40" i="2"/>
  <c r="F96" i="1"/>
  <c r="G96" i="1"/>
  <c r="I179" i="2"/>
  <c r="F120" i="1"/>
  <c r="G120" i="1"/>
  <c r="I124" i="2"/>
  <c r="F144" i="1"/>
  <c r="G144" i="1"/>
  <c r="I207" i="2"/>
  <c r="F168" i="1"/>
  <c r="G168" i="1"/>
  <c r="I12" i="2"/>
  <c r="F192" i="1"/>
  <c r="G192" i="1"/>
  <c r="I53" i="2"/>
  <c r="F216" i="1"/>
  <c r="G216" i="1"/>
  <c r="I151" i="2"/>
  <c r="F240" i="1"/>
  <c r="G240" i="1"/>
  <c r="I422" i="2"/>
  <c r="F264" i="1"/>
  <c r="G264" i="1"/>
  <c r="I322" i="2"/>
  <c r="F288" i="1"/>
  <c r="G288" i="1"/>
  <c r="I209" i="2"/>
  <c r="F312" i="1"/>
  <c r="G312" i="1"/>
  <c r="I105" i="2"/>
  <c r="F336" i="1"/>
  <c r="G336" i="1"/>
  <c r="I428" i="2"/>
  <c r="F360" i="1"/>
  <c r="G360" i="1"/>
  <c r="I405" i="2"/>
  <c r="F384" i="1"/>
  <c r="G384" i="1"/>
  <c r="I265" i="2"/>
  <c r="F408" i="1"/>
  <c r="G408" i="1"/>
  <c r="I349" i="2"/>
  <c r="F432" i="1"/>
  <c r="G432" i="1"/>
  <c r="I401" i="2"/>
  <c r="F25" i="1"/>
  <c r="G25" i="1"/>
  <c r="I91" i="2"/>
  <c r="F49" i="1"/>
  <c r="G49" i="1"/>
  <c r="I417" i="2"/>
  <c r="F73" i="1"/>
  <c r="G73" i="1"/>
  <c r="I9" i="2"/>
  <c r="F97" i="1"/>
  <c r="G97" i="1"/>
  <c r="I284" i="2"/>
  <c r="F121" i="1"/>
  <c r="G121" i="1"/>
  <c r="I385" i="2"/>
  <c r="F145" i="1"/>
  <c r="G145" i="1"/>
  <c r="I50" i="2"/>
  <c r="F169" i="1"/>
  <c r="G169" i="1"/>
  <c r="I300" i="2"/>
  <c r="F193" i="1"/>
  <c r="G193" i="1"/>
  <c r="I163" i="2"/>
  <c r="F217" i="1"/>
  <c r="G217" i="1"/>
  <c r="I234" i="2"/>
  <c r="F241" i="1"/>
  <c r="G241" i="1"/>
  <c r="I317" i="2"/>
  <c r="F265" i="1"/>
  <c r="G265" i="1"/>
  <c r="I121" i="2"/>
  <c r="F289" i="1"/>
  <c r="G289" i="1"/>
  <c r="I64" i="2"/>
  <c r="F313" i="1"/>
  <c r="G313" i="1"/>
  <c r="I69" i="2"/>
  <c r="F337" i="1"/>
  <c r="G337" i="1"/>
  <c r="I135" i="2"/>
  <c r="F361" i="1"/>
  <c r="G361" i="1"/>
  <c r="I75" i="2"/>
  <c r="F385" i="1"/>
  <c r="G385" i="1"/>
  <c r="I109" i="2"/>
  <c r="F409" i="1"/>
  <c r="G409" i="1"/>
  <c r="I129" i="2"/>
  <c r="F433" i="1"/>
  <c r="G433" i="1"/>
  <c r="I382" i="2"/>
  <c r="F89" i="1"/>
  <c r="G89" i="1"/>
  <c r="I281" i="2"/>
  <c r="F165" i="1"/>
  <c r="G165" i="1"/>
  <c r="I96" i="2"/>
  <c r="F237" i="1"/>
  <c r="G237" i="1"/>
  <c r="I214" i="2"/>
  <c r="F294" i="1"/>
  <c r="G294" i="1"/>
  <c r="I166" i="2"/>
  <c r="F342" i="1"/>
  <c r="G342" i="1"/>
  <c r="I335" i="2"/>
  <c r="F390" i="1"/>
  <c r="G390" i="1"/>
  <c r="I78" i="2"/>
  <c r="F90" i="1"/>
  <c r="G90" i="1"/>
  <c r="I282" i="2"/>
  <c r="F166" i="1"/>
  <c r="G166" i="1"/>
  <c r="I223" i="2"/>
  <c r="F238" i="1"/>
  <c r="G238" i="1"/>
  <c r="I18" i="2"/>
  <c r="F295" i="1"/>
  <c r="G295" i="1"/>
  <c r="I66" i="2"/>
  <c r="F343" i="1"/>
  <c r="G343" i="1"/>
  <c r="I185" i="2"/>
  <c r="F391" i="1"/>
  <c r="G391" i="1"/>
  <c r="I79" i="2"/>
  <c r="F93" i="1"/>
  <c r="G93" i="1"/>
  <c r="I216" i="2"/>
  <c r="F167" i="1"/>
  <c r="G167" i="1"/>
  <c r="I363" i="2"/>
  <c r="F239" i="1"/>
  <c r="G239" i="1"/>
  <c r="I60" i="2"/>
  <c r="F296" i="1"/>
  <c r="G296" i="1"/>
  <c r="I67" i="2"/>
  <c r="F344" i="1"/>
  <c r="G344" i="1"/>
  <c r="I224" i="2"/>
  <c r="F392" i="1"/>
  <c r="G392" i="1"/>
  <c r="I346" i="2"/>
  <c r="F94" i="1"/>
  <c r="G94" i="1"/>
  <c r="I283" i="2"/>
  <c r="F177" i="1"/>
  <c r="G177" i="1"/>
  <c r="I366" i="2"/>
  <c r="F246" i="1"/>
  <c r="G246" i="1"/>
  <c r="I318" i="2"/>
  <c r="F297" i="1"/>
  <c r="G297" i="1"/>
  <c r="I397" i="2"/>
  <c r="F345" i="1"/>
  <c r="G345" i="1"/>
  <c r="I143" i="2"/>
  <c r="F393" i="1"/>
  <c r="G393" i="1"/>
  <c r="I430" i="2"/>
  <c r="F95" i="1"/>
  <c r="G95" i="1"/>
  <c r="I402" i="2"/>
  <c r="F184" i="1"/>
  <c r="G184" i="1"/>
  <c r="I183" i="2"/>
  <c r="F247" i="1"/>
  <c r="G247" i="1"/>
  <c r="I319" i="2"/>
  <c r="F298" i="1"/>
  <c r="G298" i="1"/>
  <c r="I328" i="2"/>
  <c r="F346" i="1"/>
  <c r="G346" i="1"/>
  <c r="I122" i="2"/>
  <c r="F394" i="1"/>
  <c r="G394" i="1"/>
  <c r="I378" i="2"/>
  <c r="F105" i="1"/>
  <c r="G105" i="1"/>
  <c r="I180" i="2"/>
  <c r="F185" i="1"/>
  <c r="G185" i="1"/>
  <c r="I52" i="2"/>
  <c r="F249" i="1"/>
  <c r="G249" i="1"/>
  <c r="I371" i="2"/>
  <c r="F304" i="1"/>
  <c r="G304" i="1"/>
  <c r="I116" i="2"/>
  <c r="F352" i="1"/>
  <c r="G352" i="1"/>
  <c r="I195" i="2"/>
  <c r="F400" i="1"/>
  <c r="G400" i="1"/>
  <c r="I128" i="2"/>
  <c r="F112" i="1"/>
  <c r="G112" i="1"/>
  <c r="I254" i="2"/>
  <c r="F186" i="1"/>
  <c r="G186" i="1"/>
  <c r="I142" i="2"/>
  <c r="F256" i="1"/>
  <c r="G256" i="1"/>
  <c r="I199" i="2"/>
  <c r="F305" i="1"/>
  <c r="G305" i="1"/>
  <c r="I330" i="2"/>
  <c r="F353" i="1"/>
  <c r="G353" i="1"/>
  <c r="I157" i="2"/>
  <c r="F401" i="1"/>
  <c r="G401" i="1"/>
  <c r="I82" i="2"/>
  <c r="F17" i="1"/>
  <c r="G17" i="1"/>
  <c r="I270" i="2"/>
  <c r="F113" i="1"/>
  <c r="G113" i="1"/>
  <c r="I433" i="2"/>
  <c r="F187" i="1"/>
  <c r="G187" i="1"/>
  <c r="I305" i="2"/>
  <c r="F257" i="1"/>
  <c r="G257" i="1"/>
  <c r="I261" i="2"/>
  <c r="F306" i="1"/>
  <c r="G306" i="1"/>
  <c r="I68" i="2"/>
  <c r="F354" i="1"/>
  <c r="G354" i="1"/>
  <c r="I186" i="2"/>
  <c r="F402" i="1"/>
  <c r="G402" i="1"/>
  <c r="I83" i="2"/>
  <c r="F18" i="1"/>
  <c r="G18" i="1"/>
  <c r="I27" i="2"/>
  <c r="F114" i="1"/>
  <c r="G114" i="1"/>
  <c r="I287" i="2"/>
  <c r="F189" i="1"/>
  <c r="G189" i="1"/>
  <c r="I306" i="2"/>
  <c r="F258" i="1"/>
  <c r="G258" i="1"/>
  <c r="I423" i="2"/>
  <c r="F307" i="1"/>
  <c r="G307" i="1"/>
  <c r="I331" i="2"/>
  <c r="F355" i="1"/>
  <c r="G355" i="1"/>
  <c r="I247" i="2"/>
  <c r="F403" i="1"/>
  <c r="G403" i="1"/>
  <c r="I347" i="2"/>
  <c r="F21" i="1"/>
  <c r="G21" i="1"/>
  <c r="I5" i="2"/>
  <c r="F117" i="1"/>
  <c r="G117" i="1"/>
  <c r="I289" i="2"/>
  <c r="F190" i="1"/>
  <c r="G190" i="1"/>
  <c r="I368" i="2"/>
  <c r="F259" i="1"/>
  <c r="G259" i="1"/>
  <c r="I61" i="2"/>
  <c r="F309" i="1"/>
  <c r="G309" i="1"/>
  <c r="I425" i="2"/>
  <c r="F357" i="1"/>
  <c r="G357" i="1"/>
  <c r="I336" i="2"/>
  <c r="F405" i="1"/>
  <c r="G405" i="1"/>
  <c r="I348" i="2"/>
  <c r="F23" i="1"/>
  <c r="G23" i="1"/>
  <c r="I28" i="2"/>
  <c r="F118" i="1"/>
  <c r="G118" i="1"/>
  <c r="I93" i="2"/>
  <c r="F191" i="1"/>
  <c r="G191" i="1"/>
  <c r="I307" i="2"/>
  <c r="F261" i="1"/>
  <c r="G261" i="1"/>
  <c r="I321" i="2"/>
  <c r="F310" i="1"/>
  <c r="G310" i="1"/>
  <c r="I156" i="2"/>
  <c r="F358" i="1"/>
  <c r="G358" i="1"/>
  <c r="I136" i="2"/>
  <c r="F406" i="1"/>
  <c r="G406" i="1"/>
  <c r="I379" i="2"/>
  <c r="F40" i="1"/>
  <c r="G40" i="1"/>
  <c r="I415" i="2"/>
  <c r="F119" i="1"/>
  <c r="G119" i="1"/>
  <c r="I48" i="2"/>
  <c r="F201" i="1"/>
  <c r="G201" i="1"/>
  <c r="I164" i="2"/>
  <c r="F262" i="1"/>
  <c r="G262" i="1"/>
  <c r="I394" i="2"/>
  <c r="F311" i="1"/>
  <c r="G311" i="1"/>
  <c r="I210" i="2"/>
  <c r="F359" i="1"/>
  <c r="G359" i="1"/>
  <c r="I377" i="2"/>
  <c r="F407" i="1"/>
  <c r="G407" i="1"/>
  <c r="I380" i="2"/>
  <c r="F41" i="1"/>
  <c r="G41" i="1"/>
  <c r="I33" i="2"/>
  <c r="F129" i="1"/>
  <c r="G129" i="1"/>
  <c r="I387" i="2"/>
  <c r="F208" i="1"/>
  <c r="G208" i="1"/>
  <c r="I149" i="2"/>
  <c r="F263" i="1"/>
  <c r="G263" i="1"/>
  <c r="I100" i="2"/>
  <c r="F318" i="1"/>
  <c r="G318" i="1"/>
  <c r="I426" i="2"/>
  <c r="F366" i="1"/>
  <c r="G366" i="1"/>
  <c r="I338" i="2"/>
  <c r="F414" i="1"/>
  <c r="G414" i="1"/>
  <c r="I350" i="2"/>
  <c r="F42" i="1"/>
  <c r="G42" i="1"/>
  <c r="I34" i="2"/>
  <c r="F136" i="1"/>
  <c r="G136" i="1"/>
  <c r="I294" i="2"/>
  <c r="F209" i="1"/>
  <c r="G209" i="1"/>
  <c r="I403" i="2"/>
  <c r="F270" i="1"/>
  <c r="G270" i="1"/>
  <c r="I62" i="2"/>
  <c r="F319" i="1"/>
  <c r="G319" i="1"/>
  <c r="I106" i="2"/>
  <c r="F367" i="1"/>
  <c r="G367" i="1"/>
  <c r="I339" i="2"/>
  <c r="F415" i="1"/>
  <c r="G415" i="1"/>
  <c r="I431" i="2"/>
  <c r="F45" i="1"/>
  <c r="G45" i="1"/>
  <c r="I276" i="2"/>
  <c r="F137" i="1"/>
  <c r="G137" i="1"/>
  <c r="I132" i="2"/>
  <c r="F210" i="1"/>
  <c r="G210" i="1"/>
  <c r="I150" i="2"/>
  <c r="F271" i="1"/>
  <c r="G271" i="1"/>
  <c r="I172" i="2"/>
  <c r="F320" i="1"/>
  <c r="G320" i="1"/>
  <c r="I107" i="2"/>
  <c r="F368" i="1"/>
  <c r="G368" i="1"/>
  <c r="I340" i="2"/>
  <c r="F416" i="1"/>
  <c r="G416" i="1"/>
  <c r="I140" i="2"/>
  <c r="F46" i="1"/>
  <c r="G46" i="1"/>
  <c r="I144" i="2"/>
  <c r="F138" i="1"/>
  <c r="G138" i="1"/>
  <c r="I388" i="2"/>
  <c r="F211" i="1"/>
  <c r="G211" i="1"/>
  <c r="I56" i="2"/>
  <c r="F272" i="1"/>
  <c r="G272" i="1"/>
  <c r="I126" i="2"/>
  <c r="F321" i="1"/>
  <c r="G321" i="1"/>
  <c r="I399" i="2"/>
  <c r="F369" i="1"/>
  <c r="G369" i="1"/>
  <c r="I76" i="2"/>
  <c r="F417" i="1"/>
  <c r="G417" i="1"/>
  <c r="I123" i="2"/>
  <c r="F47" i="1"/>
  <c r="G47" i="1"/>
  <c r="I356" i="2"/>
  <c r="F141" i="1"/>
  <c r="G141" i="1"/>
  <c r="I419" i="2"/>
  <c r="F213" i="1"/>
  <c r="G213" i="1"/>
  <c r="I310" i="2"/>
  <c r="F273" i="1"/>
  <c r="G273" i="1"/>
  <c r="I236" i="2"/>
  <c r="F322" i="1"/>
  <c r="G322" i="1"/>
  <c r="I167" i="2"/>
  <c r="F370" i="1"/>
  <c r="G370" i="1"/>
  <c r="I239" i="2"/>
  <c r="F418" i="1"/>
  <c r="G418" i="1"/>
  <c r="I85" i="2"/>
  <c r="F64" i="1"/>
  <c r="G64" i="1"/>
  <c r="I178" i="2"/>
  <c r="F142" i="1"/>
  <c r="G142" i="1"/>
  <c r="I257" i="2"/>
  <c r="F214" i="1"/>
  <c r="G214" i="1"/>
  <c r="I15" i="2"/>
  <c r="F280" i="1"/>
  <c r="G280" i="1"/>
  <c r="I238" i="2"/>
  <c r="F328" i="1"/>
  <c r="G328" i="1"/>
  <c r="I86" i="2"/>
  <c r="F376" i="1"/>
  <c r="G376" i="1"/>
  <c r="I203" i="2"/>
  <c r="F424" i="1"/>
  <c r="G424" i="1"/>
  <c r="I191" i="2"/>
  <c r="F65" i="1"/>
  <c r="G65" i="1"/>
  <c r="I39" i="2"/>
  <c r="F143" i="1"/>
  <c r="G143" i="1"/>
  <c r="I222" i="2"/>
  <c r="F215" i="1"/>
  <c r="G215" i="1"/>
  <c r="I311" i="2"/>
  <c r="F281" i="1"/>
  <c r="G281" i="1"/>
  <c r="I395" i="2"/>
  <c r="F329" i="1"/>
  <c r="G329" i="1"/>
  <c r="I22" i="2"/>
  <c r="F377" i="1"/>
  <c r="G377" i="1"/>
  <c r="I341" i="2"/>
  <c r="F425" i="1"/>
  <c r="G425" i="1"/>
  <c r="I90" i="2"/>
  <c r="F66" i="1"/>
  <c r="G66" i="1"/>
  <c r="I175" i="2"/>
  <c r="F153" i="1"/>
  <c r="G153" i="1"/>
  <c r="I125" i="2"/>
  <c r="F225" i="1"/>
  <c r="G225" i="1"/>
  <c r="I404" i="2"/>
  <c r="F282" i="1"/>
  <c r="G282" i="1"/>
  <c r="I326" i="2"/>
  <c r="F330" i="1"/>
  <c r="G330" i="1"/>
  <c r="I102" i="2"/>
  <c r="F378" i="1"/>
  <c r="G378" i="1"/>
  <c r="I342" i="2"/>
  <c r="F426" i="1"/>
  <c r="G426" i="1"/>
  <c r="I240" i="2"/>
  <c r="F69" i="1"/>
  <c r="G69" i="1"/>
  <c r="I131" i="2"/>
  <c r="F160" i="1"/>
  <c r="G160" i="1"/>
  <c r="I208" i="2"/>
  <c r="F232" i="1"/>
  <c r="G232" i="1"/>
  <c r="I314" i="2"/>
  <c r="F283" i="1"/>
  <c r="G283" i="1"/>
  <c r="I424" i="2"/>
  <c r="F331" i="1"/>
  <c r="G331" i="1"/>
  <c r="I332" i="2"/>
  <c r="F379" i="1"/>
  <c r="G379" i="1"/>
  <c r="I343" i="2"/>
  <c r="F427" i="1"/>
  <c r="G427" i="1"/>
  <c r="I227" i="2"/>
  <c r="F70" i="1"/>
  <c r="G70" i="1"/>
  <c r="I8" i="2"/>
  <c r="F161" i="1"/>
  <c r="G161" i="1"/>
  <c r="I297" i="2"/>
  <c r="F233" i="1"/>
  <c r="G233" i="1"/>
  <c r="I315" i="2"/>
  <c r="F285" i="1"/>
  <c r="G285" i="1"/>
  <c r="I154" i="2"/>
  <c r="F333" i="1"/>
  <c r="G333" i="1"/>
  <c r="I411" i="2"/>
  <c r="F381" i="1"/>
  <c r="G381" i="1"/>
  <c r="I245" i="2"/>
  <c r="F429" i="1"/>
  <c r="G429" i="1"/>
  <c r="I353" i="2"/>
  <c r="F71" i="1"/>
  <c r="G71" i="1"/>
  <c r="I279" i="2"/>
  <c r="F162" i="1"/>
  <c r="G162" i="1"/>
  <c r="I298" i="2"/>
  <c r="F234" i="1"/>
  <c r="G234" i="1"/>
  <c r="I235" i="2"/>
  <c r="F286" i="1"/>
  <c r="G286" i="1"/>
  <c r="I243" i="2"/>
  <c r="F334" i="1"/>
  <c r="G334" i="1"/>
  <c r="I212" i="2"/>
  <c r="F382" i="1"/>
  <c r="G382" i="1"/>
  <c r="I138" i="2"/>
  <c r="F430" i="1"/>
  <c r="G430" i="1"/>
  <c r="I354" i="2"/>
  <c r="F88" i="1"/>
  <c r="G88" i="1"/>
  <c r="I253" i="2"/>
  <c r="F163" i="1"/>
  <c r="G163" i="1"/>
  <c r="I299" i="2"/>
  <c r="F235" i="1"/>
  <c r="G235" i="1"/>
  <c r="I17" i="2"/>
  <c r="F287" i="1"/>
  <c r="G287" i="1"/>
  <c r="I155" i="2"/>
  <c r="F335" i="1"/>
  <c r="G335" i="1"/>
  <c r="I376" i="2"/>
  <c r="F383" i="1"/>
  <c r="G383" i="1"/>
  <c r="I77" i="2"/>
  <c r="F431" i="1"/>
  <c r="G431" i="1"/>
  <c r="I241" i="2"/>
  <c r="F421" i="8"/>
  <c r="G421" i="8"/>
  <c r="F397" i="8"/>
  <c r="G397" i="8"/>
  <c r="F373" i="8"/>
  <c r="G373" i="8"/>
  <c r="F349" i="8"/>
  <c r="G349" i="8"/>
  <c r="F325" i="8"/>
  <c r="G325" i="8"/>
  <c r="F301" i="8"/>
  <c r="G301" i="8"/>
  <c r="F277" i="8"/>
  <c r="G277" i="8"/>
  <c r="F253" i="8"/>
  <c r="G253" i="8"/>
  <c r="F229" i="8"/>
  <c r="G229" i="8"/>
  <c r="F205" i="8"/>
  <c r="G205" i="8"/>
  <c r="F181" i="8"/>
  <c r="G181" i="8"/>
  <c r="F156" i="8"/>
  <c r="G156" i="8"/>
  <c r="F131" i="8"/>
  <c r="G131" i="8"/>
  <c r="F106" i="8"/>
  <c r="G106" i="8"/>
  <c r="F81" i="8"/>
  <c r="G81" i="8"/>
  <c r="F56" i="8"/>
  <c r="G56" i="8"/>
  <c r="F31" i="8"/>
  <c r="G31" i="8"/>
  <c r="F6" i="8"/>
  <c r="G6" i="8"/>
  <c r="F412" i="5"/>
  <c r="G412" i="5"/>
  <c r="F387" i="5"/>
  <c r="G387" i="5"/>
  <c r="F362" i="5"/>
  <c r="G362" i="5"/>
  <c r="F337" i="5"/>
  <c r="G337" i="5"/>
  <c r="F312" i="5"/>
  <c r="G312" i="5"/>
  <c r="F286" i="5"/>
  <c r="G286" i="5"/>
  <c r="F260" i="5"/>
  <c r="G260" i="5"/>
  <c r="F234" i="5"/>
  <c r="G234" i="5"/>
  <c r="F208" i="5"/>
  <c r="G208" i="5"/>
  <c r="F179" i="5"/>
  <c r="G179" i="5"/>
  <c r="F152" i="5"/>
  <c r="G152" i="5"/>
  <c r="F125" i="5"/>
  <c r="G125" i="5"/>
  <c r="F98" i="5"/>
  <c r="G98" i="5"/>
  <c r="F71" i="5"/>
  <c r="G71" i="5"/>
  <c r="F43" i="5"/>
  <c r="G43" i="5"/>
  <c r="F16" i="5"/>
  <c r="G16" i="5"/>
  <c r="F422" i="3"/>
  <c r="G422" i="3"/>
  <c r="F395" i="3"/>
  <c r="G395" i="3"/>
  <c r="J79" i="2"/>
  <c r="F368" i="3"/>
  <c r="G368" i="3"/>
  <c r="J188" i="2"/>
  <c r="F341" i="3"/>
  <c r="G341" i="3"/>
  <c r="F312" i="3"/>
  <c r="G312" i="3"/>
  <c r="J156" i="2"/>
  <c r="F282" i="3"/>
  <c r="G282" i="3"/>
  <c r="J238" i="2"/>
  <c r="F250" i="3"/>
  <c r="G250" i="3"/>
  <c r="F220" i="3"/>
  <c r="G220" i="3"/>
  <c r="F182" i="3"/>
  <c r="G182" i="3"/>
  <c r="F150" i="3"/>
  <c r="G150" i="3"/>
  <c r="J51" i="2"/>
  <c r="F108" i="3"/>
  <c r="G108" i="3"/>
  <c r="F72" i="3"/>
  <c r="G72" i="3"/>
  <c r="F24" i="3"/>
  <c r="G24" i="3"/>
  <c r="J91" i="2"/>
  <c r="F392" i="6"/>
  <c r="G392" i="6"/>
  <c r="F321" i="6"/>
  <c r="G321" i="6"/>
  <c r="F133" i="6"/>
  <c r="G133" i="6"/>
  <c r="F420" i="8"/>
  <c r="G420" i="8"/>
  <c r="F396" i="8"/>
  <c r="G396" i="8"/>
  <c r="F372" i="8"/>
  <c r="G372" i="8"/>
  <c r="F348" i="8"/>
  <c r="G348" i="8"/>
  <c r="F324" i="8"/>
  <c r="G324" i="8"/>
  <c r="F300" i="8"/>
  <c r="G300" i="8"/>
  <c r="F276" i="8"/>
  <c r="G276" i="8"/>
  <c r="F252" i="8"/>
  <c r="G252" i="8"/>
  <c r="F228" i="8"/>
  <c r="G228" i="8"/>
  <c r="F204" i="8"/>
  <c r="G204" i="8"/>
  <c r="F180" i="8"/>
  <c r="G180" i="8"/>
  <c r="F155" i="8"/>
  <c r="G155" i="8"/>
  <c r="F130" i="8"/>
  <c r="G130" i="8"/>
  <c r="F105" i="8"/>
  <c r="G105" i="8"/>
  <c r="F80" i="8"/>
  <c r="G80" i="8"/>
  <c r="F55" i="8"/>
  <c r="G55" i="8"/>
  <c r="F30" i="8"/>
  <c r="G30" i="8"/>
  <c r="F411" i="5"/>
  <c r="G411" i="5"/>
  <c r="F386" i="5"/>
  <c r="G386" i="5"/>
  <c r="F361" i="5"/>
  <c r="G361" i="5"/>
  <c r="F336" i="5"/>
  <c r="G336" i="5"/>
  <c r="F311" i="5"/>
  <c r="G311" i="5"/>
  <c r="F285" i="5"/>
  <c r="G285" i="5"/>
  <c r="F259" i="5"/>
  <c r="G259" i="5"/>
  <c r="F233" i="5"/>
  <c r="G233" i="5"/>
  <c r="F207" i="5"/>
  <c r="G207" i="5"/>
  <c r="F178" i="5"/>
  <c r="G178" i="5"/>
  <c r="F151" i="5"/>
  <c r="G151" i="5"/>
  <c r="F124" i="5"/>
  <c r="G124" i="5"/>
  <c r="F97" i="5"/>
  <c r="G97" i="5"/>
  <c r="F70" i="5"/>
  <c r="G70" i="5"/>
  <c r="F42" i="5"/>
  <c r="G42" i="5"/>
  <c r="F15" i="5"/>
  <c r="G15" i="5"/>
  <c r="F421" i="3"/>
  <c r="G421" i="3"/>
  <c r="J123" i="2"/>
  <c r="F394" i="3"/>
  <c r="G394" i="3"/>
  <c r="J78" i="2"/>
  <c r="F367" i="3"/>
  <c r="G367" i="3"/>
  <c r="J337" i="2"/>
  <c r="F340" i="3"/>
  <c r="G340" i="3"/>
  <c r="J334" i="2"/>
  <c r="F310" i="3"/>
  <c r="G310" i="3"/>
  <c r="J193" i="2"/>
  <c r="F278" i="3"/>
  <c r="G278" i="3"/>
  <c r="J237" i="2"/>
  <c r="F249" i="3"/>
  <c r="G249" i="3"/>
  <c r="J319" i="2"/>
  <c r="F219" i="3"/>
  <c r="G219" i="3"/>
  <c r="J234" i="2"/>
  <c r="F181" i="3"/>
  <c r="G181" i="3"/>
  <c r="F148" i="3"/>
  <c r="G148" i="3"/>
  <c r="F107" i="3"/>
  <c r="G107" i="3"/>
  <c r="J285" i="2"/>
  <c r="F70" i="3"/>
  <c r="G70" i="3"/>
  <c r="F22" i="3"/>
  <c r="G22" i="3"/>
  <c r="J28" i="2"/>
  <c r="F391" i="6"/>
  <c r="G391" i="6"/>
  <c r="F320" i="6"/>
  <c r="G320" i="6"/>
  <c r="F108" i="6"/>
  <c r="G108" i="6"/>
  <c r="F14" i="8"/>
  <c r="G14" i="8"/>
  <c r="F38" i="8"/>
  <c r="G38" i="8"/>
  <c r="F62" i="8"/>
  <c r="G62" i="8"/>
  <c r="F86" i="8"/>
  <c r="G86" i="8"/>
  <c r="F110" i="8"/>
  <c r="G110" i="8"/>
  <c r="F134" i="8"/>
  <c r="G134" i="8"/>
  <c r="F158" i="8"/>
  <c r="G158" i="8"/>
  <c r="F419" i="8"/>
  <c r="G419" i="8"/>
  <c r="F395" i="8"/>
  <c r="G395" i="8"/>
  <c r="F371" i="8"/>
  <c r="G371" i="8"/>
  <c r="F347" i="8"/>
  <c r="G347" i="8"/>
  <c r="F323" i="8"/>
  <c r="G323" i="8"/>
  <c r="F299" i="8"/>
  <c r="G299" i="8"/>
  <c r="F275" i="8"/>
  <c r="G275" i="8"/>
  <c r="F251" i="8"/>
  <c r="G251" i="8"/>
  <c r="F227" i="8"/>
  <c r="G227" i="8"/>
  <c r="F203" i="8"/>
  <c r="G203" i="8"/>
  <c r="F179" i="8"/>
  <c r="G179" i="8"/>
  <c r="F154" i="8"/>
  <c r="G154" i="8"/>
  <c r="F129" i="8"/>
  <c r="G129" i="8"/>
  <c r="F104" i="8"/>
  <c r="G104" i="8"/>
  <c r="F79" i="8"/>
  <c r="G79" i="8"/>
  <c r="F54" i="8"/>
  <c r="G54" i="8"/>
  <c r="F29" i="8"/>
  <c r="G29" i="8"/>
  <c r="F4" i="8"/>
  <c r="G4" i="8"/>
  <c r="F410" i="5"/>
  <c r="G410" i="5"/>
  <c r="F385" i="5"/>
  <c r="G385" i="5"/>
  <c r="F360" i="5"/>
  <c r="G360" i="5"/>
  <c r="F335" i="5"/>
  <c r="G335" i="5"/>
  <c r="F310" i="5"/>
  <c r="G310" i="5"/>
  <c r="F284" i="5"/>
  <c r="G284" i="5"/>
  <c r="F258" i="5"/>
  <c r="G258" i="5"/>
  <c r="F232" i="5"/>
  <c r="G232" i="5"/>
  <c r="F206" i="5"/>
  <c r="G206" i="5"/>
  <c r="F177" i="5"/>
  <c r="G177" i="5"/>
  <c r="F150" i="5"/>
  <c r="G150" i="5"/>
  <c r="F123" i="5"/>
  <c r="G123" i="5"/>
  <c r="F96" i="5"/>
  <c r="G96" i="5"/>
  <c r="F69" i="5"/>
  <c r="G69" i="5"/>
  <c r="F41" i="5"/>
  <c r="G41" i="5"/>
  <c r="F14" i="5"/>
  <c r="G14" i="5"/>
  <c r="F420" i="3"/>
  <c r="G420" i="3"/>
  <c r="J140" i="2"/>
  <c r="F393" i="3"/>
  <c r="G393" i="3"/>
  <c r="J139" i="2"/>
  <c r="F366" i="3"/>
  <c r="G366" i="3"/>
  <c r="J187" i="2"/>
  <c r="F339" i="3"/>
  <c r="G339" i="3"/>
  <c r="J135" i="2"/>
  <c r="F309" i="3"/>
  <c r="G309" i="3"/>
  <c r="J331" i="2"/>
  <c r="F277" i="3"/>
  <c r="G277" i="3"/>
  <c r="J375" i="2"/>
  <c r="F248" i="3"/>
  <c r="G248" i="3"/>
  <c r="J318" i="2"/>
  <c r="F217" i="3"/>
  <c r="G217" i="3"/>
  <c r="J311" i="2"/>
  <c r="F180" i="3"/>
  <c r="G180" i="3"/>
  <c r="J302" i="2"/>
  <c r="F147" i="3"/>
  <c r="G147" i="3"/>
  <c r="J11" i="2"/>
  <c r="F106" i="3"/>
  <c r="G106" i="3"/>
  <c r="J88" i="2"/>
  <c r="F68" i="3"/>
  <c r="G68" i="3"/>
  <c r="J131" i="2"/>
  <c r="F20" i="3"/>
  <c r="G20" i="3"/>
  <c r="J5" i="2"/>
  <c r="F388" i="6"/>
  <c r="G388" i="6"/>
  <c r="F319" i="6"/>
  <c r="G319" i="6"/>
  <c r="F83" i="6"/>
  <c r="G83" i="6"/>
  <c r="F3" i="7"/>
  <c r="F12" i="7"/>
  <c r="G12" i="7"/>
  <c r="F243" i="7"/>
  <c r="G243" i="7"/>
  <c r="F251" i="7"/>
  <c r="G251" i="7"/>
  <c r="F51" i="7"/>
  <c r="G51" i="7"/>
  <c r="F274" i="7"/>
  <c r="G274" i="7"/>
  <c r="F71" i="7"/>
  <c r="G71" i="7"/>
  <c r="F305" i="7"/>
  <c r="G305" i="7"/>
  <c r="F215" i="7"/>
  <c r="G215" i="7"/>
  <c r="F230" i="7"/>
  <c r="G230" i="7"/>
  <c r="F244" i="7"/>
  <c r="G244" i="7"/>
  <c r="F4" i="7"/>
  <c r="G4" i="7"/>
  <c r="F231" i="7"/>
  <c r="G231" i="7"/>
  <c r="F23" i="7"/>
  <c r="G23" i="7"/>
  <c r="F39" i="7"/>
  <c r="G39" i="7"/>
  <c r="F52" i="7"/>
  <c r="G52" i="7"/>
  <c r="F276" i="7"/>
  <c r="G276" i="7"/>
  <c r="F291" i="7"/>
  <c r="G291" i="7"/>
  <c r="F81" i="7"/>
  <c r="G81" i="7"/>
  <c r="F93" i="7"/>
  <c r="G93" i="7"/>
  <c r="F216" i="7"/>
  <c r="G216" i="7"/>
  <c r="F220" i="7"/>
  <c r="G220" i="7"/>
  <c r="F16" i="7"/>
  <c r="G16" i="7"/>
  <c r="F27" i="7"/>
  <c r="G27" i="7"/>
  <c r="F42" i="7"/>
  <c r="G42" i="7"/>
  <c r="F265" i="7"/>
  <c r="G265" i="7"/>
  <c r="F7" i="7"/>
  <c r="G7" i="7"/>
  <c r="F235" i="7"/>
  <c r="G235" i="7"/>
  <c r="F248" i="7"/>
  <c r="G248" i="7"/>
  <c r="F43" i="7"/>
  <c r="G43" i="7"/>
  <c r="F58" i="7"/>
  <c r="G58" i="7"/>
  <c r="F283" i="7"/>
  <c r="G283" i="7"/>
  <c r="F294" i="7"/>
  <c r="G294" i="7"/>
  <c r="F312" i="7"/>
  <c r="G312" i="7"/>
  <c r="F323" i="7"/>
  <c r="G323" i="7"/>
  <c r="F336" i="7"/>
  <c r="G336" i="7"/>
  <c r="F349" i="7"/>
  <c r="G349" i="7"/>
  <c r="F362" i="7"/>
  <c r="G362" i="7"/>
  <c r="F374" i="7"/>
  <c r="G374" i="7"/>
  <c r="F157" i="7"/>
  <c r="G157" i="7"/>
  <c r="F169" i="7"/>
  <c r="G169" i="7"/>
  <c r="F184" i="7"/>
  <c r="G184" i="7"/>
  <c r="F197" i="7"/>
  <c r="G197" i="7"/>
  <c r="F425" i="7"/>
  <c r="G425" i="7"/>
  <c r="F221" i="7"/>
  <c r="G221" i="7"/>
  <c r="F17" i="7"/>
  <c r="G17" i="7"/>
  <c r="F28" i="7"/>
  <c r="G28" i="7"/>
  <c r="F44" i="7"/>
  <c r="G44" i="7"/>
  <c r="F59" i="7"/>
  <c r="G59" i="7"/>
  <c r="F65" i="7"/>
  <c r="G65" i="7"/>
  <c r="F295" i="7"/>
  <c r="G295" i="7"/>
  <c r="F84" i="7"/>
  <c r="G84" i="7"/>
  <c r="F324" i="7"/>
  <c r="G324" i="7"/>
  <c r="F108" i="7"/>
  <c r="G108" i="7"/>
  <c r="F350" i="7"/>
  <c r="G350" i="7"/>
  <c r="F363" i="7"/>
  <c r="G363" i="7"/>
  <c r="F375" i="7"/>
  <c r="G375" i="7"/>
  <c r="F383" i="7"/>
  <c r="G383" i="7"/>
  <c r="F170" i="7"/>
  <c r="G170" i="7"/>
  <c r="F404" i="7"/>
  <c r="G404" i="7"/>
  <c r="F198" i="7"/>
  <c r="G198" i="7"/>
  <c r="F426" i="7"/>
  <c r="G426" i="7"/>
  <c r="F222" i="7"/>
  <c r="G222" i="7"/>
  <c r="F223" i="7"/>
  <c r="G223" i="7"/>
  <c r="F9" i="7"/>
  <c r="G9" i="7"/>
  <c r="F239" i="7"/>
  <c r="G239" i="7"/>
  <c r="F34" i="7"/>
  <c r="G34" i="7"/>
  <c r="F11" i="7"/>
  <c r="G11" i="7"/>
  <c r="F229" i="7"/>
  <c r="G229" i="7"/>
  <c r="F217" i="7"/>
  <c r="G217" i="7"/>
  <c r="F21" i="7"/>
  <c r="G21" i="7"/>
  <c r="F40" i="7"/>
  <c r="G40" i="7"/>
  <c r="F266" i="7"/>
  <c r="G266" i="7"/>
  <c r="F68" i="7"/>
  <c r="G68" i="7"/>
  <c r="F302" i="7"/>
  <c r="G302" i="7"/>
  <c r="F318" i="7"/>
  <c r="G318" i="7"/>
  <c r="F106" i="7"/>
  <c r="G106" i="7"/>
  <c r="F346" i="7"/>
  <c r="G346" i="7"/>
  <c r="F129" i="7"/>
  <c r="G129" i="7"/>
  <c r="F141" i="7"/>
  <c r="G141" i="7"/>
  <c r="F159" i="7"/>
  <c r="G159" i="7"/>
  <c r="F174" i="7"/>
  <c r="G174" i="7"/>
  <c r="F408" i="7"/>
  <c r="G408" i="7"/>
  <c r="F417" i="7"/>
  <c r="G417" i="7"/>
  <c r="F432" i="7"/>
  <c r="G432" i="7"/>
  <c r="F5" i="7"/>
  <c r="G5" i="7"/>
  <c r="F240" i="7"/>
  <c r="G240" i="7"/>
  <c r="F254" i="7"/>
  <c r="G254" i="7"/>
  <c r="F267" i="7"/>
  <c r="G267" i="7"/>
  <c r="F286" i="7"/>
  <c r="G286" i="7"/>
  <c r="F80" i="7"/>
  <c r="G80" i="7"/>
  <c r="F92" i="7"/>
  <c r="G92" i="7"/>
  <c r="F331" i="7"/>
  <c r="G331" i="7"/>
  <c r="F347" i="7"/>
  <c r="G347" i="7"/>
  <c r="F360" i="7"/>
  <c r="G360" i="7"/>
  <c r="F376" i="7"/>
  <c r="G376" i="7"/>
  <c r="F160" i="7"/>
  <c r="G160" i="7"/>
  <c r="F395" i="7"/>
  <c r="G395" i="7"/>
  <c r="F409" i="7"/>
  <c r="G409" i="7"/>
  <c r="F418" i="7"/>
  <c r="G418" i="7"/>
  <c r="F433" i="7"/>
  <c r="G433" i="7"/>
  <c r="F6" i="7"/>
  <c r="G6" i="7"/>
  <c r="F241" i="7"/>
  <c r="G241" i="7"/>
  <c r="F255" i="7"/>
  <c r="G255" i="7"/>
  <c r="F268" i="7"/>
  <c r="G268" i="7"/>
  <c r="F287" i="7"/>
  <c r="G287" i="7"/>
  <c r="F303" i="7"/>
  <c r="G303" i="7"/>
  <c r="F319" i="7"/>
  <c r="G319" i="7"/>
  <c r="F332" i="7"/>
  <c r="G332" i="7"/>
  <c r="F117" i="7"/>
  <c r="G117" i="7"/>
  <c r="F361" i="7"/>
  <c r="G361" i="7"/>
  <c r="F142" i="7"/>
  <c r="G142" i="7"/>
  <c r="F161" i="7"/>
  <c r="G161" i="7"/>
  <c r="F175" i="7"/>
  <c r="G175" i="7"/>
  <c r="F187" i="7"/>
  <c r="G187" i="7"/>
  <c r="F419" i="7"/>
  <c r="G419" i="7"/>
  <c r="F218" i="7"/>
  <c r="G218" i="7"/>
  <c r="F242" i="7"/>
  <c r="G242" i="7"/>
  <c r="F256" i="7"/>
  <c r="G256" i="7"/>
  <c r="F269" i="7"/>
  <c r="G269" i="7"/>
  <c r="F288" i="7"/>
  <c r="G288" i="7"/>
  <c r="F304" i="7"/>
  <c r="G304" i="7"/>
  <c r="F94" i="7"/>
  <c r="G94" i="7"/>
  <c r="F333" i="7"/>
  <c r="G333" i="7"/>
  <c r="F348" i="7"/>
  <c r="G348" i="7"/>
  <c r="F364" i="7"/>
  <c r="G364" i="7"/>
  <c r="F377" i="7"/>
  <c r="G377" i="7"/>
  <c r="F384" i="7"/>
  <c r="G384" i="7"/>
  <c r="F396" i="7"/>
  <c r="G396" i="7"/>
  <c r="F188" i="7"/>
  <c r="G188" i="7"/>
  <c r="F204" i="7"/>
  <c r="G204" i="7"/>
  <c r="F219" i="7"/>
  <c r="G219" i="7"/>
  <c r="F22" i="7"/>
  <c r="G22" i="7"/>
  <c r="F41" i="7"/>
  <c r="G41" i="7"/>
  <c r="F270" i="7"/>
  <c r="G270" i="7"/>
  <c r="F289" i="7"/>
  <c r="G289" i="7"/>
  <c r="F306" i="7"/>
  <c r="G306" i="7"/>
  <c r="F95" i="7"/>
  <c r="G95" i="7"/>
  <c r="F334" i="7"/>
  <c r="G334" i="7"/>
  <c r="F118" i="7"/>
  <c r="G118" i="7"/>
  <c r="F365" i="7"/>
  <c r="G365" i="7"/>
  <c r="F143" i="7"/>
  <c r="G143" i="7"/>
  <c r="F385" i="7"/>
  <c r="G385" i="7"/>
  <c r="F176" i="7"/>
  <c r="G176" i="7"/>
  <c r="F410" i="7"/>
  <c r="G410" i="7"/>
  <c r="F205" i="7"/>
  <c r="G205" i="7"/>
  <c r="F224" i="7"/>
  <c r="G224" i="7"/>
  <c r="F8" i="7"/>
  <c r="G8" i="7"/>
  <c r="F25" i="7"/>
  <c r="G25" i="7"/>
  <c r="F257" i="7"/>
  <c r="G257" i="7"/>
  <c r="F272" i="7"/>
  <c r="G272" i="7"/>
  <c r="F70" i="7"/>
  <c r="G70" i="7"/>
  <c r="F308" i="7"/>
  <c r="G308" i="7"/>
  <c r="F320" i="7"/>
  <c r="G320" i="7"/>
  <c r="F107" i="7"/>
  <c r="G107" i="7"/>
  <c r="F119" i="7"/>
  <c r="G119" i="7"/>
  <c r="F367" i="7"/>
  <c r="G367" i="7"/>
  <c r="F144" i="7"/>
  <c r="G144" i="7"/>
  <c r="F387" i="7"/>
  <c r="G387" i="7"/>
  <c r="F398" i="7"/>
  <c r="G398" i="7"/>
  <c r="F190" i="7"/>
  <c r="G190" i="7"/>
  <c r="F207" i="7"/>
  <c r="G207" i="7"/>
  <c r="F225" i="7"/>
  <c r="G225" i="7"/>
  <c r="F245" i="7"/>
  <c r="G245" i="7"/>
  <c r="F258" i="7"/>
  <c r="G258" i="7"/>
  <c r="F60" i="7"/>
  <c r="G60" i="7"/>
  <c r="F290" i="7"/>
  <c r="G290" i="7"/>
  <c r="F82" i="7"/>
  <c r="G82" i="7"/>
  <c r="F321" i="7"/>
  <c r="G321" i="7"/>
  <c r="F109" i="7"/>
  <c r="G109" i="7"/>
  <c r="F352" i="7"/>
  <c r="G352" i="7"/>
  <c r="F368" i="7"/>
  <c r="G368" i="7"/>
  <c r="F379" i="7"/>
  <c r="G379" i="7"/>
  <c r="F388" i="7"/>
  <c r="G388" i="7"/>
  <c r="F177" i="7"/>
  <c r="G177" i="7"/>
  <c r="F191" i="7"/>
  <c r="G191" i="7"/>
  <c r="F420" i="7"/>
  <c r="G420" i="7"/>
  <c r="F226" i="7"/>
  <c r="G226" i="7"/>
  <c r="F246" i="7"/>
  <c r="G246" i="7"/>
  <c r="F259" i="7"/>
  <c r="G259" i="7"/>
  <c r="F61" i="7"/>
  <c r="G61" i="7"/>
  <c r="F72" i="7"/>
  <c r="G72" i="7"/>
  <c r="F309" i="7"/>
  <c r="G309" i="7"/>
  <c r="F322" i="7"/>
  <c r="G322" i="7"/>
  <c r="F337" i="7"/>
  <c r="G337" i="7"/>
  <c r="F353" i="7"/>
  <c r="G353" i="7"/>
  <c r="F369" i="7"/>
  <c r="G369" i="7"/>
  <c r="F145" i="7"/>
  <c r="G145" i="7"/>
  <c r="F389" i="7"/>
  <c r="G389" i="7"/>
  <c r="F178" i="7"/>
  <c r="G178" i="7"/>
  <c r="F411" i="7"/>
  <c r="G411" i="7"/>
  <c r="F421" i="7"/>
  <c r="G421" i="7"/>
  <c r="F227" i="7"/>
  <c r="G227" i="7"/>
  <c r="F26" i="7"/>
  <c r="G26" i="7"/>
  <c r="F46" i="7"/>
  <c r="G46" i="7"/>
  <c r="F62" i="7"/>
  <c r="G62" i="7"/>
  <c r="F73" i="7"/>
  <c r="G73" i="7"/>
  <c r="F310" i="7"/>
  <c r="G310" i="7"/>
  <c r="F97" i="7"/>
  <c r="G97" i="7"/>
  <c r="F338" i="7"/>
  <c r="G338" i="7"/>
  <c r="F120" i="7"/>
  <c r="G120" i="7"/>
  <c r="F130" i="7"/>
  <c r="G130" i="7"/>
  <c r="F146" i="7"/>
  <c r="G146" i="7"/>
  <c r="F162" i="7"/>
  <c r="G162" i="7"/>
  <c r="F179" i="7"/>
  <c r="G179" i="7"/>
  <c r="F192" i="7"/>
  <c r="G192" i="7"/>
  <c r="F422" i="7"/>
  <c r="G422" i="7"/>
  <c r="F10" i="7"/>
  <c r="G10" i="7"/>
  <c r="F247" i="7"/>
  <c r="G247" i="7"/>
  <c r="F47" i="7"/>
  <c r="G47" i="7"/>
  <c r="F273" i="7"/>
  <c r="G273" i="7"/>
  <c r="F292" i="7"/>
  <c r="G292" i="7"/>
  <c r="F311" i="7"/>
  <c r="G311" i="7"/>
  <c r="F98" i="7"/>
  <c r="G98" i="7"/>
  <c r="F339" i="7"/>
  <c r="G339" i="7"/>
  <c r="F121" i="7"/>
  <c r="G121" i="7"/>
  <c r="F370" i="7"/>
  <c r="G370" i="7"/>
  <c r="F147" i="7"/>
  <c r="G147" i="7"/>
  <c r="F390" i="7"/>
  <c r="G390" i="7"/>
  <c r="F399" i="7"/>
  <c r="G399" i="7"/>
  <c r="F193" i="7"/>
  <c r="G193" i="7"/>
  <c r="F208" i="7"/>
  <c r="G208" i="7"/>
  <c r="F228" i="7"/>
  <c r="G228" i="7"/>
  <c r="F29" i="7"/>
  <c r="G29" i="7"/>
  <c r="F48" i="7"/>
  <c r="G48" i="7"/>
  <c r="F63" i="7"/>
  <c r="G63" i="7"/>
  <c r="F74" i="7"/>
  <c r="G74" i="7"/>
  <c r="F83" i="7"/>
  <c r="G83" i="7"/>
  <c r="F325" i="7"/>
  <c r="G325" i="7"/>
  <c r="F110" i="7"/>
  <c r="G110" i="7"/>
  <c r="F354" i="7"/>
  <c r="G354" i="7"/>
  <c r="F131" i="7"/>
  <c r="G131" i="7"/>
  <c r="F148" i="7"/>
  <c r="G148" i="7"/>
  <c r="F391" i="7"/>
  <c r="G391" i="7"/>
  <c r="F180" i="7"/>
  <c r="G180" i="7"/>
  <c r="F194" i="7"/>
  <c r="G194" i="7"/>
  <c r="F209" i="7"/>
  <c r="G209" i="7"/>
  <c r="F232" i="7"/>
  <c r="G232" i="7"/>
  <c r="F30" i="7"/>
  <c r="G30" i="7"/>
  <c r="F260" i="7"/>
  <c r="G260" i="7"/>
  <c r="F275" i="7"/>
  <c r="G275" i="7"/>
  <c r="F75" i="7"/>
  <c r="G75" i="7"/>
  <c r="F313" i="7"/>
  <c r="G313" i="7"/>
  <c r="F99" i="7"/>
  <c r="G99" i="7"/>
  <c r="F340" i="7"/>
  <c r="G340" i="7"/>
  <c r="F355" i="7"/>
  <c r="G355" i="7"/>
  <c r="F132" i="7"/>
  <c r="G132" i="7"/>
  <c r="F149" i="7"/>
  <c r="G149" i="7"/>
  <c r="F163" i="7"/>
  <c r="G163" i="7"/>
  <c r="F400" i="7"/>
  <c r="G400" i="7"/>
  <c r="F412" i="7"/>
  <c r="G412" i="7"/>
  <c r="F210" i="7"/>
  <c r="G210" i="7"/>
  <c r="F13" i="7"/>
  <c r="G13" i="7"/>
  <c r="F31" i="7"/>
  <c r="G31" i="7"/>
  <c r="F261" i="7"/>
  <c r="G261" i="7"/>
  <c r="F277" i="7"/>
  <c r="G277" i="7"/>
  <c r="F76" i="7"/>
  <c r="G76" i="7"/>
  <c r="F85" i="7"/>
  <c r="G85" i="7"/>
  <c r="F100" i="7"/>
  <c r="G100" i="7"/>
  <c r="F111" i="7"/>
  <c r="G111" i="7"/>
  <c r="F122" i="7"/>
  <c r="G122" i="7"/>
  <c r="F133" i="7"/>
  <c r="G133" i="7"/>
  <c r="F150" i="7"/>
  <c r="G150" i="7"/>
  <c r="F164" i="7"/>
  <c r="G164" i="7"/>
  <c r="F401" i="7"/>
  <c r="G401" i="7"/>
  <c r="F413" i="7"/>
  <c r="G413" i="7"/>
  <c r="F423" i="7"/>
  <c r="G423" i="7"/>
  <c r="F233" i="7"/>
  <c r="G233" i="7"/>
  <c r="F32" i="7"/>
  <c r="G32" i="7"/>
  <c r="F49" i="7"/>
  <c r="G49" i="7"/>
  <c r="F278" i="7"/>
  <c r="G278" i="7"/>
  <c r="F293" i="7"/>
  <c r="G293" i="7"/>
  <c r="F86" i="7"/>
  <c r="G86" i="7"/>
  <c r="F326" i="7"/>
  <c r="G326" i="7"/>
  <c r="F112" i="7"/>
  <c r="G112" i="7"/>
  <c r="F356" i="7"/>
  <c r="G356" i="7"/>
  <c r="F134" i="7"/>
  <c r="G134" i="7"/>
  <c r="F380" i="7"/>
  <c r="G380" i="7"/>
  <c r="F392" i="7"/>
  <c r="G392" i="7"/>
  <c r="F402" i="7"/>
  <c r="G402" i="7"/>
  <c r="F414" i="7"/>
  <c r="G414" i="7"/>
  <c r="F424" i="7"/>
  <c r="G424" i="7"/>
  <c r="F14" i="7"/>
  <c r="G14" i="7"/>
  <c r="F33" i="7"/>
  <c r="G33" i="7"/>
  <c r="F262" i="7"/>
  <c r="G262" i="7"/>
  <c r="F279" i="7"/>
  <c r="G279" i="7"/>
  <c r="F77" i="7"/>
  <c r="G77" i="7"/>
  <c r="F87" i="7"/>
  <c r="G87" i="7"/>
  <c r="F327" i="7"/>
  <c r="G327" i="7"/>
  <c r="F113" i="7"/>
  <c r="G113" i="7"/>
  <c r="F123" i="7"/>
  <c r="G123" i="7"/>
  <c r="F135" i="7"/>
  <c r="G135" i="7"/>
  <c r="F151" i="7"/>
  <c r="G151" i="7"/>
  <c r="F165" i="7"/>
  <c r="G165" i="7"/>
  <c r="F181" i="7"/>
  <c r="G181" i="7"/>
  <c r="F195" i="7"/>
  <c r="G195" i="7"/>
  <c r="F211" i="7"/>
  <c r="G211" i="7"/>
  <c r="F15" i="7"/>
  <c r="G15" i="7"/>
  <c r="F249" i="7"/>
  <c r="G249" i="7"/>
  <c r="F50" i="7"/>
  <c r="G50" i="7"/>
  <c r="F280" i="7"/>
  <c r="G280" i="7"/>
  <c r="F296" i="7"/>
  <c r="G296" i="7"/>
  <c r="F314" i="7"/>
  <c r="G314" i="7"/>
  <c r="F101" i="7"/>
  <c r="G101" i="7"/>
  <c r="F341" i="7"/>
  <c r="G341" i="7"/>
  <c r="F357" i="7"/>
  <c r="G357" i="7"/>
  <c r="F371" i="7"/>
  <c r="G371" i="7"/>
  <c r="F381" i="7"/>
  <c r="G381" i="7"/>
  <c r="F393" i="7"/>
  <c r="G393" i="7"/>
  <c r="F403" i="7"/>
  <c r="G403" i="7"/>
  <c r="F196" i="7"/>
  <c r="G196" i="7"/>
  <c r="F212" i="7"/>
  <c r="G212" i="7"/>
  <c r="F234" i="7"/>
  <c r="G234" i="7"/>
  <c r="F35" i="7"/>
  <c r="G35" i="7"/>
  <c r="F263" i="7"/>
  <c r="G263" i="7"/>
  <c r="F281" i="7"/>
  <c r="G281" i="7"/>
  <c r="F78" i="7"/>
  <c r="G78" i="7"/>
  <c r="F88" i="7"/>
  <c r="G88" i="7"/>
  <c r="F328" i="7"/>
  <c r="G328" i="7"/>
  <c r="F342" i="7"/>
  <c r="G342" i="7"/>
  <c r="F124" i="7"/>
  <c r="G124" i="7"/>
  <c r="F136" i="7"/>
  <c r="G136" i="7"/>
  <c r="F152" i="7"/>
  <c r="G152" i="7"/>
  <c r="F166" i="7"/>
  <c r="G166" i="7"/>
  <c r="F182" i="7"/>
  <c r="G182" i="7"/>
  <c r="F199" i="7"/>
  <c r="G199" i="7"/>
  <c r="F213" i="7"/>
  <c r="G213" i="7"/>
  <c r="F18" i="7"/>
  <c r="G18" i="7"/>
  <c r="F250" i="7"/>
  <c r="G250" i="7"/>
  <c r="F53" i="7"/>
  <c r="G53" i="7"/>
  <c r="F282" i="7"/>
  <c r="G282" i="7"/>
  <c r="F297" i="7"/>
  <c r="G297" i="7"/>
  <c r="F315" i="7"/>
  <c r="G315" i="7"/>
  <c r="F102" i="7"/>
  <c r="G102" i="7"/>
  <c r="F114" i="7"/>
  <c r="G114" i="7"/>
  <c r="F125" i="7"/>
  <c r="G125" i="7"/>
  <c r="F137" i="7"/>
  <c r="G137" i="7"/>
  <c r="F153" i="7"/>
  <c r="G153" i="7"/>
  <c r="F167" i="7"/>
  <c r="G167" i="7"/>
  <c r="F183" i="7"/>
  <c r="G183" i="7"/>
  <c r="F200" i="7"/>
  <c r="G200" i="7"/>
  <c r="F427" i="7"/>
  <c r="G427" i="7"/>
  <c r="F236" i="7"/>
  <c r="G236" i="7"/>
  <c r="F36" i="7"/>
  <c r="G36" i="7"/>
  <c r="F54" i="7"/>
  <c r="G54" i="7"/>
  <c r="F64" i="7"/>
  <c r="G64" i="7"/>
  <c r="F298" i="7"/>
  <c r="G298" i="7"/>
  <c r="F316" i="7"/>
  <c r="G316" i="7"/>
  <c r="F329" i="7"/>
  <c r="G329" i="7"/>
  <c r="F115" i="7"/>
  <c r="G115" i="7"/>
  <c r="F358" i="7"/>
  <c r="G358" i="7"/>
  <c r="F138" i="7"/>
  <c r="G138" i="7"/>
  <c r="F382" i="7"/>
  <c r="G382" i="7"/>
  <c r="F168" i="7"/>
  <c r="G168" i="7"/>
  <c r="F185" i="7"/>
  <c r="G185" i="7"/>
  <c r="F201" i="7"/>
  <c r="G201" i="7"/>
  <c r="F428" i="7"/>
  <c r="G428" i="7"/>
  <c r="F19" i="7"/>
  <c r="G19" i="7"/>
  <c r="F37" i="7"/>
  <c r="G37" i="7"/>
  <c r="F55" i="7"/>
  <c r="G55" i="7"/>
  <c r="F66" i="7"/>
  <c r="G66" i="7"/>
  <c r="F299" i="7"/>
  <c r="G299" i="7"/>
  <c r="F317" i="7"/>
  <c r="G317" i="7"/>
  <c r="F103" i="7"/>
  <c r="G103" i="7"/>
  <c r="F116" i="7"/>
  <c r="G116" i="7"/>
  <c r="F126" i="7"/>
  <c r="G126" i="7"/>
  <c r="F139" i="7"/>
  <c r="G139" i="7"/>
  <c r="F154" i="7"/>
  <c r="G154" i="7"/>
  <c r="F394" i="7"/>
  <c r="G394" i="7"/>
  <c r="F186" i="7"/>
  <c r="G186" i="7"/>
  <c r="F202" i="7"/>
  <c r="G202" i="7"/>
  <c r="F214" i="7"/>
  <c r="G214" i="7"/>
  <c r="F20" i="7"/>
  <c r="G20" i="7"/>
  <c r="F38" i="7"/>
  <c r="G38" i="7"/>
  <c r="F56" i="7"/>
  <c r="G56" i="7"/>
  <c r="F284" i="7"/>
  <c r="G284" i="7"/>
  <c r="F300" i="7"/>
  <c r="G300" i="7"/>
  <c r="F89" i="7"/>
  <c r="G89" i="7"/>
  <c r="F330" i="7"/>
  <c r="G330" i="7"/>
  <c r="F343" i="7"/>
  <c r="G343" i="7"/>
  <c r="F127" i="7"/>
  <c r="G127" i="7"/>
  <c r="F372" i="7"/>
  <c r="G372" i="7"/>
  <c r="F155" i="7"/>
  <c r="G155" i="7"/>
  <c r="F171" i="7"/>
  <c r="G171" i="7"/>
  <c r="F405" i="7"/>
  <c r="G405" i="7"/>
  <c r="F415" i="7"/>
  <c r="G415" i="7"/>
  <c r="F429" i="7"/>
  <c r="G429" i="7"/>
  <c r="F237" i="7"/>
  <c r="G237" i="7"/>
  <c r="F252" i="7"/>
  <c r="G252" i="7"/>
  <c r="F57" i="7"/>
  <c r="G57" i="7"/>
  <c r="F67" i="7"/>
  <c r="G67" i="7"/>
  <c r="F79" i="7"/>
  <c r="G79" i="7"/>
  <c r="F90" i="7"/>
  <c r="G90" i="7"/>
  <c r="F104" i="7"/>
  <c r="G104" i="7"/>
  <c r="F344" i="7"/>
  <c r="G344" i="7"/>
  <c r="F128" i="7"/>
  <c r="G128" i="7"/>
  <c r="F373" i="7"/>
  <c r="G373" i="7"/>
  <c r="F156" i="7"/>
  <c r="G156" i="7"/>
  <c r="F172" i="7"/>
  <c r="G172" i="7"/>
  <c r="F406" i="7"/>
  <c r="G406" i="7"/>
  <c r="F203" i="7"/>
  <c r="G203" i="7"/>
  <c r="F430" i="7"/>
  <c r="G430" i="7"/>
  <c r="F238" i="7"/>
  <c r="G238" i="7"/>
  <c r="F253" i="7"/>
  <c r="G253" i="7"/>
  <c r="F264" i="7"/>
  <c r="G264" i="7"/>
  <c r="F285" i="7"/>
  <c r="G285" i="7"/>
  <c r="F301" i="7"/>
  <c r="G301" i="7"/>
  <c r="F91" i="7"/>
  <c r="G91" i="7"/>
  <c r="F105" i="7"/>
  <c r="G105" i="7"/>
  <c r="F345" i="7"/>
  <c r="G345" i="7"/>
  <c r="F359" i="7"/>
  <c r="G359" i="7"/>
  <c r="F140" i="7"/>
  <c r="G140" i="7"/>
  <c r="F158" i="7"/>
  <c r="G158" i="7"/>
  <c r="F173" i="7"/>
  <c r="G173" i="7"/>
  <c r="F407" i="7"/>
  <c r="G407" i="7"/>
  <c r="F416" i="7"/>
  <c r="G416" i="7"/>
  <c r="F431" i="7"/>
  <c r="G431" i="7"/>
  <c r="F418" i="8"/>
  <c r="G418" i="8"/>
  <c r="F394" i="8"/>
  <c r="G394" i="8"/>
  <c r="F370" i="8"/>
  <c r="G370" i="8"/>
  <c r="F346" i="8"/>
  <c r="G346" i="8"/>
  <c r="F322" i="8"/>
  <c r="G322" i="8"/>
  <c r="F298" i="8"/>
  <c r="G298" i="8"/>
  <c r="F274" i="8"/>
  <c r="G274" i="8"/>
  <c r="F250" i="8"/>
  <c r="G250" i="8"/>
  <c r="F226" i="8"/>
  <c r="G226" i="8"/>
  <c r="F202" i="8"/>
  <c r="G202" i="8"/>
  <c r="F178" i="8"/>
  <c r="G178" i="8"/>
  <c r="F153" i="8"/>
  <c r="G153" i="8"/>
  <c r="F128" i="8"/>
  <c r="G128" i="8"/>
  <c r="F103" i="8"/>
  <c r="G103" i="8"/>
  <c r="F78" i="8"/>
  <c r="G78" i="8"/>
  <c r="F53" i="8"/>
  <c r="G53" i="8"/>
  <c r="F28" i="8"/>
  <c r="G28" i="8"/>
  <c r="F3" i="8"/>
  <c r="F409" i="5"/>
  <c r="G409" i="5"/>
  <c r="F384" i="5"/>
  <c r="G384" i="5"/>
  <c r="F359" i="5"/>
  <c r="G359" i="5"/>
  <c r="F334" i="5"/>
  <c r="G334" i="5"/>
  <c r="F309" i="5"/>
  <c r="G309" i="5"/>
  <c r="F283" i="5"/>
  <c r="G283" i="5"/>
  <c r="F257" i="5"/>
  <c r="G257" i="5"/>
  <c r="F231" i="5"/>
  <c r="G231" i="5"/>
  <c r="F203" i="5"/>
  <c r="G203" i="5"/>
  <c r="F176" i="5"/>
  <c r="G176" i="5"/>
  <c r="F149" i="5"/>
  <c r="G149" i="5"/>
  <c r="F122" i="5"/>
  <c r="G122" i="5"/>
  <c r="F95" i="5"/>
  <c r="G95" i="5"/>
  <c r="F67" i="5"/>
  <c r="G67" i="5"/>
  <c r="F40" i="5"/>
  <c r="G40" i="5"/>
  <c r="F11" i="5"/>
  <c r="G11" i="5"/>
  <c r="F419" i="3"/>
  <c r="G419" i="3"/>
  <c r="J431" i="2"/>
  <c r="F392" i="3"/>
  <c r="G392" i="3"/>
  <c r="J345" i="2"/>
  <c r="F365" i="3"/>
  <c r="G365" i="3"/>
  <c r="F338" i="3"/>
  <c r="G338" i="3"/>
  <c r="J428" i="2"/>
  <c r="F308" i="3"/>
  <c r="G308" i="3"/>
  <c r="J68" i="2"/>
  <c r="F276" i="3"/>
  <c r="G276" i="3"/>
  <c r="J63" i="2"/>
  <c r="F247" i="3"/>
  <c r="G247" i="3"/>
  <c r="J392" i="2"/>
  <c r="F216" i="3"/>
  <c r="G216" i="3"/>
  <c r="J15" i="2"/>
  <c r="F179" i="3"/>
  <c r="G179" i="3"/>
  <c r="F145" i="3"/>
  <c r="G145" i="3"/>
  <c r="J50" i="2"/>
  <c r="F105" i="3"/>
  <c r="G105" i="3"/>
  <c r="J180" i="2"/>
  <c r="F62" i="3"/>
  <c r="G62" i="3"/>
  <c r="J112" i="2"/>
  <c r="F13" i="3"/>
  <c r="G13" i="3"/>
  <c r="J383" i="2"/>
  <c r="F385" i="6"/>
  <c r="G385" i="6"/>
  <c r="F316" i="6"/>
  <c r="G316" i="6"/>
  <c r="F58" i="6"/>
  <c r="G58" i="6"/>
  <c r="F433" i="5"/>
  <c r="G433" i="5"/>
  <c r="F408" i="5"/>
  <c r="G408" i="5"/>
  <c r="F383" i="5"/>
  <c r="G383" i="5"/>
  <c r="F358" i="5"/>
  <c r="G358" i="5"/>
  <c r="F333" i="5"/>
  <c r="G333" i="5"/>
  <c r="F308" i="5"/>
  <c r="G308" i="5"/>
  <c r="F282" i="5"/>
  <c r="G282" i="5"/>
  <c r="F256" i="5"/>
  <c r="G256" i="5"/>
  <c r="F230" i="5"/>
  <c r="G230" i="5"/>
  <c r="F202" i="5"/>
  <c r="G202" i="5"/>
  <c r="F175" i="5"/>
  <c r="G175" i="5"/>
  <c r="F148" i="5"/>
  <c r="G148" i="5"/>
  <c r="F121" i="5"/>
  <c r="G121" i="5"/>
  <c r="F94" i="5"/>
  <c r="G94" i="5"/>
  <c r="F66" i="5"/>
  <c r="G66" i="5"/>
  <c r="F39" i="5"/>
  <c r="G39" i="5"/>
  <c r="F418" i="3"/>
  <c r="G418" i="3"/>
  <c r="J350" i="2"/>
  <c r="F391" i="3"/>
  <c r="G391" i="3"/>
  <c r="J168" i="2"/>
  <c r="F364" i="3"/>
  <c r="G364" i="3"/>
  <c r="J75" i="2"/>
  <c r="F337" i="3"/>
  <c r="G337" i="3"/>
  <c r="J376" i="2"/>
  <c r="F307" i="3"/>
  <c r="G307" i="3"/>
  <c r="J330" i="2"/>
  <c r="F275" i="3"/>
  <c r="G275" i="3"/>
  <c r="J236" i="2"/>
  <c r="F246" i="3"/>
  <c r="G246" i="3"/>
  <c r="J98" i="2"/>
  <c r="F214" i="3"/>
  <c r="G214" i="3"/>
  <c r="J391" i="2"/>
  <c r="F178" i="3"/>
  <c r="G178" i="3"/>
  <c r="J367" i="2"/>
  <c r="F144" i="3"/>
  <c r="G144" i="3"/>
  <c r="J207" i="2"/>
  <c r="F104" i="3"/>
  <c r="G104" i="3"/>
  <c r="J46" i="2"/>
  <c r="F61" i="3"/>
  <c r="G61" i="3"/>
  <c r="J196" i="2"/>
  <c r="F11" i="3"/>
  <c r="G11" i="3"/>
  <c r="F383" i="6"/>
  <c r="G383" i="6"/>
  <c r="F311" i="6"/>
  <c r="G311" i="6"/>
  <c r="F32" i="6"/>
  <c r="G32" i="6"/>
  <c r="F12" i="5"/>
  <c r="G12" i="5"/>
  <c r="F36" i="5"/>
  <c r="G36" i="5"/>
  <c r="F60" i="5"/>
  <c r="G60" i="5"/>
  <c r="F84" i="5"/>
  <c r="G84" i="5"/>
  <c r="F108" i="5"/>
  <c r="G108" i="5"/>
  <c r="F132" i="5"/>
  <c r="G132" i="5"/>
  <c r="F156" i="5"/>
  <c r="G156" i="5"/>
  <c r="F180" i="5"/>
  <c r="G180" i="5"/>
  <c r="F204" i="5"/>
  <c r="G204" i="5"/>
  <c r="F228" i="5"/>
  <c r="G228" i="5"/>
  <c r="F252" i="5"/>
  <c r="G252" i="5"/>
  <c r="F276" i="5"/>
  <c r="G276" i="5"/>
  <c r="F300" i="5"/>
  <c r="G300" i="5"/>
  <c r="F13" i="5"/>
  <c r="G13" i="5"/>
  <c r="F37" i="5"/>
  <c r="G37" i="5"/>
  <c r="F61" i="5"/>
  <c r="G61" i="5"/>
  <c r="F85" i="5"/>
  <c r="G85" i="5"/>
  <c r="F109" i="5"/>
  <c r="G109" i="5"/>
  <c r="F133" i="5"/>
  <c r="G133" i="5"/>
  <c r="F157" i="5"/>
  <c r="G157" i="5"/>
  <c r="F181" i="5"/>
  <c r="G181" i="5"/>
  <c r="F205" i="5"/>
  <c r="G205" i="5"/>
  <c r="F229" i="5"/>
  <c r="G229" i="5"/>
  <c r="F253" i="5"/>
  <c r="G253" i="5"/>
  <c r="F277" i="5"/>
  <c r="G277" i="5"/>
  <c r="F301" i="5"/>
  <c r="G301" i="5"/>
  <c r="F325" i="5"/>
  <c r="G325" i="5"/>
  <c r="F349" i="5"/>
  <c r="G349" i="5"/>
  <c r="F373" i="5"/>
  <c r="G373" i="5"/>
  <c r="F397" i="5"/>
  <c r="G397" i="5"/>
  <c r="F421" i="5"/>
  <c r="G421" i="5"/>
  <c r="F20" i="5"/>
  <c r="G20" i="5"/>
  <c r="F44" i="5"/>
  <c r="G44" i="5"/>
  <c r="F68" i="5"/>
  <c r="G68" i="5"/>
  <c r="F92" i="5"/>
  <c r="G92" i="5"/>
  <c r="F116" i="5"/>
  <c r="G116" i="5"/>
  <c r="F140" i="5"/>
  <c r="G140" i="5"/>
  <c r="F164" i="5"/>
  <c r="G164" i="5"/>
  <c r="F188" i="5"/>
  <c r="G188" i="5"/>
  <c r="F416" i="8"/>
  <c r="G416" i="8"/>
  <c r="F392" i="8"/>
  <c r="G392" i="8"/>
  <c r="F368" i="8"/>
  <c r="G368" i="8"/>
  <c r="F344" i="8"/>
  <c r="G344" i="8"/>
  <c r="F320" i="8"/>
  <c r="G320" i="8"/>
  <c r="F296" i="8"/>
  <c r="G296" i="8"/>
  <c r="F272" i="8"/>
  <c r="G272" i="8"/>
  <c r="F248" i="8"/>
  <c r="G248" i="8"/>
  <c r="F224" i="8"/>
  <c r="G224" i="8"/>
  <c r="F200" i="8"/>
  <c r="G200" i="8"/>
  <c r="F176" i="8"/>
  <c r="G176" i="8"/>
  <c r="F151" i="8"/>
  <c r="G151" i="8"/>
  <c r="F126" i="8"/>
  <c r="G126" i="8"/>
  <c r="F101" i="8"/>
  <c r="G101" i="8"/>
  <c r="F76" i="8"/>
  <c r="G76" i="8"/>
  <c r="F51" i="8"/>
  <c r="G51" i="8"/>
  <c r="F26" i="8"/>
  <c r="G26" i="8"/>
  <c r="F432" i="5"/>
  <c r="G432" i="5"/>
  <c r="F407" i="5"/>
  <c r="G407" i="5"/>
  <c r="F382" i="5"/>
  <c r="G382" i="5"/>
  <c r="F357" i="5"/>
  <c r="G357" i="5"/>
  <c r="F332" i="5"/>
  <c r="G332" i="5"/>
  <c r="F307" i="5"/>
  <c r="G307" i="5"/>
  <c r="F281" i="5"/>
  <c r="G281" i="5"/>
  <c r="F255" i="5"/>
  <c r="G255" i="5"/>
  <c r="F227" i="5"/>
  <c r="G227" i="5"/>
  <c r="F201" i="5"/>
  <c r="G201" i="5"/>
  <c r="F174" i="5"/>
  <c r="G174" i="5"/>
  <c r="F147" i="5"/>
  <c r="G147" i="5"/>
  <c r="F120" i="5"/>
  <c r="G120" i="5"/>
  <c r="F93" i="5"/>
  <c r="G93" i="5"/>
  <c r="F65" i="5"/>
  <c r="G65" i="5"/>
  <c r="F38" i="5"/>
  <c r="G38" i="5"/>
  <c r="F9" i="5"/>
  <c r="G9" i="5"/>
  <c r="F417" i="3"/>
  <c r="G417" i="3"/>
  <c r="J412" i="2"/>
  <c r="F390" i="3"/>
  <c r="G390" i="3"/>
  <c r="J159" i="2"/>
  <c r="F363" i="3"/>
  <c r="G363" i="3"/>
  <c r="J405" i="2"/>
  <c r="F336" i="3"/>
  <c r="G336" i="3"/>
  <c r="J212" i="2"/>
  <c r="F306" i="3"/>
  <c r="G306" i="3"/>
  <c r="J116" i="2"/>
  <c r="F274" i="3"/>
  <c r="G274" i="3"/>
  <c r="F244" i="3"/>
  <c r="G244" i="3"/>
  <c r="J198" i="2"/>
  <c r="F213" i="3"/>
  <c r="G213" i="3"/>
  <c r="J56" i="2"/>
  <c r="F177" i="3"/>
  <c r="G177" i="3"/>
  <c r="J366" i="2"/>
  <c r="F142" i="3"/>
  <c r="G142" i="3"/>
  <c r="J257" i="2"/>
  <c r="F103" i="3"/>
  <c r="G103" i="3"/>
  <c r="J113" i="2"/>
  <c r="F60" i="3"/>
  <c r="G60" i="3"/>
  <c r="J278" i="2"/>
  <c r="F381" i="6"/>
  <c r="G381" i="6"/>
  <c r="F309" i="6"/>
  <c r="G309" i="6"/>
  <c r="F6" i="6"/>
  <c r="G6" i="6"/>
  <c r="F15" i="3"/>
  <c r="G15" i="3"/>
  <c r="J269" i="2"/>
  <c r="F39" i="3"/>
  <c r="G39" i="3"/>
  <c r="J415" i="2"/>
  <c r="F63" i="3"/>
  <c r="G63" i="3"/>
  <c r="J178" i="2"/>
  <c r="F87" i="3"/>
  <c r="G87" i="3"/>
  <c r="J206" i="2"/>
  <c r="F111" i="3"/>
  <c r="G111" i="3"/>
  <c r="J360" i="2"/>
  <c r="F135" i="3"/>
  <c r="G135" i="3"/>
  <c r="J49" i="2"/>
  <c r="F159" i="3"/>
  <c r="G159" i="3"/>
  <c r="J259" i="2"/>
  <c r="F183" i="3"/>
  <c r="G183" i="3"/>
  <c r="J182" i="2"/>
  <c r="F207" i="3"/>
  <c r="G207" i="3"/>
  <c r="J309" i="2"/>
  <c r="F231" i="3"/>
  <c r="G231" i="3"/>
  <c r="J226" i="2"/>
  <c r="F255" i="3"/>
  <c r="G255" i="3"/>
  <c r="J320" i="2"/>
  <c r="F279" i="3"/>
  <c r="G279" i="3"/>
  <c r="J324" i="2"/>
  <c r="F303" i="3"/>
  <c r="G303" i="3"/>
  <c r="J263" i="2"/>
  <c r="F327" i="3"/>
  <c r="G327" i="3"/>
  <c r="J108" i="2"/>
  <c r="F351" i="3"/>
  <c r="G351" i="3"/>
  <c r="J211" i="2"/>
  <c r="F375" i="3"/>
  <c r="G375" i="3"/>
  <c r="J137" i="2"/>
  <c r="F399" i="3"/>
  <c r="G399" i="3"/>
  <c r="J190" i="2"/>
  <c r="F423" i="3"/>
  <c r="G423" i="3"/>
  <c r="J381" i="2"/>
  <c r="F16" i="3"/>
  <c r="G16" i="3"/>
  <c r="J270" i="2"/>
  <c r="F40" i="3"/>
  <c r="G40" i="3"/>
  <c r="J33" i="2"/>
  <c r="F64" i="3"/>
  <c r="G64" i="3"/>
  <c r="J39" i="2"/>
  <c r="F88" i="3"/>
  <c r="G88" i="3"/>
  <c r="J253" i="2"/>
  <c r="F112" i="3"/>
  <c r="G112" i="3"/>
  <c r="F136" i="3"/>
  <c r="G136" i="3"/>
  <c r="J294" i="2"/>
  <c r="F160" i="3"/>
  <c r="G160" i="3"/>
  <c r="J208" i="2"/>
  <c r="F184" i="3"/>
  <c r="G184" i="3"/>
  <c r="J304" i="2"/>
  <c r="F208" i="3"/>
  <c r="G208" i="3"/>
  <c r="J435" i="2"/>
  <c r="F232" i="3"/>
  <c r="G232" i="3"/>
  <c r="J165" i="2"/>
  <c r="F256" i="3"/>
  <c r="G256" i="3"/>
  <c r="J373" i="2"/>
  <c r="F280" i="3"/>
  <c r="G280" i="3"/>
  <c r="J325" i="2"/>
  <c r="F304" i="3"/>
  <c r="G304" i="3"/>
  <c r="J329" i="2"/>
  <c r="F328" i="3"/>
  <c r="G328" i="3"/>
  <c r="J427" i="2"/>
  <c r="F352" i="3"/>
  <c r="G352" i="3"/>
  <c r="J74" i="2"/>
  <c r="F376" i="3"/>
  <c r="G376" i="3"/>
  <c r="J189" i="2"/>
  <c r="F400" i="3"/>
  <c r="G400" i="3"/>
  <c r="J160" i="2"/>
  <c r="F424" i="3"/>
  <c r="G424" i="3"/>
  <c r="J400" i="2"/>
  <c r="F17" i="3"/>
  <c r="G17" i="3"/>
  <c r="J27" i="2"/>
  <c r="F41" i="3"/>
  <c r="G41" i="3"/>
  <c r="J34" i="2"/>
  <c r="F65" i="3"/>
  <c r="G65" i="3"/>
  <c r="J175" i="2"/>
  <c r="F89" i="3"/>
  <c r="G89" i="3"/>
  <c r="J281" i="2"/>
  <c r="F113" i="3"/>
  <c r="G113" i="3"/>
  <c r="J433" i="2"/>
  <c r="F137" i="3"/>
  <c r="G137" i="3"/>
  <c r="J132" i="2"/>
  <c r="F161" i="3"/>
  <c r="G161" i="3"/>
  <c r="J297" i="2"/>
  <c r="F185" i="3"/>
  <c r="G185" i="3"/>
  <c r="J183" i="2"/>
  <c r="F209" i="3"/>
  <c r="G209" i="3"/>
  <c r="J115" i="2"/>
  <c r="F233" i="3"/>
  <c r="G233" i="3"/>
  <c r="J16" i="2"/>
  <c r="F257" i="3"/>
  <c r="G257" i="3"/>
  <c r="J199" i="2"/>
  <c r="F281" i="3"/>
  <c r="G281" i="3"/>
  <c r="J262" i="2"/>
  <c r="F305" i="3"/>
  <c r="G305" i="3"/>
  <c r="J398" i="2"/>
  <c r="F329" i="3"/>
  <c r="G329" i="3"/>
  <c r="J21" i="2"/>
  <c r="F18" i="3"/>
  <c r="G18" i="3"/>
  <c r="J413" i="2"/>
  <c r="F42" i="3"/>
  <c r="G42" i="3"/>
  <c r="J251" i="2"/>
  <c r="F66" i="3"/>
  <c r="G66" i="3"/>
  <c r="J7" i="2"/>
  <c r="F90" i="3"/>
  <c r="G90" i="3"/>
  <c r="J282" i="2"/>
  <c r="F114" i="3"/>
  <c r="G114" i="3"/>
  <c r="J287" i="2"/>
  <c r="F138" i="3"/>
  <c r="G138" i="3"/>
  <c r="F19" i="3"/>
  <c r="G19" i="3"/>
  <c r="J271" i="2"/>
  <c r="F43" i="3"/>
  <c r="G43" i="3"/>
  <c r="J416" i="2"/>
  <c r="F67" i="3"/>
  <c r="G67" i="3"/>
  <c r="J229" i="2"/>
  <c r="F91" i="3"/>
  <c r="G91" i="3"/>
  <c r="J10" i="2"/>
  <c r="F115" i="3"/>
  <c r="G115" i="3"/>
  <c r="J288" i="2"/>
  <c r="F139" i="3"/>
  <c r="G139" i="3"/>
  <c r="J120" i="2"/>
  <c r="F163" i="3"/>
  <c r="G163" i="3"/>
  <c r="J299" i="2"/>
  <c r="F187" i="3"/>
  <c r="G187" i="3"/>
  <c r="J142" i="2"/>
  <c r="F211" i="3"/>
  <c r="G211" i="3"/>
  <c r="J403" i="2"/>
  <c r="F21" i="3"/>
  <c r="G21" i="3"/>
  <c r="J221" i="2"/>
  <c r="F45" i="3"/>
  <c r="G45" i="3"/>
  <c r="J144" i="2"/>
  <c r="F69" i="3"/>
  <c r="G69" i="3"/>
  <c r="J8" i="2"/>
  <c r="F93" i="3"/>
  <c r="G93" i="3"/>
  <c r="J216" i="2"/>
  <c r="F117" i="3"/>
  <c r="G117" i="3"/>
  <c r="J289" i="2"/>
  <c r="F141" i="3"/>
  <c r="G141" i="3"/>
  <c r="J419" i="2"/>
  <c r="F165" i="3"/>
  <c r="G165" i="3"/>
  <c r="J96" i="2"/>
  <c r="F189" i="3"/>
  <c r="G189" i="3"/>
  <c r="F23" i="3"/>
  <c r="G23" i="3"/>
  <c r="J272" i="2"/>
  <c r="F47" i="3"/>
  <c r="G47" i="3"/>
  <c r="J406" i="2"/>
  <c r="F71" i="3"/>
  <c r="G71" i="3"/>
  <c r="J279" i="2"/>
  <c r="F95" i="3"/>
  <c r="G95" i="3"/>
  <c r="J402" i="2"/>
  <c r="F119" i="3"/>
  <c r="G119" i="3"/>
  <c r="J48" i="2"/>
  <c r="F143" i="3"/>
  <c r="G143" i="3"/>
  <c r="J222" i="2"/>
  <c r="F167" i="3"/>
  <c r="G167" i="3"/>
  <c r="J363" i="2"/>
  <c r="F191" i="3"/>
  <c r="G191" i="3"/>
  <c r="J368" i="2"/>
  <c r="F215" i="3"/>
  <c r="G215" i="3"/>
  <c r="J310" i="2"/>
  <c r="F239" i="3"/>
  <c r="G239" i="3"/>
  <c r="J214" i="2"/>
  <c r="F263" i="3"/>
  <c r="G263" i="3"/>
  <c r="J321" i="2"/>
  <c r="F287" i="3"/>
  <c r="G287" i="3"/>
  <c r="J154" i="2"/>
  <c r="F311" i="3"/>
  <c r="G311" i="3"/>
  <c r="J425" i="2"/>
  <c r="F335" i="3"/>
  <c r="G335" i="3"/>
  <c r="J411" i="2"/>
  <c r="F359" i="3"/>
  <c r="G359" i="3"/>
  <c r="J158" i="2"/>
  <c r="F383" i="3"/>
  <c r="G383" i="3"/>
  <c r="J344" i="2"/>
  <c r="F407" i="3"/>
  <c r="G407" i="3"/>
  <c r="J347" i="2"/>
  <c r="F431" i="3"/>
  <c r="G431" i="3"/>
  <c r="J227" i="2"/>
  <c r="F25" i="3"/>
  <c r="G25" i="3"/>
  <c r="J273" i="2"/>
  <c r="F49" i="3"/>
  <c r="G49" i="3"/>
  <c r="J111" i="2"/>
  <c r="F73" i="3"/>
  <c r="G73" i="3"/>
  <c r="J9" i="2"/>
  <c r="F26" i="3"/>
  <c r="G26" i="3"/>
  <c r="J29" i="2"/>
  <c r="F50" i="3"/>
  <c r="G50" i="3"/>
  <c r="J277" i="2"/>
  <c r="F74" i="3"/>
  <c r="G74" i="3"/>
  <c r="J92" i="2"/>
  <c r="F98" i="3"/>
  <c r="G98" i="3"/>
  <c r="J43" i="2"/>
  <c r="F122" i="3"/>
  <c r="G122" i="3"/>
  <c r="J94" i="2"/>
  <c r="F146" i="3"/>
  <c r="G146" i="3"/>
  <c r="J295" i="2"/>
  <c r="F170" i="3"/>
  <c r="G170" i="3"/>
  <c r="J364" i="2"/>
  <c r="F194" i="3"/>
  <c r="G194" i="3"/>
  <c r="J163" i="2"/>
  <c r="F218" i="3"/>
  <c r="G218" i="3"/>
  <c r="J151" i="2"/>
  <c r="F4" i="3"/>
  <c r="G4" i="3"/>
  <c r="J432" i="2"/>
  <c r="F28" i="3"/>
  <c r="G28" i="3"/>
  <c r="J249" i="2"/>
  <c r="F52" i="3"/>
  <c r="G52" i="3"/>
  <c r="J194" i="2"/>
  <c r="F5" i="3"/>
  <c r="G5" i="3"/>
  <c r="J26" i="2"/>
  <c r="F29" i="3"/>
  <c r="G29" i="3"/>
  <c r="J275" i="2"/>
  <c r="F53" i="3"/>
  <c r="G53" i="3"/>
  <c r="J35" i="2"/>
  <c r="F77" i="3"/>
  <c r="G77" i="3"/>
  <c r="J41" i="2"/>
  <c r="F101" i="3"/>
  <c r="G101" i="3"/>
  <c r="J44" i="2"/>
  <c r="F125" i="3"/>
  <c r="G125" i="3"/>
  <c r="J290" i="2"/>
  <c r="F149" i="3"/>
  <c r="G149" i="3"/>
  <c r="J233" i="2"/>
  <c r="F173" i="3"/>
  <c r="G173" i="3"/>
  <c r="J148" i="2"/>
  <c r="F197" i="3"/>
  <c r="G197" i="3"/>
  <c r="J97" i="2"/>
  <c r="F221" i="3"/>
  <c r="G221" i="3"/>
  <c r="J260" i="2"/>
  <c r="F245" i="3"/>
  <c r="G245" i="3"/>
  <c r="J133" i="2"/>
  <c r="F269" i="3"/>
  <c r="G269" i="3"/>
  <c r="J101" i="2"/>
  <c r="F293" i="3"/>
  <c r="G293" i="3"/>
  <c r="J65" i="2"/>
  <c r="F317" i="3"/>
  <c r="G317" i="3"/>
  <c r="J215" i="2"/>
  <c r="F9" i="3"/>
  <c r="G9" i="3"/>
  <c r="J267" i="2"/>
  <c r="F33" i="3"/>
  <c r="G33" i="3"/>
  <c r="J32" i="2"/>
  <c r="F10" i="3"/>
  <c r="G10" i="3"/>
  <c r="J225" i="2"/>
  <c r="F12" i="3"/>
  <c r="G12" i="3"/>
  <c r="J170" i="2"/>
  <c r="F14" i="3"/>
  <c r="G14" i="3"/>
  <c r="J217" i="2"/>
  <c r="F38" i="3"/>
  <c r="G38" i="3"/>
  <c r="J177" i="2"/>
  <c r="F415" i="8"/>
  <c r="G415" i="8"/>
  <c r="F391" i="8"/>
  <c r="G391" i="8"/>
  <c r="F367" i="8"/>
  <c r="G367" i="8"/>
  <c r="F343" i="8"/>
  <c r="G343" i="8"/>
  <c r="F319" i="8"/>
  <c r="G319" i="8"/>
  <c r="F295" i="8"/>
  <c r="G295" i="8"/>
  <c r="F271" i="8"/>
  <c r="G271" i="8"/>
  <c r="F247" i="8"/>
  <c r="G247" i="8"/>
  <c r="F223" i="8"/>
  <c r="G223" i="8"/>
  <c r="F199" i="8"/>
  <c r="G199" i="8"/>
  <c r="F175" i="8"/>
  <c r="G175" i="8"/>
  <c r="F150" i="8"/>
  <c r="G150" i="8"/>
  <c r="F125" i="8"/>
  <c r="G125" i="8"/>
  <c r="F100" i="8"/>
  <c r="G100" i="8"/>
  <c r="F75" i="8"/>
  <c r="G75" i="8"/>
  <c r="F50" i="8"/>
  <c r="G50" i="8"/>
  <c r="F25" i="8"/>
  <c r="G25" i="8"/>
  <c r="F431" i="5"/>
  <c r="G431" i="5"/>
  <c r="F406" i="5"/>
  <c r="G406" i="5"/>
  <c r="F381" i="5"/>
  <c r="G381" i="5"/>
  <c r="F356" i="5"/>
  <c r="G356" i="5"/>
  <c r="F331" i="5"/>
  <c r="G331" i="5"/>
  <c r="F306" i="5"/>
  <c r="G306" i="5"/>
  <c r="F280" i="5"/>
  <c r="G280" i="5"/>
  <c r="F254" i="5"/>
  <c r="G254" i="5"/>
  <c r="F226" i="5"/>
  <c r="G226" i="5"/>
  <c r="F200" i="5"/>
  <c r="G200" i="5"/>
  <c r="F173" i="5"/>
  <c r="G173" i="5"/>
  <c r="F146" i="5"/>
  <c r="G146" i="5"/>
  <c r="F119" i="5"/>
  <c r="G119" i="5"/>
  <c r="F91" i="5"/>
  <c r="G91" i="5"/>
  <c r="F64" i="5"/>
  <c r="G64" i="5"/>
  <c r="F35" i="5"/>
  <c r="G35" i="5"/>
  <c r="F8" i="5"/>
  <c r="G8" i="5"/>
  <c r="F416" i="3"/>
  <c r="G416" i="3"/>
  <c r="J24" i="2"/>
  <c r="F389" i="3"/>
  <c r="G389" i="3"/>
  <c r="J109" i="2"/>
  <c r="F362" i="3"/>
  <c r="G362" i="3"/>
  <c r="J377" i="2"/>
  <c r="F334" i="3"/>
  <c r="G334" i="3"/>
  <c r="J333" i="2"/>
  <c r="F302" i="3"/>
  <c r="G302" i="3"/>
  <c r="J205" i="2"/>
  <c r="F273" i="3"/>
  <c r="G273" i="3"/>
  <c r="J172" i="2"/>
  <c r="F243" i="3"/>
  <c r="G243" i="3"/>
  <c r="J317" i="2"/>
  <c r="F212" i="3"/>
  <c r="G212" i="3"/>
  <c r="J150" i="2"/>
  <c r="F176" i="3"/>
  <c r="G176" i="3"/>
  <c r="J141" i="2"/>
  <c r="F140" i="3"/>
  <c r="G140" i="3"/>
  <c r="J362" i="2"/>
  <c r="F102" i="3"/>
  <c r="G102" i="3"/>
  <c r="J45" i="2"/>
  <c r="F59" i="3"/>
  <c r="G59" i="3"/>
  <c r="J38" i="2"/>
  <c r="F7" i="3"/>
  <c r="G7" i="3"/>
  <c r="J266" i="2"/>
  <c r="F374" i="6"/>
  <c r="G374" i="6"/>
  <c r="F301" i="6"/>
  <c r="G301" i="6"/>
  <c r="F206" i="7"/>
  <c r="G206" i="7"/>
  <c r="F25" i="10"/>
  <c r="F49" i="10"/>
  <c r="F73" i="10"/>
  <c r="G73" i="10"/>
  <c r="F97" i="10"/>
  <c r="F121" i="10"/>
  <c r="F145" i="10"/>
  <c r="F169" i="10"/>
  <c r="F193" i="10"/>
  <c r="F217" i="10"/>
  <c r="F241" i="10"/>
  <c r="F265" i="10"/>
  <c r="G265" i="10"/>
  <c r="F289" i="10"/>
  <c r="F313" i="10"/>
  <c r="G313" i="10"/>
  <c r="F337" i="10"/>
  <c r="F361" i="10"/>
  <c r="F385" i="10"/>
  <c r="F409" i="10"/>
  <c r="F433" i="10"/>
  <c r="F26" i="10"/>
  <c r="F50" i="10"/>
  <c r="F74" i="10"/>
  <c r="F98" i="10"/>
  <c r="F122" i="10"/>
  <c r="G122" i="10"/>
  <c r="F146" i="10"/>
  <c r="F170" i="10"/>
  <c r="F194" i="10"/>
  <c r="G194" i="10"/>
  <c r="F218" i="10"/>
  <c r="G218" i="10"/>
  <c r="F242" i="10"/>
  <c r="F266" i="10"/>
  <c r="F290" i="10"/>
  <c r="F314" i="10"/>
  <c r="G314" i="10"/>
  <c r="F338" i="10"/>
  <c r="F362" i="10"/>
  <c r="G362" i="10"/>
  <c r="F386" i="10"/>
  <c r="F410" i="10"/>
  <c r="F3" i="10"/>
  <c r="F27" i="10"/>
  <c r="F51" i="10"/>
  <c r="F75" i="10"/>
  <c r="F99" i="10"/>
  <c r="F123" i="10"/>
  <c r="F147" i="10"/>
  <c r="F171" i="10"/>
  <c r="F195" i="10"/>
  <c r="F219" i="10"/>
  <c r="F243" i="10"/>
  <c r="F267" i="10"/>
  <c r="F291" i="10"/>
  <c r="F315" i="10"/>
  <c r="F339" i="10"/>
  <c r="F363" i="10"/>
  <c r="F387" i="10"/>
  <c r="F411" i="10"/>
  <c r="F4" i="10"/>
  <c r="F28" i="10"/>
  <c r="F52" i="10"/>
  <c r="F76" i="10"/>
  <c r="F100" i="10"/>
  <c r="F124" i="10"/>
  <c r="F148" i="10"/>
  <c r="F172" i="10"/>
  <c r="F196" i="10"/>
  <c r="F220" i="10"/>
  <c r="F244" i="10"/>
  <c r="F268" i="10"/>
  <c r="F292" i="10"/>
  <c r="F316" i="10"/>
  <c r="F340" i="10"/>
  <c r="F364" i="10"/>
  <c r="F388" i="10"/>
  <c r="F412" i="10"/>
  <c r="G412" i="10"/>
  <c r="F5" i="10"/>
  <c r="F29" i="10"/>
  <c r="F53" i="10"/>
  <c r="F77" i="10"/>
  <c r="F101" i="10"/>
  <c r="F125" i="10"/>
  <c r="F149" i="10"/>
  <c r="F173" i="10"/>
  <c r="F197" i="10"/>
  <c r="F221" i="10"/>
  <c r="F245" i="10"/>
  <c r="F269" i="10"/>
  <c r="F293" i="10"/>
  <c r="F317" i="10"/>
  <c r="F341" i="10"/>
  <c r="F365" i="10"/>
  <c r="F389" i="10"/>
  <c r="F413" i="10"/>
  <c r="F6" i="10"/>
  <c r="F30" i="10"/>
  <c r="F54" i="10"/>
  <c r="F78" i="10"/>
  <c r="F102" i="10"/>
  <c r="G102" i="10"/>
  <c r="F126" i="10"/>
  <c r="F150" i="10"/>
  <c r="G150" i="10"/>
  <c r="F174" i="10"/>
  <c r="F198" i="10"/>
  <c r="F222" i="10"/>
  <c r="F246" i="10"/>
  <c r="F270" i="10"/>
  <c r="F294" i="10"/>
  <c r="F318" i="10"/>
  <c r="F342" i="10"/>
  <c r="F366" i="10"/>
  <c r="F390" i="10"/>
  <c r="F414" i="10"/>
  <c r="F7" i="10"/>
  <c r="F31" i="10"/>
  <c r="F55" i="10"/>
  <c r="F79" i="10"/>
  <c r="F103" i="10"/>
  <c r="F127" i="10"/>
  <c r="F151" i="10"/>
  <c r="F175" i="10"/>
  <c r="F199" i="10"/>
  <c r="F223" i="10"/>
  <c r="F247" i="10"/>
  <c r="F271" i="10"/>
  <c r="F295" i="10"/>
  <c r="F319" i="10"/>
  <c r="F343" i="10"/>
  <c r="F367" i="10"/>
  <c r="F391" i="10"/>
  <c r="F415" i="10"/>
  <c r="F8" i="10"/>
  <c r="F32" i="10"/>
  <c r="F56" i="10"/>
  <c r="F80" i="10"/>
  <c r="F104" i="10"/>
  <c r="F128" i="10"/>
  <c r="F152" i="10"/>
  <c r="F176" i="10"/>
  <c r="F200" i="10"/>
  <c r="F224" i="10"/>
  <c r="F248" i="10"/>
  <c r="F272" i="10"/>
  <c r="F296" i="10"/>
  <c r="F320" i="10"/>
  <c r="F344" i="10"/>
  <c r="F368" i="10"/>
  <c r="F392" i="10"/>
  <c r="F416" i="10"/>
  <c r="F9" i="10"/>
  <c r="F33" i="10"/>
  <c r="F57" i="10"/>
  <c r="F81" i="10"/>
  <c r="F105" i="10"/>
  <c r="F129" i="10"/>
  <c r="F153" i="10"/>
  <c r="F177" i="10"/>
  <c r="F201" i="10"/>
  <c r="F225" i="10"/>
  <c r="F249" i="10"/>
  <c r="F273" i="10"/>
  <c r="F297" i="10"/>
  <c r="F321" i="10"/>
  <c r="F345" i="10"/>
  <c r="F369" i="10"/>
  <c r="F393" i="10"/>
  <c r="F417" i="10"/>
  <c r="F10" i="10"/>
  <c r="F34" i="10"/>
  <c r="F58" i="10"/>
  <c r="F82" i="10"/>
  <c r="F106" i="10"/>
  <c r="G106" i="10"/>
  <c r="F130" i="10"/>
  <c r="F154" i="10"/>
  <c r="G154" i="10"/>
  <c r="F178" i="10"/>
  <c r="F202" i="10"/>
  <c r="F226" i="10"/>
  <c r="F250" i="10"/>
  <c r="F274" i="10"/>
  <c r="G274" i="10"/>
  <c r="F298" i="10"/>
  <c r="F322" i="10"/>
  <c r="F346" i="10"/>
  <c r="F370" i="10"/>
  <c r="F394" i="10"/>
  <c r="F418" i="10"/>
  <c r="F11" i="10"/>
  <c r="F35" i="10"/>
  <c r="F59" i="10"/>
  <c r="F83" i="10"/>
  <c r="G83" i="10"/>
  <c r="F107" i="10"/>
  <c r="F131" i="10"/>
  <c r="F155" i="10"/>
  <c r="F179" i="10"/>
  <c r="G179" i="10"/>
  <c r="F203" i="10"/>
  <c r="F227" i="10"/>
  <c r="F251" i="10"/>
  <c r="F275" i="10"/>
  <c r="F299" i="10"/>
  <c r="F323" i="10"/>
  <c r="G323" i="10"/>
  <c r="F347" i="10"/>
  <c r="F371" i="10"/>
  <c r="F395" i="10"/>
  <c r="F419" i="10"/>
  <c r="F12" i="10"/>
  <c r="F36" i="10"/>
  <c r="F60" i="10"/>
  <c r="F84" i="10"/>
  <c r="F108" i="10"/>
  <c r="F132" i="10"/>
  <c r="F156" i="10"/>
  <c r="F180" i="10"/>
  <c r="F204" i="10"/>
  <c r="F228" i="10"/>
  <c r="F252" i="10"/>
  <c r="F276" i="10"/>
  <c r="F300" i="10"/>
  <c r="F324" i="10"/>
  <c r="F348" i="10"/>
  <c r="F372" i="10"/>
  <c r="F396" i="10"/>
  <c r="F420" i="10"/>
  <c r="F13" i="10"/>
  <c r="G13" i="10"/>
  <c r="F37" i="10"/>
  <c r="F61" i="10"/>
  <c r="F85" i="10"/>
  <c r="G85" i="10"/>
  <c r="F109" i="10"/>
  <c r="F133" i="10"/>
  <c r="F157" i="10"/>
  <c r="F181" i="10"/>
  <c r="F205" i="10"/>
  <c r="F229" i="10"/>
  <c r="F253" i="10"/>
  <c r="F277" i="10"/>
  <c r="F301" i="10"/>
  <c r="F325" i="10"/>
  <c r="F349" i="10"/>
  <c r="F373" i="10"/>
  <c r="F397" i="10"/>
  <c r="F421" i="10"/>
  <c r="F14" i="10"/>
  <c r="F38" i="10"/>
  <c r="F62" i="10"/>
  <c r="F86" i="10"/>
  <c r="F110" i="10"/>
  <c r="G110" i="10"/>
  <c r="F134" i="10"/>
  <c r="F158" i="10"/>
  <c r="F182" i="10"/>
  <c r="F206" i="10"/>
  <c r="F230" i="10"/>
  <c r="G230" i="10"/>
  <c r="F254" i="10"/>
  <c r="F278" i="10"/>
  <c r="F302" i="10"/>
  <c r="F326" i="10"/>
  <c r="F350" i="10"/>
  <c r="F374" i="10"/>
  <c r="F398" i="10"/>
  <c r="F422" i="10"/>
  <c r="F15" i="10"/>
  <c r="F39" i="10"/>
  <c r="F63" i="10"/>
  <c r="F87" i="10"/>
  <c r="F111" i="10"/>
  <c r="F135" i="10"/>
  <c r="F159" i="10"/>
  <c r="F183" i="10"/>
  <c r="F207" i="10"/>
  <c r="F231" i="10"/>
  <c r="F255" i="10"/>
  <c r="F279" i="10"/>
  <c r="F303" i="10"/>
  <c r="F327" i="10"/>
  <c r="F351" i="10"/>
  <c r="F375" i="10"/>
  <c r="F399" i="10"/>
  <c r="F423" i="10"/>
  <c r="F16" i="10"/>
  <c r="F40" i="10"/>
  <c r="F64" i="10"/>
  <c r="F88" i="10"/>
  <c r="F112" i="10"/>
  <c r="F136" i="10"/>
  <c r="F160" i="10"/>
  <c r="F184" i="10"/>
  <c r="F208" i="10"/>
  <c r="F232" i="10"/>
  <c r="F256" i="10"/>
  <c r="F280" i="10"/>
  <c r="F304" i="10"/>
  <c r="F328" i="10"/>
  <c r="F352" i="10"/>
  <c r="F376" i="10"/>
  <c r="F400" i="10"/>
  <c r="F424" i="10"/>
  <c r="F17" i="10"/>
  <c r="F41" i="10"/>
  <c r="F65" i="10"/>
  <c r="G65" i="10"/>
  <c r="F89" i="10"/>
  <c r="F113" i="10"/>
  <c r="F137" i="10"/>
  <c r="F161" i="10"/>
  <c r="F185" i="10"/>
  <c r="F209" i="10"/>
  <c r="F233" i="10"/>
  <c r="F257" i="10"/>
  <c r="F281" i="10"/>
  <c r="F305" i="10"/>
  <c r="F329" i="10"/>
  <c r="F353" i="10"/>
  <c r="F377" i="10"/>
  <c r="F401" i="10"/>
  <c r="F425" i="10"/>
  <c r="F18" i="10"/>
  <c r="F42" i="10"/>
  <c r="G42" i="10"/>
  <c r="F66" i="10"/>
  <c r="F90" i="10"/>
  <c r="F114" i="10"/>
  <c r="F138" i="10"/>
  <c r="F162" i="10"/>
  <c r="F186" i="10"/>
  <c r="G186" i="10"/>
  <c r="F210" i="10"/>
  <c r="F234" i="10"/>
  <c r="F258" i="10"/>
  <c r="F282" i="10"/>
  <c r="F306" i="10"/>
  <c r="F330" i="10"/>
  <c r="F354" i="10"/>
  <c r="F378" i="10"/>
  <c r="F402" i="10"/>
  <c r="F426" i="10"/>
  <c r="F19" i="10"/>
  <c r="F43" i="10"/>
  <c r="F67" i="10"/>
  <c r="F91" i="10"/>
  <c r="F115" i="10"/>
  <c r="F139" i="10"/>
  <c r="F163" i="10"/>
  <c r="F187" i="10"/>
  <c r="F211" i="10"/>
  <c r="F235" i="10"/>
  <c r="F259" i="10"/>
  <c r="F283" i="10"/>
  <c r="F307" i="10"/>
  <c r="F331" i="10"/>
  <c r="F355" i="10"/>
  <c r="F379" i="10"/>
  <c r="F403" i="10"/>
  <c r="F427" i="10"/>
  <c r="F20" i="10"/>
  <c r="F44" i="10"/>
  <c r="F68" i="10"/>
  <c r="F92" i="10"/>
  <c r="F116" i="10"/>
  <c r="F140" i="10"/>
  <c r="F164" i="10"/>
  <c r="F188" i="10"/>
  <c r="F212" i="10"/>
  <c r="F236" i="10"/>
  <c r="F260" i="10"/>
  <c r="F284" i="10"/>
  <c r="F308" i="10"/>
  <c r="F332" i="10"/>
  <c r="F356" i="10"/>
  <c r="F380" i="10"/>
  <c r="F404" i="10"/>
  <c r="F428" i="10"/>
  <c r="F21" i="10"/>
  <c r="F45" i="10"/>
  <c r="F69" i="10"/>
  <c r="F93" i="10"/>
  <c r="F117" i="10"/>
  <c r="F141" i="10"/>
  <c r="F165" i="10"/>
  <c r="F189" i="10"/>
  <c r="F213" i="10"/>
  <c r="F237" i="10"/>
  <c r="F261" i="10"/>
  <c r="F285" i="10"/>
  <c r="F309" i="10"/>
  <c r="F333" i="10"/>
  <c r="F357" i="10"/>
  <c r="F381" i="10"/>
  <c r="F405" i="10"/>
  <c r="F429" i="10"/>
  <c r="F22" i="10"/>
  <c r="F46" i="10"/>
  <c r="F70" i="10"/>
  <c r="F94" i="10"/>
  <c r="F118" i="10"/>
  <c r="F142" i="10"/>
  <c r="F166" i="10"/>
  <c r="F190" i="10"/>
  <c r="F214" i="10"/>
  <c r="F238" i="10"/>
  <c r="F262" i="10"/>
  <c r="F286" i="10"/>
  <c r="F310" i="10"/>
  <c r="F334" i="10"/>
  <c r="F358" i="10"/>
  <c r="F382" i="10"/>
  <c r="F406" i="10"/>
  <c r="F430" i="10"/>
  <c r="F23" i="10"/>
  <c r="G23" i="10"/>
  <c r="F47" i="10"/>
  <c r="F71" i="10"/>
  <c r="F95" i="10"/>
  <c r="F119" i="10"/>
  <c r="F143" i="10"/>
  <c r="F167" i="10"/>
  <c r="F191" i="10"/>
  <c r="F215" i="10"/>
  <c r="F239" i="10"/>
  <c r="F263" i="10"/>
  <c r="F287" i="10"/>
  <c r="F311" i="10"/>
  <c r="F335" i="10"/>
  <c r="F359" i="10"/>
  <c r="F383" i="10"/>
  <c r="F407" i="10"/>
  <c r="F431" i="10"/>
  <c r="F24" i="10"/>
  <c r="F48" i="10"/>
  <c r="F72" i="10"/>
  <c r="F96" i="10"/>
  <c r="F120" i="10"/>
  <c r="G120" i="10"/>
  <c r="F144" i="10"/>
  <c r="F168" i="10"/>
  <c r="F192" i="10"/>
  <c r="F216" i="10"/>
  <c r="F240" i="10"/>
  <c r="F264" i="10"/>
  <c r="F288" i="10"/>
  <c r="F312" i="10"/>
  <c r="F336" i="10"/>
  <c r="F360" i="10"/>
  <c r="F384" i="10"/>
  <c r="F408" i="10"/>
  <c r="F432" i="10"/>
  <c r="F414" i="8"/>
  <c r="G414" i="8"/>
  <c r="F390" i="8"/>
  <c r="G390" i="8"/>
  <c r="F366" i="8"/>
  <c r="G366" i="8"/>
  <c r="F342" i="8"/>
  <c r="G342" i="8"/>
  <c r="F318" i="8"/>
  <c r="G318" i="8"/>
  <c r="F294" i="8"/>
  <c r="G294" i="8"/>
  <c r="F270" i="8"/>
  <c r="G270" i="8"/>
  <c r="F246" i="8"/>
  <c r="G246" i="8"/>
  <c r="F222" i="8"/>
  <c r="G222" i="8"/>
  <c r="F198" i="8"/>
  <c r="G198" i="8"/>
  <c r="F174" i="8"/>
  <c r="G174" i="8"/>
  <c r="F149" i="8"/>
  <c r="G149" i="8"/>
  <c r="F124" i="8"/>
  <c r="G124" i="8"/>
  <c r="F99" i="8"/>
  <c r="G99" i="8"/>
  <c r="F74" i="8"/>
  <c r="G74" i="8"/>
  <c r="F49" i="8"/>
  <c r="G49" i="8"/>
  <c r="F24" i="8"/>
  <c r="G24" i="8"/>
  <c r="F430" i="5"/>
  <c r="G430" i="5"/>
  <c r="F405" i="5"/>
  <c r="G405" i="5"/>
  <c r="F380" i="5"/>
  <c r="G380" i="5"/>
  <c r="F355" i="5"/>
  <c r="G355" i="5"/>
  <c r="F330" i="5"/>
  <c r="G330" i="5"/>
  <c r="F305" i="5"/>
  <c r="G305" i="5"/>
  <c r="F279" i="5"/>
  <c r="G279" i="5"/>
  <c r="F251" i="5"/>
  <c r="G251" i="5"/>
  <c r="F225" i="5"/>
  <c r="G225" i="5"/>
  <c r="F199" i="5"/>
  <c r="G199" i="5"/>
  <c r="F172" i="5"/>
  <c r="G172" i="5"/>
  <c r="F145" i="5"/>
  <c r="G145" i="5"/>
  <c r="F118" i="5"/>
  <c r="G118" i="5"/>
  <c r="F90" i="5"/>
  <c r="G90" i="5"/>
  <c r="F63" i="5"/>
  <c r="G63" i="5"/>
  <c r="F34" i="5"/>
  <c r="G34" i="5"/>
  <c r="F7" i="5"/>
  <c r="G7" i="5"/>
  <c r="F415" i="3"/>
  <c r="G415" i="3"/>
  <c r="J169" i="2"/>
  <c r="F388" i="3"/>
  <c r="G388" i="3"/>
  <c r="J265" i="2"/>
  <c r="F361" i="3"/>
  <c r="G361" i="3"/>
  <c r="J136" i="2"/>
  <c r="F333" i="3"/>
  <c r="G333" i="3"/>
  <c r="J332" i="2"/>
  <c r="F301" i="3"/>
  <c r="G301" i="3"/>
  <c r="J201" i="2"/>
  <c r="F272" i="3"/>
  <c r="G272" i="3"/>
  <c r="J62" i="2"/>
  <c r="F242" i="3"/>
  <c r="G242" i="3"/>
  <c r="J422" i="2"/>
  <c r="F210" i="3"/>
  <c r="G210" i="3"/>
  <c r="J149" i="2"/>
  <c r="F175" i="3"/>
  <c r="G175" i="3"/>
  <c r="J365" i="2"/>
  <c r="F134" i="3"/>
  <c r="G134" i="3"/>
  <c r="J147" i="2"/>
  <c r="F100" i="3"/>
  <c r="G100" i="3"/>
  <c r="J220" i="2"/>
  <c r="F58" i="3"/>
  <c r="G58" i="3"/>
  <c r="J384" i="2"/>
  <c r="F6" i="3"/>
  <c r="G6" i="3"/>
  <c r="J248" i="2"/>
  <c r="F372" i="6"/>
  <c r="G372" i="6"/>
  <c r="F189" i="7"/>
  <c r="G189" i="7"/>
  <c r="F14" i="6"/>
  <c r="G14" i="6"/>
  <c r="F38" i="6"/>
  <c r="G38" i="6"/>
  <c r="F62" i="6"/>
  <c r="G62" i="6"/>
  <c r="F86" i="6"/>
  <c r="G86" i="6"/>
  <c r="F110" i="6"/>
  <c r="G110" i="6"/>
  <c r="F134" i="6"/>
  <c r="G134" i="6"/>
  <c r="F158" i="6"/>
  <c r="G158" i="6"/>
  <c r="F182" i="6"/>
  <c r="G182" i="6"/>
  <c r="F206" i="6"/>
  <c r="G206" i="6"/>
  <c r="F230" i="6"/>
  <c r="G230" i="6"/>
  <c r="F254" i="6"/>
  <c r="G254" i="6"/>
  <c r="F278" i="6"/>
  <c r="G278" i="6"/>
  <c r="F302" i="6"/>
  <c r="G302" i="6"/>
  <c r="F15" i="6"/>
  <c r="G15" i="6"/>
  <c r="F39" i="6"/>
  <c r="G39" i="6"/>
  <c r="F27" i="6"/>
  <c r="G27" i="6"/>
  <c r="F53" i="6"/>
  <c r="G53" i="6"/>
  <c r="F78" i="6"/>
  <c r="G78" i="6"/>
  <c r="F103" i="6"/>
  <c r="G103" i="6"/>
  <c r="F128" i="6"/>
  <c r="G128" i="6"/>
  <c r="F153" i="6"/>
  <c r="G153" i="6"/>
  <c r="F178" i="6"/>
  <c r="G178" i="6"/>
  <c r="F203" i="6"/>
  <c r="G203" i="6"/>
  <c r="F228" i="6"/>
  <c r="G228" i="6"/>
  <c r="F253" i="6"/>
  <c r="G253" i="6"/>
  <c r="F279" i="6"/>
  <c r="G279" i="6"/>
  <c r="F304" i="6"/>
  <c r="G304" i="6"/>
  <c r="F328" i="6"/>
  <c r="G328" i="6"/>
  <c r="F352" i="6"/>
  <c r="G352" i="6"/>
  <c r="F376" i="6"/>
  <c r="G376" i="6"/>
  <c r="F400" i="6"/>
  <c r="G400" i="6"/>
  <c r="F424" i="6"/>
  <c r="G424" i="6"/>
  <c r="F28" i="6"/>
  <c r="G28" i="6"/>
  <c r="F54" i="6"/>
  <c r="G54" i="6"/>
  <c r="F79" i="6"/>
  <c r="G79" i="6"/>
  <c r="F104" i="6"/>
  <c r="G104" i="6"/>
  <c r="F129" i="6"/>
  <c r="G129" i="6"/>
  <c r="F154" i="6"/>
  <c r="G154" i="6"/>
  <c r="F179" i="6"/>
  <c r="G179" i="6"/>
  <c r="F204" i="6"/>
  <c r="G204" i="6"/>
  <c r="F229" i="6"/>
  <c r="G229" i="6"/>
  <c r="F255" i="6"/>
  <c r="G255" i="6"/>
  <c r="F280" i="6"/>
  <c r="G280" i="6"/>
  <c r="F305" i="6"/>
  <c r="G305" i="6"/>
  <c r="F329" i="6"/>
  <c r="G329" i="6"/>
  <c r="F353" i="6"/>
  <c r="G353" i="6"/>
  <c r="F377" i="6"/>
  <c r="G377" i="6"/>
  <c r="F401" i="6"/>
  <c r="G401" i="6"/>
  <c r="F425" i="6"/>
  <c r="G425" i="6"/>
  <c r="F3" i="6"/>
  <c r="G3" i="6"/>
  <c r="F29" i="6"/>
  <c r="G29" i="6"/>
  <c r="F55" i="6"/>
  <c r="G55" i="6"/>
  <c r="F80" i="6"/>
  <c r="G80" i="6"/>
  <c r="F105" i="6"/>
  <c r="G105" i="6"/>
  <c r="F130" i="6"/>
  <c r="G130" i="6"/>
  <c r="F155" i="6"/>
  <c r="G155" i="6"/>
  <c r="F180" i="6"/>
  <c r="G180" i="6"/>
  <c r="F205" i="6"/>
  <c r="G205" i="6"/>
  <c r="F231" i="6"/>
  <c r="G231" i="6"/>
  <c r="F256" i="6"/>
  <c r="G256" i="6"/>
  <c r="F281" i="6"/>
  <c r="G281" i="6"/>
  <c r="F306" i="6"/>
  <c r="G306" i="6"/>
  <c r="F330" i="6"/>
  <c r="G330" i="6"/>
  <c r="F354" i="6"/>
  <c r="G354" i="6"/>
  <c r="F378" i="6"/>
  <c r="G378" i="6"/>
  <c r="F402" i="6"/>
  <c r="G402" i="6"/>
  <c r="F426" i="6"/>
  <c r="G426" i="6"/>
  <c r="F4" i="6"/>
  <c r="G4" i="6"/>
  <c r="F30" i="6"/>
  <c r="G30" i="6"/>
  <c r="F56" i="6"/>
  <c r="G56" i="6"/>
  <c r="F81" i="6"/>
  <c r="G81" i="6"/>
  <c r="F106" i="6"/>
  <c r="G106" i="6"/>
  <c r="F131" i="6"/>
  <c r="G131" i="6"/>
  <c r="F156" i="6"/>
  <c r="G156" i="6"/>
  <c r="F181" i="6"/>
  <c r="G181" i="6"/>
  <c r="F207" i="6"/>
  <c r="G207" i="6"/>
  <c r="F232" i="6"/>
  <c r="G232" i="6"/>
  <c r="F257" i="6"/>
  <c r="G257" i="6"/>
  <c r="F282" i="6"/>
  <c r="G282" i="6"/>
  <c r="F307" i="6"/>
  <c r="G307" i="6"/>
  <c r="F331" i="6"/>
  <c r="G331" i="6"/>
  <c r="F355" i="6"/>
  <c r="G355" i="6"/>
  <c r="F379" i="6"/>
  <c r="G379" i="6"/>
  <c r="F403" i="6"/>
  <c r="G403" i="6"/>
  <c r="F427" i="6"/>
  <c r="G427" i="6"/>
  <c r="F5" i="6"/>
  <c r="G5" i="6"/>
  <c r="F31" i="6"/>
  <c r="G31" i="6"/>
  <c r="F57" i="6"/>
  <c r="G57" i="6"/>
  <c r="F82" i="6"/>
  <c r="G82" i="6"/>
  <c r="F107" i="6"/>
  <c r="G107" i="6"/>
  <c r="F132" i="6"/>
  <c r="G132" i="6"/>
  <c r="F157" i="6"/>
  <c r="G157" i="6"/>
  <c r="F183" i="6"/>
  <c r="G183" i="6"/>
  <c r="F208" i="6"/>
  <c r="G208" i="6"/>
  <c r="F233" i="6"/>
  <c r="G233" i="6"/>
  <c r="F258" i="6"/>
  <c r="G258" i="6"/>
  <c r="F283" i="6"/>
  <c r="G283" i="6"/>
  <c r="F308" i="6"/>
  <c r="G308" i="6"/>
  <c r="F332" i="6"/>
  <c r="G332" i="6"/>
  <c r="F356" i="6"/>
  <c r="G356" i="6"/>
  <c r="F380" i="6"/>
  <c r="G380" i="6"/>
  <c r="F404" i="6"/>
  <c r="G404" i="6"/>
  <c r="F428" i="6"/>
  <c r="G428" i="6"/>
  <c r="F7" i="6"/>
  <c r="G7" i="6"/>
  <c r="F33" i="6"/>
  <c r="G33" i="6"/>
  <c r="F59" i="6"/>
  <c r="G59" i="6"/>
  <c r="F84" i="6"/>
  <c r="G84" i="6"/>
  <c r="F109" i="6"/>
  <c r="G109" i="6"/>
  <c r="F135" i="6"/>
  <c r="G135" i="6"/>
  <c r="F160" i="6"/>
  <c r="G160" i="6"/>
  <c r="F185" i="6"/>
  <c r="G185" i="6"/>
  <c r="F210" i="6"/>
  <c r="G210" i="6"/>
  <c r="F235" i="6"/>
  <c r="G235" i="6"/>
  <c r="F260" i="6"/>
  <c r="G260" i="6"/>
  <c r="F285" i="6"/>
  <c r="G285" i="6"/>
  <c r="F310" i="6"/>
  <c r="G310" i="6"/>
  <c r="F334" i="6"/>
  <c r="G334" i="6"/>
  <c r="F358" i="6"/>
  <c r="G358" i="6"/>
  <c r="F382" i="6"/>
  <c r="G382" i="6"/>
  <c r="F406" i="6"/>
  <c r="G406" i="6"/>
  <c r="F430" i="6"/>
  <c r="G430" i="6"/>
  <c r="F8" i="6"/>
  <c r="G8" i="6"/>
  <c r="F34" i="6"/>
  <c r="G34" i="6"/>
  <c r="F60" i="6"/>
  <c r="G60" i="6"/>
  <c r="F85" i="6"/>
  <c r="G85" i="6"/>
  <c r="F111" i="6"/>
  <c r="G111" i="6"/>
  <c r="F136" i="6"/>
  <c r="G136" i="6"/>
  <c r="F161" i="6"/>
  <c r="G161" i="6"/>
  <c r="F186" i="6"/>
  <c r="G186" i="6"/>
  <c r="F211" i="6"/>
  <c r="G211" i="6"/>
  <c r="F236" i="6"/>
  <c r="G236" i="6"/>
  <c r="F261" i="6"/>
  <c r="G261" i="6"/>
  <c r="F9" i="6"/>
  <c r="G9" i="6"/>
  <c r="F35" i="6"/>
  <c r="G35" i="6"/>
  <c r="F61" i="6"/>
  <c r="G61" i="6"/>
  <c r="F87" i="6"/>
  <c r="G87" i="6"/>
  <c r="F112" i="6"/>
  <c r="G112" i="6"/>
  <c r="F137" i="6"/>
  <c r="G137" i="6"/>
  <c r="F162" i="6"/>
  <c r="G162" i="6"/>
  <c r="F187" i="6"/>
  <c r="G187" i="6"/>
  <c r="F212" i="6"/>
  <c r="G212" i="6"/>
  <c r="F237" i="6"/>
  <c r="G237" i="6"/>
  <c r="F262" i="6"/>
  <c r="G262" i="6"/>
  <c r="F287" i="6"/>
  <c r="G287" i="6"/>
  <c r="F312" i="6"/>
  <c r="G312" i="6"/>
  <c r="F336" i="6"/>
  <c r="G336" i="6"/>
  <c r="F360" i="6"/>
  <c r="G360" i="6"/>
  <c r="F384" i="6"/>
  <c r="G384" i="6"/>
  <c r="F408" i="6"/>
  <c r="G408" i="6"/>
  <c r="F432" i="6"/>
  <c r="G432" i="6"/>
  <c r="F10" i="6"/>
  <c r="G10" i="6"/>
  <c r="F36" i="6"/>
  <c r="G36" i="6"/>
  <c r="F63" i="6"/>
  <c r="G63" i="6"/>
  <c r="F88" i="6"/>
  <c r="G88" i="6"/>
  <c r="F113" i="6"/>
  <c r="G113" i="6"/>
  <c r="F138" i="6"/>
  <c r="G138" i="6"/>
  <c r="F163" i="6"/>
  <c r="G163" i="6"/>
  <c r="F188" i="6"/>
  <c r="G188" i="6"/>
  <c r="F213" i="6"/>
  <c r="G213" i="6"/>
  <c r="F238" i="6"/>
  <c r="G238" i="6"/>
  <c r="F263" i="6"/>
  <c r="G263" i="6"/>
  <c r="F288" i="6"/>
  <c r="G288" i="6"/>
  <c r="F313" i="6"/>
  <c r="G313" i="6"/>
  <c r="F337" i="6"/>
  <c r="G337" i="6"/>
  <c r="F361" i="6"/>
  <c r="G361" i="6"/>
  <c r="F11" i="6"/>
  <c r="G11" i="6"/>
  <c r="F37" i="6"/>
  <c r="G37" i="6"/>
  <c r="F64" i="6"/>
  <c r="G64" i="6"/>
  <c r="F89" i="6"/>
  <c r="G89" i="6"/>
  <c r="F114" i="6"/>
  <c r="G114" i="6"/>
  <c r="F139" i="6"/>
  <c r="G139" i="6"/>
  <c r="F164" i="6"/>
  <c r="G164" i="6"/>
  <c r="F189" i="6"/>
  <c r="G189" i="6"/>
  <c r="F214" i="6"/>
  <c r="G214" i="6"/>
  <c r="F239" i="6"/>
  <c r="G239" i="6"/>
  <c r="F264" i="6"/>
  <c r="G264" i="6"/>
  <c r="F289" i="6"/>
  <c r="G289" i="6"/>
  <c r="F314" i="6"/>
  <c r="G314" i="6"/>
  <c r="F338" i="6"/>
  <c r="G338" i="6"/>
  <c r="F362" i="6"/>
  <c r="G362" i="6"/>
  <c r="F386" i="6"/>
  <c r="G386" i="6"/>
  <c r="F410" i="6"/>
  <c r="G410" i="6"/>
  <c r="F434" i="6"/>
  <c r="G434" i="6"/>
  <c r="F12" i="6"/>
  <c r="G12" i="6"/>
  <c r="F40" i="6"/>
  <c r="G40" i="6"/>
  <c r="F65" i="6"/>
  <c r="G65" i="6"/>
  <c r="F90" i="6"/>
  <c r="G90" i="6"/>
  <c r="F115" i="6"/>
  <c r="G115" i="6"/>
  <c r="F140" i="6"/>
  <c r="G140" i="6"/>
  <c r="F165" i="6"/>
  <c r="G165" i="6"/>
  <c r="F190" i="6"/>
  <c r="G190" i="6"/>
  <c r="F215" i="6"/>
  <c r="G215" i="6"/>
  <c r="F240" i="6"/>
  <c r="G240" i="6"/>
  <c r="F265" i="6"/>
  <c r="G265" i="6"/>
  <c r="F290" i="6"/>
  <c r="G290" i="6"/>
  <c r="F315" i="6"/>
  <c r="G315" i="6"/>
  <c r="F339" i="6"/>
  <c r="G339" i="6"/>
  <c r="F363" i="6"/>
  <c r="G363" i="6"/>
  <c r="F387" i="6"/>
  <c r="G387" i="6"/>
  <c r="F411" i="6"/>
  <c r="G411" i="6"/>
  <c r="F435" i="6"/>
  <c r="G435" i="6"/>
  <c r="F13" i="6"/>
  <c r="G13" i="6"/>
  <c r="F41" i="6"/>
  <c r="G41" i="6"/>
  <c r="F66" i="6"/>
  <c r="G66" i="6"/>
  <c r="F91" i="6"/>
  <c r="G91" i="6"/>
  <c r="F116" i="6"/>
  <c r="G116" i="6"/>
  <c r="F141" i="6"/>
  <c r="G141" i="6"/>
  <c r="F166" i="6"/>
  <c r="G166" i="6"/>
  <c r="F191" i="6"/>
  <c r="G191" i="6"/>
  <c r="F216" i="6"/>
  <c r="G216" i="6"/>
  <c r="F241" i="6"/>
  <c r="G241" i="6"/>
  <c r="F266" i="6"/>
  <c r="G266" i="6"/>
  <c r="F291" i="6"/>
  <c r="G291" i="6"/>
  <c r="F16" i="6"/>
  <c r="G16" i="6"/>
  <c r="F42" i="6"/>
  <c r="G42" i="6"/>
  <c r="F67" i="6"/>
  <c r="G67" i="6"/>
  <c r="F92" i="6"/>
  <c r="G92" i="6"/>
  <c r="F117" i="6"/>
  <c r="G117" i="6"/>
  <c r="F142" i="6"/>
  <c r="G142" i="6"/>
  <c r="F167" i="6"/>
  <c r="G167" i="6"/>
  <c r="F192" i="6"/>
  <c r="G192" i="6"/>
  <c r="F217" i="6"/>
  <c r="G217" i="6"/>
  <c r="F242" i="6"/>
  <c r="G242" i="6"/>
  <c r="F267" i="6"/>
  <c r="G267" i="6"/>
  <c r="F292" i="6"/>
  <c r="G292" i="6"/>
  <c r="F317" i="6"/>
  <c r="G317" i="6"/>
  <c r="F341" i="6"/>
  <c r="G341" i="6"/>
  <c r="F365" i="6"/>
  <c r="G365" i="6"/>
  <c r="F389" i="6"/>
  <c r="G389" i="6"/>
  <c r="F413" i="6"/>
  <c r="G413" i="6"/>
  <c r="F17" i="6"/>
  <c r="G17" i="6"/>
  <c r="F43" i="6"/>
  <c r="G43" i="6"/>
  <c r="F68" i="6"/>
  <c r="G68" i="6"/>
  <c r="F93" i="6"/>
  <c r="G93" i="6"/>
  <c r="F118" i="6"/>
  <c r="G118" i="6"/>
  <c r="F143" i="6"/>
  <c r="G143" i="6"/>
  <c r="F168" i="6"/>
  <c r="G168" i="6"/>
  <c r="F193" i="6"/>
  <c r="G193" i="6"/>
  <c r="F218" i="6"/>
  <c r="G218" i="6"/>
  <c r="F243" i="6"/>
  <c r="G243" i="6"/>
  <c r="F268" i="6"/>
  <c r="G268" i="6"/>
  <c r="F293" i="6"/>
  <c r="G293" i="6"/>
  <c r="F318" i="6"/>
  <c r="G318" i="6"/>
  <c r="F342" i="6"/>
  <c r="G342" i="6"/>
  <c r="F366" i="6"/>
  <c r="G366" i="6"/>
  <c r="F390" i="6"/>
  <c r="G390" i="6"/>
  <c r="F414" i="6"/>
  <c r="G414" i="6"/>
  <c r="F18" i="6"/>
  <c r="G18" i="6"/>
  <c r="F44" i="6"/>
  <c r="G44" i="6"/>
  <c r="F69" i="6"/>
  <c r="G69" i="6"/>
  <c r="F94" i="6"/>
  <c r="G94" i="6"/>
  <c r="F119" i="6"/>
  <c r="G119" i="6"/>
  <c r="F144" i="6"/>
  <c r="G144" i="6"/>
  <c r="F169" i="6"/>
  <c r="G169" i="6"/>
  <c r="F194" i="6"/>
  <c r="G194" i="6"/>
  <c r="F219" i="6"/>
  <c r="G219" i="6"/>
  <c r="F244" i="6"/>
  <c r="G244" i="6"/>
  <c r="F269" i="6"/>
  <c r="G269" i="6"/>
  <c r="F19" i="6"/>
  <c r="G19" i="6"/>
  <c r="F45" i="6"/>
  <c r="G45" i="6"/>
  <c r="F70" i="6"/>
  <c r="G70" i="6"/>
  <c r="F95" i="6"/>
  <c r="G95" i="6"/>
  <c r="F120" i="6"/>
  <c r="G120" i="6"/>
  <c r="F145" i="6"/>
  <c r="G145" i="6"/>
  <c r="F170" i="6"/>
  <c r="G170" i="6"/>
  <c r="F195" i="6"/>
  <c r="G195" i="6"/>
  <c r="F220" i="6"/>
  <c r="G220" i="6"/>
  <c r="F245" i="6"/>
  <c r="G245" i="6"/>
  <c r="F270" i="6"/>
  <c r="G270" i="6"/>
  <c r="F295" i="6"/>
  <c r="G295" i="6"/>
  <c r="F20" i="6"/>
  <c r="G20" i="6"/>
  <c r="F46" i="6"/>
  <c r="G46" i="6"/>
  <c r="F71" i="6"/>
  <c r="G71" i="6"/>
  <c r="F96" i="6"/>
  <c r="G96" i="6"/>
  <c r="F121" i="6"/>
  <c r="G121" i="6"/>
  <c r="F146" i="6"/>
  <c r="G146" i="6"/>
  <c r="F171" i="6"/>
  <c r="G171" i="6"/>
  <c r="F196" i="6"/>
  <c r="G196" i="6"/>
  <c r="F221" i="6"/>
  <c r="G221" i="6"/>
  <c r="F21" i="6"/>
  <c r="G21" i="6"/>
  <c r="F47" i="6"/>
  <c r="G47" i="6"/>
  <c r="F72" i="6"/>
  <c r="G72" i="6"/>
  <c r="F97" i="6"/>
  <c r="G97" i="6"/>
  <c r="F122" i="6"/>
  <c r="G122" i="6"/>
  <c r="F147" i="6"/>
  <c r="G147" i="6"/>
  <c r="F172" i="6"/>
  <c r="G172" i="6"/>
  <c r="F197" i="6"/>
  <c r="G197" i="6"/>
  <c r="F222" i="6"/>
  <c r="G222" i="6"/>
  <c r="F247" i="6"/>
  <c r="G247" i="6"/>
  <c r="F272" i="6"/>
  <c r="G272" i="6"/>
  <c r="F297" i="6"/>
  <c r="G297" i="6"/>
  <c r="F322" i="6"/>
  <c r="G322" i="6"/>
  <c r="F346" i="6"/>
  <c r="G346" i="6"/>
  <c r="F370" i="6"/>
  <c r="G370" i="6"/>
  <c r="F394" i="6"/>
  <c r="G394" i="6"/>
  <c r="F418" i="6"/>
  <c r="G418" i="6"/>
  <c r="F22" i="6"/>
  <c r="G22" i="6"/>
  <c r="F48" i="6"/>
  <c r="G48" i="6"/>
  <c r="F73" i="6"/>
  <c r="G73" i="6"/>
  <c r="F98" i="6"/>
  <c r="G98" i="6"/>
  <c r="F123" i="6"/>
  <c r="G123" i="6"/>
  <c r="F148" i="6"/>
  <c r="G148" i="6"/>
  <c r="F173" i="6"/>
  <c r="G173" i="6"/>
  <c r="F198" i="6"/>
  <c r="G198" i="6"/>
  <c r="F223" i="6"/>
  <c r="G223" i="6"/>
  <c r="F248" i="6"/>
  <c r="G248" i="6"/>
  <c r="F273" i="6"/>
  <c r="G273" i="6"/>
  <c r="F298" i="6"/>
  <c r="G298" i="6"/>
  <c r="F323" i="6"/>
  <c r="G323" i="6"/>
  <c r="F347" i="6"/>
  <c r="G347" i="6"/>
  <c r="F371" i="6"/>
  <c r="G371" i="6"/>
  <c r="F395" i="6"/>
  <c r="G395" i="6"/>
  <c r="F419" i="6"/>
  <c r="G419" i="6"/>
  <c r="F23" i="6"/>
  <c r="G23" i="6"/>
  <c r="F49" i="6"/>
  <c r="G49" i="6"/>
  <c r="F74" i="6"/>
  <c r="G74" i="6"/>
  <c r="F99" i="6"/>
  <c r="G99" i="6"/>
  <c r="F124" i="6"/>
  <c r="G124" i="6"/>
  <c r="F149" i="6"/>
  <c r="G149" i="6"/>
  <c r="F174" i="6"/>
  <c r="G174" i="6"/>
  <c r="F24" i="6"/>
  <c r="G24" i="6"/>
  <c r="F50" i="6"/>
  <c r="G50" i="6"/>
  <c r="F75" i="6"/>
  <c r="G75" i="6"/>
  <c r="F100" i="6"/>
  <c r="G100" i="6"/>
  <c r="F125" i="6"/>
  <c r="G125" i="6"/>
  <c r="F150" i="6"/>
  <c r="G150" i="6"/>
  <c r="F175" i="6"/>
  <c r="G175" i="6"/>
  <c r="F200" i="6"/>
  <c r="G200" i="6"/>
  <c r="F225" i="6"/>
  <c r="G225" i="6"/>
  <c r="F250" i="6"/>
  <c r="G250" i="6"/>
  <c r="F275" i="6"/>
  <c r="G275" i="6"/>
  <c r="F300" i="6"/>
  <c r="G300" i="6"/>
  <c r="F325" i="6"/>
  <c r="G325" i="6"/>
  <c r="F349" i="6"/>
  <c r="G349" i="6"/>
  <c r="F373" i="6"/>
  <c r="G373" i="6"/>
  <c r="F397" i="6"/>
  <c r="G397" i="6"/>
  <c r="F421" i="6"/>
  <c r="G421" i="6"/>
  <c r="F25" i="6"/>
  <c r="G25" i="6"/>
  <c r="F51" i="6"/>
  <c r="G51" i="6"/>
  <c r="F76" i="6"/>
  <c r="G76" i="6"/>
  <c r="F101" i="6"/>
  <c r="G101" i="6"/>
  <c r="F126" i="6"/>
  <c r="G126" i="6"/>
  <c r="F151" i="6"/>
  <c r="G151" i="6"/>
  <c r="F176" i="6"/>
  <c r="G176" i="6"/>
  <c r="F201" i="6"/>
  <c r="G201" i="6"/>
  <c r="F226" i="6"/>
  <c r="G226" i="6"/>
  <c r="F251" i="6"/>
  <c r="G251" i="6"/>
  <c r="F26" i="6"/>
  <c r="G26" i="6"/>
  <c r="F52" i="6"/>
  <c r="G52" i="6"/>
  <c r="F77" i="6"/>
  <c r="G77" i="6"/>
  <c r="F102" i="6"/>
  <c r="G102" i="6"/>
  <c r="F127" i="6"/>
  <c r="G127" i="6"/>
  <c r="F152" i="6"/>
  <c r="G152" i="6"/>
  <c r="F177" i="6"/>
  <c r="G177" i="6"/>
  <c r="F202" i="6"/>
  <c r="G202" i="6"/>
  <c r="F227" i="6"/>
  <c r="G227" i="6"/>
  <c r="F252" i="6"/>
  <c r="G252" i="6"/>
  <c r="F277" i="6"/>
  <c r="G277" i="6"/>
  <c r="F303" i="6"/>
  <c r="G303" i="6"/>
  <c r="F327" i="6"/>
  <c r="G327" i="6"/>
  <c r="F351" i="6"/>
  <c r="G351" i="6"/>
  <c r="F375" i="6"/>
  <c r="G375" i="6"/>
  <c r="F399" i="6"/>
  <c r="G399" i="6"/>
  <c r="F423" i="6"/>
  <c r="G423" i="6"/>
  <c r="F413" i="8"/>
  <c r="G413" i="8"/>
  <c r="F389" i="8"/>
  <c r="G389" i="8"/>
  <c r="F365" i="8"/>
  <c r="G365" i="8"/>
  <c r="F341" i="8"/>
  <c r="G341" i="8"/>
  <c r="F317" i="8"/>
  <c r="G317" i="8"/>
  <c r="F293" i="8"/>
  <c r="G293" i="8"/>
  <c r="F269" i="8"/>
  <c r="G269" i="8"/>
  <c r="F245" i="8"/>
  <c r="G245" i="8"/>
  <c r="F221" i="8"/>
  <c r="G221" i="8"/>
  <c r="F197" i="8"/>
  <c r="G197" i="8"/>
  <c r="F173" i="8"/>
  <c r="G173" i="8"/>
  <c r="F148" i="8"/>
  <c r="G148" i="8"/>
  <c r="F123" i="8"/>
  <c r="G123" i="8"/>
  <c r="F98" i="8"/>
  <c r="G98" i="8"/>
  <c r="F73" i="8"/>
  <c r="G73" i="8"/>
  <c r="F48" i="8"/>
  <c r="G48" i="8"/>
  <c r="F23" i="8"/>
  <c r="G23" i="8"/>
  <c r="F429" i="5"/>
  <c r="G429" i="5"/>
  <c r="F404" i="5"/>
  <c r="G404" i="5"/>
  <c r="F379" i="5"/>
  <c r="G379" i="5"/>
  <c r="F354" i="5"/>
  <c r="G354" i="5"/>
  <c r="F329" i="5"/>
  <c r="G329" i="5"/>
  <c r="F304" i="5"/>
  <c r="G304" i="5"/>
  <c r="F278" i="5"/>
  <c r="G278" i="5"/>
  <c r="F250" i="5"/>
  <c r="G250" i="5"/>
  <c r="F224" i="5"/>
  <c r="G224" i="5"/>
  <c r="F198" i="5"/>
  <c r="G198" i="5"/>
  <c r="F171" i="5"/>
  <c r="G171" i="5"/>
  <c r="F144" i="5"/>
  <c r="G144" i="5"/>
  <c r="F117" i="5"/>
  <c r="G117" i="5"/>
  <c r="F89" i="5"/>
  <c r="G89" i="5"/>
  <c r="F62" i="5"/>
  <c r="G62" i="5"/>
  <c r="F33" i="5"/>
  <c r="G33" i="5"/>
  <c r="F6" i="5"/>
  <c r="G6" i="5"/>
  <c r="F414" i="3"/>
  <c r="G414" i="3"/>
  <c r="J161" i="2"/>
  <c r="F387" i="3"/>
  <c r="G387" i="3"/>
  <c r="J77" i="2"/>
  <c r="F360" i="3"/>
  <c r="G360" i="3"/>
  <c r="J336" i="2"/>
  <c r="F332" i="3"/>
  <c r="G332" i="3"/>
  <c r="J102" i="2"/>
  <c r="F300" i="3"/>
  <c r="G300" i="3"/>
  <c r="J328" i="2"/>
  <c r="F271" i="3"/>
  <c r="G271" i="3"/>
  <c r="J323" i="2"/>
  <c r="F241" i="3"/>
  <c r="G241" i="3"/>
  <c r="J60" i="2"/>
  <c r="F206" i="3"/>
  <c r="G206" i="3"/>
  <c r="J390" i="2"/>
  <c r="F174" i="3"/>
  <c r="G174" i="3"/>
  <c r="J408" i="2"/>
  <c r="F133" i="3"/>
  <c r="G133" i="3"/>
  <c r="J293" i="2"/>
  <c r="F99" i="3"/>
  <c r="G99" i="3"/>
  <c r="J213" i="2"/>
  <c r="F57" i="3"/>
  <c r="G57" i="3"/>
  <c r="J37" i="2"/>
  <c r="F3" i="3"/>
  <c r="G3" i="3"/>
  <c r="J25" i="2"/>
  <c r="F369" i="6"/>
  <c r="G369" i="6"/>
  <c r="F296" i="6"/>
  <c r="G296" i="6"/>
  <c r="F397" i="7"/>
  <c r="G397" i="7"/>
  <c r="F412" i="8"/>
  <c r="G412" i="8"/>
  <c r="F388" i="8"/>
  <c r="G388" i="8"/>
  <c r="F364" i="8"/>
  <c r="G364" i="8"/>
  <c r="F340" i="8"/>
  <c r="G340" i="8"/>
  <c r="F316" i="8"/>
  <c r="G316" i="8"/>
  <c r="F292" i="8"/>
  <c r="G292" i="8"/>
  <c r="F268" i="8"/>
  <c r="G268" i="8"/>
  <c r="F244" i="8"/>
  <c r="G244" i="8"/>
  <c r="F220" i="8"/>
  <c r="G220" i="8"/>
  <c r="F196" i="8"/>
  <c r="G196" i="8"/>
  <c r="F172" i="8"/>
  <c r="G172" i="8"/>
  <c r="F147" i="8"/>
  <c r="G147" i="8"/>
  <c r="F122" i="8"/>
  <c r="G122" i="8"/>
  <c r="F97" i="8"/>
  <c r="G97" i="8"/>
  <c r="F72" i="8"/>
  <c r="G72" i="8"/>
  <c r="F47" i="8"/>
  <c r="G47" i="8"/>
  <c r="F22" i="8"/>
  <c r="G22" i="8"/>
  <c r="F428" i="5"/>
  <c r="G428" i="5"/>
  <c r="F403" i="5"/>
  <c r="G403" i="5"/>
  <c r="F378" i="5"/>
  <c r="G378" i="5"/>
  <c r="F353" i="5"/>
  <c r="G353" i="5"/>
  <c r="F328" i="5"/>
  <c r="G328" i="5"/>
  <c r="F303" i="5"/>
  <c r="G303" i="5"/>
  <c r="F275" i="5"/>
  <c r="G275" i="5"/>
  <c r="F249" i="5"/>
  <c r="G249" i="5"/>
  <c r="F223" i="5"/>
  <c r="G223" i="5"/>
  <c r="F197" i="5"/>
  <c r="G197" i="5"/>
  <c r="F170" i="5"/>
  <c r="G170" i="5"/>
  <c r="F143" i="5"/>
  <c r="G143" i="5"/>
  <c r="F115" i="5"/>
  <c r="G115" i="5"/>
  <c r="F88" i="5"/>
  <c r="G88" i="5"/>
  <c r="F59" i="5"/>
  <c r="G59" i="5"/>
  <c r="F32" i="5"/>
  <c r="G32" i="5"/>
  <c r="F5" i="5"/>
  <c r="G5" i="5"/>
  <c r="F413" i="3"/>
  <c r="G413" i="3"/>
  <c r="J129" i="2"/>
  <c r="F386" i="3"/>
  <c r="G386" i="3"/>
  <c r="F358" i="3"/>
  <c r="G358" i="3"/>
  <c r="J247" i="2"/>
  <c r="F331" i="3"/>
  <c r="G331" i="3"/>
  <c r="J22" i="2"/>
  <c r="F299" i="3"/>
  <c r="G299" i="3"/>
  <c r="J397" i="2"/>
  <c r="F270" i="3"/>
  <c r="G270" i="3"/>
  <c r="J19" i="2"/>
  <c r="F240" i="3"/>
  <c r="G240" i="3"/>
  <c r="J18" i="2"/>
  <c r="F205" i="3"/>
  <c r="G205" i="3"/>
  <c r="J308" i="2"/>
  <c r="F172" i="3"/>
  <c r="G172" i="3"/>
  <c r="J421" i="2"/>
  <c r="F132" i="3"/>
  <c r="G132" i="3"/>
  <c r="J95" i="2"/>
  <c r="F97" i="3"/>
  <c r="G97" i="3"/>
  <c r="J284" i="2"/>
  <c r="F56" i="3"/>
  <c r="G56" i="3"/>
  <c r="J407" i="2"/>
  <c r="F433" i="6"/>
  <c r="G433" i="6"/>
  <c r="F368" i="6"/>
  <c r="G368" i="6"/>
  <c r="F294" i="6"/>
  <c r="G294" i="6"/>
  <c r="F386" i="7"/>
  <c r="G386" i="7"/>
  <c r="F411" i="8"/>
  <c r="G411" i="8"/>
  <c r="F387" i="8"/>
  <c r="G387" i="8"/>
  <c r="F363" i="8"/>
  <c r="G363" i="8"/>
  <c r="F339" i="8"/>
  <c r="G339" i="8"/>
  <c r="F315" i="8"/>
  <c r="G315" i="8"/>
  <c r="F291" i="8"/>
  <c r="G291" i="8"/>
  <c r="F267" i="8"/>
  <c r="G267" i="8"/>
  <c r="F243" i="8"/>
  <c r="G243" i="8"/>
  <c r="F219" i="8"/>
  <c r="G219" i="8"/>
  <c r="F195" i="8"/>
  <c r="G195" i="8"/>
  <c r="F171" i="8"/>
  <c r="G171" i="8"/>
  <c r="F146" i="8"/>
  <c r="G146" i="8"/>
  <c r="F121" i="8"/>
  <c r="G121" i="8"/>
  <c r="F96" i="8"/>
  <c r="G96" i="8"/>
  <c r="F71" i="8"/>
  <c r="G71" i="8"/>
  <c r="F46" i="8"/>
  <c r="G46" i="8"/>
  <c r="F21" i="8"/>
  <c r="G21" i="8"/>
  <c r="F427" i="5"/>
  <c r="G427" i="5"/>
  <c r="F402" i="5"/>
  <c r="G402" i="5"/>
  <c r="F377" i="5"/>
  <c r="G377" i="5"/>
  <c r="F352" i="5"/>
  <c r="G352" i="5"/>
  <c r="F327" i="5"/>
  <c r="G327" i="5"/>
  <c r="F302" i="5"/>
  <c r="G302" i="5"/>
  <c r="F274" i="5"/>
  <c r="G274" i="5"/>
  <c r="F248" i="5"/>
  <c r="G248" i="5"/>
  <c r="F222" i="5"/>
  <c r="G222" i="5"/>
  <c r="F196" i="5"/>
  <c r="G196" i="5"/>
  <c r="F169" i="5"/>
  <c r="G169" i="5"/>
  <c r="F142" i="5"/>
  <c r="G142" i="5"/>
  <c r="F114" i="5"/>
  <c r="G114" i="5"/>
  <c r="F87" i="5"/>
  <c r="G87" i="5"/>
  <c r="F58" i="5"/>
  <c r="G58" i="5"/>
  <c r="F31" i="5"/>
  <c r="G31" i="5"/>
  <c r="F4" i="5"/>
  <c r="G4" i="5"/>
  <c r="F412" i="3"/>
  <c r="G412" i="3"/>
  <c r="J349" i="2"/>
  <c r="F385" i="3"/>
  <c r="G385" i="3"/>
  <c r="J138" i="2"/>
  <c r="F357" i="3"/>
  <c r="G357" i="3"/>
  <c r="J186" i="2"/>
  <c r="F330" i="3"/>
  <c r="G330" i="3"/>
  <c r="J86" i="2"/>
  <c r="F298" i="3"/>
  <c r="G298" i="3"/>
  <c r="J67" i="2"/>
  <c r="F268" i="3"/>
  <c r="G268" i="3"/>
  <c r="J374" i="2"/>
  <c r="F238" i="3"/>
  <c r="F204" i="3"/>
  <c r="G204" i="3"/>
  <c r="F171" i="3"/>
  <c r="G171" i="3"/>
  <c r="J301" i="2"/>
  <c r="F131" i="3"/>
  <c r="G131" i="3"/>
  <c r="J292" i="2"/>
  <c r="F96" i="3"/>
  <c r="G96" i="3"/>
  <c r="J179" i="2"/>
  <c r="F55" i="3"/>
  <c r="G55" i="3"/>
  <c r="J228" i="2"/>
  <c r="F431" i="6"/>
  <c r="G431" i="6"/>
  <c r="F367" i="6"/>
  <c r="G367" i="6"/>
  <c r="F286" i="6"/>
  <c r="G286" i="6"/>
  <c r="F378" i="7"/>
  <c r="G378" i="7"/>
  <c r="F410" i="8"/>
  <c r="G410" i="8"/>
  <c r="F386" i="8"/>
  <c r="G386" i="8"/>
  <c r="F362" i="8"/>
  <c r="G362" i="8"/>
  <c r="F338" i="8"/>
  <c r="G338" i="8"/>
  <c r="F314" i="8"/>
  <c r="G314" i="8"/>
  <c r="F290" i="8"/>
  <c r="G290" i="8"/>
  <c r="F266" i="8"/>
  <c r="G266" i="8"/>
  <c r="F242" i="8"/>
  <c r="G242" i="8"/>
  <c r="F218" i="8"/>
  <c r="G218" i="8"/>
  <c r="F194" i="8"/>
  <c r="G194" i="8"/>
  <c r="F170" i="8"/>
  <c r="G170" i="8"/>
  <c r="F145" i="8"/>
  <c r="G145" i="8"/>
  <c r="F120" i="8"/>
  <c r="G120" i="8"/>
  <c r="F95" i="8"/>
  <c r="G95" i="8"/>
  <c r="F70" i="8"/>
  <c r="G70" i="8"/>
  <c r="F45" i="8"/>
  <c r="G45" i="8"/>
  <c r="F20" i="8"/>
  <c r="G20" i="8"/>
  <c r="F426" i="5"/>
  <c r="G426" i="5"/>
  <c r="F401" i="5"/>
  <c r="G401" i="5"/>
  <c r="F376" i="5"/>
  <c r="G376" i="5"/>
  <c r="F351" i="5"/>
  <c r="G351" i="5"/>
  <c r="F326" i="5"/>
  <c r="G326" i="5"/>
  <c r="F299" i="5"/>
  <c r="G299" i="5"/>
  <c r="F273" i="5"/>
  <c r="G273" i="5"/>
  <c r="F247" i="5"/>
  <c r="G247" i="5"/>
  <c r="F221" i="5"/>
  <c r="G221" i="5"/>
  <c r="F195" i="5"/>
  <c r="G195" i="5"/>
  <c r="F168" i="5"/>
  <c r="G168" i="5"/>
  <c r="F141" i="5"/>
  <c r="G141" i="5"/>
  <c r="F113" i="5"/>
  <c r="G113" i="5"/>
  <c r="F86" i="5"/>
  <c r="G86" i="5"/>
  <c r="F57" i="5"/>
  <c r="G57" i="5"/>
  <c r="F30" i="5"/>
  <c r="G30" i="5"/>
  <c r="F3" i="5"/>
  <c r="F411" i="3"/>
  <c r="G411" i="3"/>
  <c r="J380" i="2"/>
  <c r="F384" i="3"/>
  <c r="G384" i="3"/>
  <c r="J245" i="2"/>
  <c r="F356" i="3"/>
  <c r="G356" i="3"/>
  <c r="J157" i="2"/>
  <c r="F326" i="3"/>
  <c r="G326" i="3"/>
  <c r="J117" i="2"/>
  <c r="F297" i="3"/>
  <c r="G297" i="3"/>
  <c r="J66" i="2"/>
  <c r="F267" i="3"/>
  <c r="G267" i="3"/>
  <c r="J121" i="2"/>
  <c r="F237" i="3"/>
  <c r="F203" i="3"/>
  <c r="G203" i="3"/>
  <c r="J389" i="2"/>
  <c r="F169" i="3"/>
  <c r="F130" i="3"/>
  <c r="G130" i="3"/>
  <c r="J232" i="2"/>
  <c r="F94" i="3"/>
  <c r="G94" i="3"/>
  <c r="J283" i="2"/>
  <c r="F54" i="3"/>
  <c r="G54" i="3"/>
  <c r="J36" i="2"/>
  <c r="F429" i="6"/>
  <c r="G429" i="6"/>
  <c r="F364" i="6"/>
  <c r="G364" i="6"/>
  <c r="F284" i="6"/>
  <c r="G284" i="6"/>
  <c r="F366" i="7"/>
  <c r="G366" i="7"/>
  <c r="F409" i="8"/>
  <c r="G409" i="8"/>
  <c r="F385" i="8"/>
  <c r="G385" i="8"/>
  <c r="F361" i="8"/>
  <c r="G361" i="8"/>
  <c r="F337" i="8"/>
  <c r="G337" i="8"/>
  <c r="F313" i="8"/>
  <c r="G313" i="8"/>
  <c r="F289" i="8"/>
  <c r="G289" i="8"/>
  <c r="F265" i="8"/>
  <c r="G265" i="8"/>
  <c r="F241" i="8"/>
  <c r="G241" i="8"/>
  <c r="F217" i="8"/>
  <c r="G217" i="8"/>
  <c r="F193" i="8"/>
  <c r="G193" i="8"/>
  <c r="F169" i="8"/>
  <c r="G169" i="8"/>
  <c r="F144" i="8"/>
  <c r="G144" i="8"/>
  <c r="F119" i="8"/>
  <c r="G119" i="8"/>
  <c r="F94" i="8"/>
  <c r="G94" i="8"/>
  <c r="F69" i="8"/>
  <c r="G69" i="8"/>
  <c r="F44" i="8"/>
  <c r="G44" i="8"/>
  <c r="F19" i="8"/>
  <c r="G19" i="8"/>
  <c r="F425" i="5"/>
  <c r="G425" i="5"/>
  <c r="F400" i="5"/>
  <c r="G400" i="5"/>
  <c r="F375" i="5"/>
  <c r="G375" i="5"/>
  <c r="F350" i="5"/>
  <c r="G350" i="5"/>
  <c r="F324" i="5"/>
  <c r="G324" i="5"/>
  <c r="F298" i="5"/>
  <c r="G298" i="5"/>
  <c r="F272" i="5"/>
  <c r="G272" i="5"/>
  <c r="F246" i="5"/>
  <c r="G246" i="5"/>
  <c r="F220" i="5"/>
  <c r="G220" i="5"/>
  <c r="F194" i="5"/>
  <c r="G194" i="5"/>
  <c r="F167" i="5"/>
  <c r="G167" i="5"/>
  <c r="F139" i="5"/>
  <c r="G139" i="5"/>
  <c r="F112" i="5"/>
  <c r="G112" i="5"/>
  <c r="F83" i="5"/>
  <c r="G83" i="5"/>
  <c r="F56" i="5"/>
  <c r="G56" i="5"/>
  <c r="F29" i="5"/>
  <c r="G29" i="5"/>
  <c r="F437" i="3"/>
  <c r="F410" i="3"/>
  <c r="G410" i="3"/>
  <c r="J379" i="2"/>
  <c r="F382" i="3"/>
  <c r="G382" i="3"/>
  <c r="J343" i="2"/>
  <c r="F355" i="3"/>
  <c r="G355" i="3"/>
  <c r="J195" i="2"/>
  <c r="F325" i="3"/>
  <c r="G325" i="3"/>
  <c r="J71" i="2"/>
  <c r="F296" i="3"/>
  <c r="G296" i="3"/>
  <c r="J166" i="2"/>
  <c r="F266" i="3"/>
  <c r="G266" i="3"/>
  <c r="J322" i="2"/>
  <c r="F236" i="3"/>
  <c r="G236" i="3"/>
  <c r="J235" i="2"/>
  <c r="F202" i="3"/>
  <c r="G202" i="3"/>
  <c r="J164" i="2"/>
  <c r="F168" i="3"/>
  <c r="G168" i="3"/>
  <c r="J12" i="2"/>
  <c r="F129" i="3"/>
  <c r="G129" i="3"/>
  <c r="J387" i="2"/>
  <c r="F92" i="3"/>
  <c r="G92" i="3"/>
  <c r="J42" i="2"/>
  <c r="F51" i="3"/>
  <c r="G51" i="3"/>
  <c r="J357" i="2"/>
  <c r="F422" i="6"/>
  <c r="G422" i="6"/>
  <c r="F359" i="6"/>
  <c r="G359" i="6"/>
  <c r="F276" i="6"/>
  <c r="G276" i="6"/>
  <c r="F351" i="7"/>
  <c r="G351" i="7"/>
  <c r="F432" i="8"/>
  <c r="G432" i="8"/>
  <c r="F408" i="8"/>
  <c r="G408" i="8"/>
  <c r="F384" i="8"/>
  <c r="G384" i="8"/>
  <c r="F360" i="8"/>
  <c r="G360" i="8"/>
  <c r="F336" i="8"/>
  <c r="G336" i="8"/>
  <c r="F312" i="8"/>
  <c r="G312" i="8"/>
  <c r="F288" i="8"/>
  <c r="G288" i="8"/>
  <c r="F264" i="8"/>
  <c r="G264" i="8"/>
  <c r="F240" i="8"/>
  <c r="G240" i="8"/>
  <c r="F216" i="8"/>
  <c r="G216" i="8"/>
  <c r="F192" i="8"/>
  <c r="G192" i="8"/>
  <c r="F168" i="8"/>
  <c r="G168" i="8"/>
  <c r="F143" i="8"/>
  <c r="G143" i="8"/>
  <c r="F118" i="8"/>
  <c r="G118" i="8"/>
  <c r="F93" i="8"/>
  <c r="G93" i="8"/>
  <c r="F68" i="8"/>
  <c r="G68" i="8"/>
  <c r="F43" i="8"/>
  <c r="G43" i="8"/>
  <c r="F18" i="8"/>
  <c r="G18" i="8"/>
  <c r="F424" i="5"/>
  <c r="G424" i="5"/>
  <c r="F399" i="5"/>
  <c r="G399" i="5"/>
  <c r="F374" i="5"/>
  <c r="G374" i="5"/>
  <c r="F348" i="5"/>
  <c r="G348" i="5"/>
  <c r="F323" i="5"/>
  <c r="G323" i="5"/>
  <c r="F297" i="5"/>
  <c r="G297" i="5"/>
  <c r="F271" i="5"/>
  <c r="G271" i="5"/>
  <c r="F245" i="5"/>
  <c r="G245" i="5"/>
  <c r="F219" i="5"/>
  <c r="G219" i="5"/>
  <c r="F193" i="5"/>
  <c r="G193" i="5"/>
  <c r="F166" i="5"/>
  <c r="G166" i="5"/>
  <c r="F138" i="5"/>
  <c r="G138" i="5"/>
  <c r="F111" i="5"/>
  <c r="G111" i="5"/>
  <c r="F82" i="5"/>
  <c r="G82" i="5"/>
  <c r="F55" i="5"/>
  <c r="G55" i="5"/>
  <c r="F28" i="5"/>
  <c r="G28" i="5"/>
  <c r="F436" i="3"/>
  <c r="G436" i="3"/>
  <c r="J401" i="2"/>
  <c r="F409" i="3"/>
  <c r="G409" i="3"/>
  <c r="J348" i="2"/>
  <c r="F381" i="3"/>
  <c r="F354" i="3"/>
  <c r="G354" i="3"/>
  <c r="J173" i="2"/>
  <c r="F324" i="3"/>
  <c r="G324" i="3"/>
  <c r="J167" i="2"/>
  <c r="F295" i="3"/>
  <c r="G295" i="3"/>
  <c r="J20" i="2"/>
  <c r="F265" i="3"/>
  <c r="G265" i="3"/>
  <c r="J100" i="2"/>
  <c r="F235" i="3"/>
  <c r="G235" i="3"/>
  <c r="J315" i="2"/>
  <c r="F201" i="3"/>
  <c r="G201" i="3"/>
  <c r="J55" i="2"/>
  <c r="F166" i="3"/>
  <c r="F128" i="3"/>
  <c r="G128" i="3"/>
  <c r="J256" i="2"/>
  <c r="F86" i="3"/>
  <c r="G86" i="3"/>
  <c r="J146" i="2"/>
  <c r="F48" i="3"/>
  <c r="G48" i="3"/>
  <c r="J417" i="2"/>
  <c r="F420" i="6"/>
  <c r="G420" i="6"/>
  <c r="F357" i="6"/>
  <c r="G357" i="6"/>
  <c r="F274" i="6"/>
  <c r="G274" i="6"/>
  <c r="F335" i="7"/>
  <c r="G335" i="7"/>
  <c r="F431" i="8"/>
  <c r="G431" i="8"/>
  <c r="F407" i="8"/>
  <c r="G407" i="8"/>
  <c r="F383" i="8"/>
  <c r="G383" i="8"/>
  <c r="F359" i="8"/>
  <c r="G359" i="8"/>
  <c r="F335" i="8"/>
  <c r="G335" i="8"/>
  <c r="F311" i="8"/>
  <c r="G311" i="8"/>
  <c r="F287" i="8"/>
  <c r="G287" i="8"/>
  <c r="F263" i="8"/>
  <c r="G263" i="8"/>
  <c r="F239" i="8"/>
  <c r="G239" i="8"/>
  <c r="F215" i="8"/>
  <c r="G215" i="8"/>
  <c r="F191" i="8"/>
  <c r="G191" i="8"/>
  <c r="F167" i="8"/>
  <c r="G167" i="8"/>
  <c r="F142" i="8"/>
  <c r="G142" i="8"/>
  <c r="F117" i="8"/>
  <c r="G117" i="8"/>
  <c r="F92" i="8"/>
  <c r="G92" i="8"/>
  <c r="F67" i="8"/>
  <c r="G67" i="8"/>
  <c r="F42" i="8"/>
  <c r="G42" i="8"/>
  <c r="F17" i="8"/>
  <c r="G17" i="8"/>
  <c r="F423" i="5"/>
  <c r="G423" i="5"/>
  <c r="F398" i="5"/>
  <c r="G398" i="5"/>
  <c r="F372" i="5"/>
  <c r="G372" i="5"/>
  <c r="F347" i="5"/>
  <c r="G347" i="5"/>
  <c r="F322" i="5"/>
  <c r="G322" i="5"/>
  <c r="F296" i="5"/>
  <c r="G296" i="5"/>
  <c r="F270" i="5"/>
  <c r="G270" i="5"/>
  <c r="F244" i="5"/>
  <c r="G244" i="5"/>
  <c r="F218" i="5"/>
  <c r="G218" i="5"/>
  <c r="F192" i="5"/>
  <c r="G192" i="5"/>
  <c r="F165" i="5"/>
  <c r="G165" i="5"/>
  <c r="F137" i="5"/>
  <c r="G137" i="5"/>
  <c r="F110" i="5"/>
  <c r="G110" i="5"/>
  <c r="F81" i="5"/>
  <c r="G81" i="5"/>
  <c r="F54" i="5"/>
  <c r="G54" i="5"/>
  <c r="F27" i="5"/>
  <c r="G27" i="5"/>
  <c r="F435" i="3"/>
  <c r="G435" i="3"/>
  <c r="J241" i="2"/>
  <c r="F408" i="3"/>
  <c r="F380" i="3"/>
  <c r="G380" i="3"/>
  <c r="J341" i="2"/>
  <c r="F353" i="3"/>
  <c r="G353" i="3"/>
  <c r="J118" i="2"/>
  <c r="F323" i="3"/>
  <c r="G323" i="3"/>
  <c r="J399" i="2"/>
  <c r="F294" i="3"/>
  <c r="G294" i="3"/>
  <c r="J396" i="2"/>
  <c r="F264" i="3"/>
  <c r="F234" i="3"/>
  <c r="G234" i="3"/>
  <c r="J314" i="2"/>
  <c r="F200" i="3"/>
  <c r="G200" i="3"/>
  <c r="J14" i="2"/>
  <c r="F164" i="3"/>
  <c r="F127" i="3"/>
  <c r="G127" i="3"/>
  <c r="J255" i="2"/>
  <c r="F85" i="3"/>
  <c r="F46" i="3"/>
  <c r="F417" i="6"/>
  <c r="G417" i="6"/>
  <c r="F350" i="6"/>
  <c r="G350" i="6"/>
  <c r="F271" i="6"/>
  <c r="G271" i="6"/>
  <c r="F96" i="7"/>
  <c r="G96" i="7"/>
  <c r="F430" i="8"/>
  <c r="G430" i="8"/>
  <c r="F406" i="8"/>
  <c r="G406" i="8"/>
  <c r="F382" i="8"/>
  <c r="G382" i="8"/>
  <c r="F358" i="8"/>
  <c r="G358" i="8"/>
  <c r="F334" i="8"/>
  <c r="G334" i="8"/>
  <c r="F310" i="8"/>
  <c r="G310" i="8"/>
  <c r="F286" i="8"/>
  <c r="G286" i="8"/>
  <c r="F262" i="8"/>
  <c r="G262" i="8"/>
  <c r="F238" i="8"/>
  <c r="G238" i="8"/>
  <c r="F214" i="8"/>
  <c r="G214" i="8"/>
  <c r="F190" i="8"/>
  <c r="G190" i="8"/>
  <c r="F166" i="8"/>
  <c r="G166" i="8"/>
  <c r="F141" i="8"/>
  <c r="G141" i="8"/>
  <c r="F116" i="8"/>
  <c r="G116" i="8"/>
  <c r="F91" i="8"/>
  <c r="G91" i="8"/>
  <c r="F66" i="8"/>
  <c r="G66" i="8"/>
  <c r="F41" i="8"/>
  <c r="G41" i="8"/>
  <c r="F16" i="8"/>
  <c r="G16" i="8"/>
  <c r="F422" i="5"/>
  <c r="G422" i="5"/>
  <c r="F396" i="5"/>
  <c r="G396" i="5"/>
  <c r="F371" i="5"/>
  <c r="G371" i="5"/>
  <c r="F346" i="5"/>
  <c r="G346" i="5"/>
  <c r="F321" i="5"/>
  <c r="G321" i="5"/>
  <c r="F295" i="5"/>
  <c r="G295" i="5"/>
  <c r="F269" i="5"/>
  <c r="G269" i="5"/>
  <c r="F243" i="5"/>
  <c r="G243" i="5"/>
  <c r="F217" i="5"/>
  <c r="G217" i="5"/>
  <c r="F191" i="5"/>
  <c r="G191" i="5"/>
  <c r="F163" i="5"/>
  <c r="G163" i="5"/>
  <c r="F136" i="5"/>
  <c r="G136" i="5"/>
  <c r="F107" i="5"/>
  <c r="G107" i="5"/>
  <c r="F80" i="5"/>
  <c r="G80" i="5"/>
  <c r="F53" i="5"/>
  <c r="G53" i="5"/>
  <c r="F26" i="5"/>
  <c r="G26" i="5"/>
  <c r="F434" i="3"/>
  <c r="G434" i="3"/>
  <c r="J354" i="2"/>
  <c r="F406" i="3"/>
  <c r="F379" i="3"/>
  <c r="F350" i="3"/>
  <c r="G350" i="3"/>
  <c r="J73" i="2"/>
  <c r="F322" i="3"/>
  <c r="G322" i="3"/>
  <c r="J107" i="2"/>
  <c r="F292" i="3"/>
  <c r="G292" i="3"/>
  <c r="J200" i="2"/>
  <c r="F262" i="3"/>
  <c r="G262" i="3"/>
  <c r="F230" i="3"/>
  <c r="F199" i="3"/>
  <c r="G199" i="3"/>
  <c r="J218" i="2"/>
  <c r="F162" i="3"/>
  <c r="G162" i="3"/>
  <c r="J298" i="2"/>
  <c r="F126" i="3"/>
  <c r="G126" i="3"/>
  <c r="J291" i="2"/>
  <c r="F84" i="3"/>
  <c r="G84" i="3"/>
  <c r="J171" i="2"/>
  <c r="F44" i="3"/>
  <c r="G44" i="3"/>
  <c r="J276" i="2"/>
  <c r="F416" i="6"/>
  <c r="G416" i="6"/>
  <c r="F348" i="6"/>
  <c r="G348" i="6"/>
  <c r="F259" i="6"/>
  <c r="G259" i="6"/>
  <c r="F307" i="7"/>
  <c r="G307" i="7"/>
  <c r="F429" i="8"/>
  <c r="G429" i="8"/>
  <c r="F405" i="8"/>
  <c r="G405" i="8"/>
  <c r="F381" i="8"/>
  <c r="G381" i="8"/>
  <c r="F357" i="8"/>
  <c r="G357" i="8"/>
  <c r="F333" i="8"/>
  <c r="G333" i="8"/>
  <c r="F309" i="8"/>
  <c r="G309" i="8"/>
  <c r="F285" i="8"/>
  <c r="G285" i="8"/>
  <c r="F261" i="8"/>
  <c r="G261" i="8"/>
  <c r="F237" i="8"/>
  <c r="G237" i="8"/>
  <c r="F213" i="8"/>
  <c r="G213" i="8"/>
  <c r="F189" i="8"/>
  <c r="G189" i="8"/>
  <c r="F165" i="8"/>
  <c r="G165" i="8"/>
  <c r="F140" i="8"/>
  <c r="G140" i="8"/>
  <c r="F115" i="8"/>
  <c r="G115" i="8"/>
  <c r="F90" i="8"/>
  <c r="G90" i="8"/>
  <c r="F65" i="8"/>
  <c r="G65" i="8"/>
  <c r="F40" i="8"/>
  <c r="G40" i="8"/>
  <c r="F15" i="8"/>
  <c r="G15" i="8"/>
  <c r="F420" i="5"/>
  <c r="G420" i="5"/>
  <c r="F395" i="5"/>
  <c r="G395" i="5"/>
  <c r="F370" i="5"/>
  <c r="G370" i="5"/>
  <c r="F345" i="5"/>
  <c r="G345" i="5"/>
  <c r="F320" i="5"/>
  <c r="G320" i="5"/>
  <c r="F294" i="5"/>
  <c r="G294" i="5"/>
  <c r="F268" i="5"/>
  <c r="G268" i="5"/>
  <c r="F242" i="5"/>
  <c r="G242" i="5"/>
  <c r="F216" i="5"/>
  <c r="G216" i="5"/>
  <c r="F190" i="5"/>
  <c r="G190" i="5"/>
  <c r="F162" i="5"/>
  <c r="G162" i="5"/>
  <c r="F135" i="5"/>
  <c r="G135" i="5"/>
  <c r="F106" i="5"/>
  <c r="G106" i="5"/>
  <c r="F79" i="5"/>
  <c r="G79" i="5"/>
  <c r="F52" i="5"/>
  <c r="G52" i="5"/>
  <c r="F25" i="5"/>
  <c r="G25" i="5"/>
  <c r="F433" i="3"/>
  <c r="G433" i="3"/>
  <c r="J353" i="2"/>
  <c r="F405" i="3"/>
  <c r="F378" i="3"/>
  <c r="F349" i="3"/>
  <c r="G349" i="3"/>
  <c r="F321" i="3"/>
  <c r="G321" i="3"/>
  <c r="J106" i="2"/>
  <c r="F291" i="3"/>
  <c r="G291" i="3"/>
  <c r="J64" i="2"/>
  <c r="F261" i="3"/>
  <c r="F229" i="3"/>
  <c r="G229" i="3"/>
  <c r="J409" i="2"/>
  <c r="F198" i="3"/>
  <c r="G198" i="3"/>
  <c r="J54" i="2"/>
  <c r="F158" i="3"/>
  <c r="F124" i="3"/>
  <c r="G124" i="3"/>
  <c r="J361" i="2"/>
  <c r="F83" i="3"/>
  <c r="G83" i="3"/>
  <c r="J87" i="2"/>
  <c r="F37" i="3"/>
  <c r="F415" i="6"/>
  <c r="G415" i="6"/>
  <c r="F345" i="6"/>
  <c r="G345" i="6"/>
  <c r="F249" i="6"/>
  <c r="G249" i="6"/>
  <c r="F69" i="7"/>
  <c r="G69" i="7"/>
  <c r="F428" i="8"/>
  <c r="G428" i="8"/>
  <c r="F404" i="8"/>
  <c r="G404" i="8"/>
  <c r="F380" i="8"/>
  <c r="G380" i="8"/>
  <c r="F356" i="8"/>
  <c r="G356" i="8"/>
  <c r="F332" i="8"/>
  <c r="G332" i="8"/>
  <c r="F308" i="8"/>
  <c r="G308" i="8"/>
  <c r="F284" i="8"/>
  <c r="G284" i="8"/>
  <c r="F260" i="8"/>
  <c r="G260" i="8"/>
  <c r="F236" i="8"/>
  <c r="G236" i="8"/>
  <c r="F212" i="8"/>
  <c r="G212" i="8"/>
  <c r="F188" i="8"/>
  <c r="G188" i="8"/>
  <c r="F164" i="8"/>
  <c r="G164" i="8"/>
  <c r="F139" i="8"/>
  <c r="G139" i="8"/>
  <c r="F114" i="8"/>
  <c r="G114" i="8"/>
  <c r="F89" i="8"/>
  <c r="G89" i="8"/>
  <c r="F64" i="8"/>
  <c r="G64" i="8"/>
  <c r="F39" i="8"/>
  <c r="G39" i="8"/>
  <c r="F13" i="8"/>
  <c r="G13" i="8"/>
  <c r="F419" i="5"/>
  <c r="G419" i="5"/>
  <c r="F394" i="5"/>
  <c r="G394" i="5"/>
  <c r="F369" i="5"/>
  <c r="G369" i="5"/>
  <c r="F344" i="5"/>
  <c r="G344" i="5"/>
  <c r="F319" i="5"/>
  <c r="G319" i="5"/>
  <c r="F293" i="5"/>
  <c r="G293" i="5"/>
  <c r="F267" i="5"/>
  <c r="G267" i="5"/>
  <c r="F241" i="5"/>
  <c r="G241" i="5"/>
  <c r="F215" i="5"/>
  <c r="G215" i="5"/>
  <c r="F189" i="5"/>
  <c r="G189" i="5"/>
  <c r="F161" i="5"/>
  <c r="G161" i="5"/>
  <c r="F134" i="5"/>
  <c r="G134" i="5"/>
  <c r="F105" i="5"/>
  <c r="G105" i="5"/>
  <c r="F78" i="5"/>
  <c r="G78" i="5"/>
  <c r="F51" i="5"/>
  <c r="G51" i="5"/>
  <c r="F24" i="5"/>
  <c r="G24" i="5"/>
  <c r="F432" i="3"/>
  <c r="G432" i="3"/>
  <c r="J130" i="2"/>
  <c r="F404" i="3"/>
  <c r="G404" i="3"/>
  <c r="J128" i="2"/>
  <c r="F377" i="3"/>
  <c r="F348" i="3"/>
  <c r="G348" i="3"/>
  <c r="J122" i="2"/>
  <c r="F320" i="3"/>
  <c r="G320" i="3"/>
  <c r="J426" i="2"/>
  <c r="F290" i="3"/>
  <c r="G290" i="3"/>
  <c r="J209" i="2"/>
  <c r="F260" i="3"/>
  <c r="G260" i="3"/>
  <c r="J61" i="2"/>
  <c r="F228" i="3"/>
  <c r="G228" i="3"/>
  <c r="J313" i="2"/>
  <c r="F196" i="3"/>
  <c r="G196" i="3"/>
  <c r="J369" i="2"/>
  <c r="F157" i="3"/>
  <c r="G157" i="3"/>
  <c r="J258" i="2"/>
  <c r="F123" i="3"/>
  <c r="G123" i="3"/>
  <c r="J386" i="2"/>
  <c r="F82" i="3"/>
  <c r="G82" i="3"/>
  <c r="J230" i="2"/>
  <c r="F36" i="3"/>
  <c r="G36" i="3"/>
  <c r="J355" i="2"/>
  <c r="F412" i="6"/>
  <c r="G412" i="6"/>
  <c r="F344" i="6"/>
  <c r="G344" i="6"/>
  <c r="F246" i="6"/>
  <c r="G246" i="6"/>
  <c r="F271" i="7"/>
  <c r="G271" i="7"/>
  <c r="F427" i="8"/>
  <c r="G427" i="8"/>
  <c r="F403" i="8"/>
  <c r="G403" i="8"/>
  <c r="F379" i="8"/>
  <c r="G379" i="8"/>
  <c r="F355" i="8"/>
  <c r="G355" i="8"/>
  <c r="F331" i="8"/>
  <c r="G331" i="8"/>
  <c r="F307" i="8"/>
  <c r="G307" i="8"/>
  <c r="F283" i="8"/>
  <c r="G283" i="8"/>
  <c r="F259" i="8"/>
  <c r="G259" i="8"/>
  <c r="F235" i="8"/>
  <c r="G235" i="8"/>
  <c r="F211" i="8"/>
  <c r="G211" i="8"/>
  <c r="F187" i="8"/>
  <c r="G187" i="8"/>
  <c r="F163" i="8"/>
  <c r="G163" i="8"/>
  <c r="F138" i="8"/>
  <c r="G138" i="8"/>
  <c r="F113" i="8"/>
  <c r="G113" i="8"/>
  <c r="F88" i="8"/>
  <c r="G88" i="8"/>
  <c r="F63" i="8"/>
  <c r="G63" i="8"/>
  <c r="F37" i="8"/>
  <c r="G37" i="8"/>
  <c r="F12" i="8"/>
  <c r="G12" i="8"/>
  <c r="F418" i="5"/>
  <c r="G418" i="5"/>
  <c r="F393" i="5"/>
  <c r="G393" i="5"/>
  <c r="F368" i="5"/>
  <c r="G368" i="5"/>
  <c r="F343" i="5"/>
  <c r="G343" i="5"/>
  <c r="F318" i="5"/>
  <c r="G318" i="5"/>
  <c r="F292" i="5"/>
  <c r="G292" i="5"/>
  <c r="F266" i="5"/>
  <c r="G266" i="5"/>
  <c r="F240" i="5"/>
  <c r="G240" i="5"/>
  <c r="F214" i="5"/>
  <c r="G214" i="5"/>
  <c r="F187" i="5"/>
  <c r="G187" i="5"/>
  <c r="F160" i="5"/>
  <c r="G160" i="5"/>
  <c r="F131" i="5"/>
  <c r="G131" i="5"/>
  <c r="F104" i="5"/>
  <c r="G104" i="5"/>
  <c r="F77" i="5"/>
  <c r="G77" i="5"/>
  <c r="F50" i="5"/>
  <c r="G50" i="5"/>
  <c r="F23" i="5"/>
  <c r="G23" i="5"/>
  <c r="F430" i="3"/>
  <c r="F403" i="3"/>
  <c r="G403" i="3"/>
  <c r="J127" i="2"/>
  <c r="F374" i="3"/>
  <c r="G374" i="3"/>
  <c r="J202" i="2"/>
  <c r="F347" i="3"/>
  <c r="G347" i="3"/>
  <c r="J143" i="2"/>
  <c r="F319" i="3"/>
  <c r="G319" i="3"/>
  <c r="J219" i="2"/>
  <c r="F289" i="3"/>
  <c r="F259" i="3"/>
  <c r="F227" i="3"/>
  <c r="F195" i="3"/>
  <c r="G195" i="3"/>
  <c r="J184" i="2"/>
  <c r="F156" i="3"/>
  <c r="G156" i="3"/>
  <c r="J192" i="2"/>
  <c r="F121" i="3"/>
  <c r="G121" i="3"/>
  <c r="J385" i="2"/>
  <c r="F81" i="3"/>
  <c r="G81" i="3"/>
  <c r="J359" i="2"/>
  <c r="F35" i="3"/>
  <c r="G35" i="3"/>
  <c r="J6" i="2"/>
  <c r="F409" i="6"/>
  <c r="G409" i="6"/>
  <c r="F343" i="6"/>
  <c r="G343" i="6"/>
  <c r="F234" i="6"/>
  <c r="G234" i="6"/>
  <c r="F45" i="7"/>
  <c r="G45" i="7"/>
  <c r="F426" i="8"/>
  <c r="G426" i="8"/>
  <c r="F402" i="8"/>
  <c r="G402" i="8"/>
  <c r="F378" i="8"/>
  <c r="G378" i="8"/>
  <c r="F354" i="8"/>
  <c r="G354" i="8"/>
  <c r="F330" i="8"/>
  <c r="G330" i="8"/>
  <c r="F306" i="8"/>
  <c r="G306" i="8"/>
  <c r="F282" i="8"/>
  <c r="G282" i="8"/>
  <c r="F258" i="8"/>
  <c r="G258" i="8"/>
  <c r="F234" i="8"/>
  <c r="G234" i="8"/>
  <c r="F210" i="8"/>
  <c r="G210" i="8"/>
  <c r="F186" i="8"/>
  <c r="G186" i="8"/>
  <c r="F162" i="8"/>
  <c r="G162" i="8"/>
  <c r="F137" i="8"/>
  <c r="G137" i="8"/>
  <c r="F112" i="8"/>
  <c r="G112" i="8"/>
  <c r="F87" i="8"/>
  <c r="G87" i="8"/>
  <c r="F61" i="8"/>
  <c r="G61" i="8"/>
  <c r="F36" i="8"/>
  <c r="G36" i="8"/>
  <c r="F11" i="8"/>
  <c r="G11" i="8"/>
  <c r="F417" i="5"/>
  <c r="G417" i="5"/>
  <c r="F392" i="5"/>
  <c r="G392" i="5"/>
  <c r="F367" i="5"/>
  <c r="G367" i="5"/>
  <c r="F342" i="5"/>
  <c r="G342" i="5"/>
  <c r="F317" i="5"/>
  <c r="G317" i="5"/>
  <c r="F291" i="5"/>
  <c r="G291" i="5"/>
  <c r="F265" i="5"/>
  <c r="G265" i="5"/>
  <c r="F239" i="5"/>
  <c r="G239" i="5"/>
  <c r="F213" i="5"/>
  <c r="G213" i="5"/>
  <c r="F186" i="5"/>
  <c r="G186" i="5"/>
  <c r="F159" i="5"/>
  <c r="G159" i="5"/>
  <c r="F130" i="5"/>
  <c r="G130" i="5"/>
  <c r="F103" i="5"/>
  <c r="G103" i="5"/>
  <c r="F76" i="5"/>
  <c r="G76" i="5"/>
  <c r="F49" i="5"/>
  <c r="G49" i="5"/>
  <c r="F22" i="5"/>
  <c r="G22" i="5"/>
  <c r="F429" i="3"/>
  <c r="F402" i="3"/>
  <c r="F373" i="3"/>
  <c r="G373" i="3"/>
  <c r="J239" i="2"/>
  <c r="F346" i="3"/>
  <c r="G346" i="3"/>
  <c r="J224" i="2"/>
  <c r="F318" i="3"/>
  <c r="G318" i="3"/>
  <c r="J244" i="2"/>
  <c r="F288" i="3"/>
  <c r="F258" i="3"/>
  <c r="F226" i="3"/>
  <c r="G226" i="3"/>
  <c r="J370" i="2"/>
  <c r="F193" i="3"/>
  <c r="F155" i="3"/>
  <c r="G155" i="3"/>
  <c r="J242" i="2"/>
  <c r="F120" i="3"/>
  <c r="F80" i="3"/>
  <c r="G80" i="3"/>
  <c r="J280" i="2"/>
  <c r="F34" i="3"/>
  <c r="G34" i="3"/>
  <c r="J250" i="2"/>
  <c r="F407" i="6"/>
  <c r="G407" i="6"/>
  <c r="F340" i="6"/>
  <c r="G340" i="6"/>
  <c r="F224" i="6"/>
  <c r="G224" i="6"/>
  <c r="F24" i="7"/>
  <c r="G24" i="7"/>
  <c r="E191" i="2"/>
  <c r="E128" i="2"/>
  <c r="E203" i="2"/>
  <c r="E195" i="2"/>
  <c r="E86" i="2"/>
  <c r="E116" i="2"/>
  <c r="E199" i="2"/>
  <c r="E25" i="2"/>
  <c r="E374" i="2"/>
  <c r="E364" i="2"/>
  <c r="E382" i="2"/>
  <c r="E109" i="2"/>
  <c r="E121" i="2"/>
  <c r="E234" i="2"/>
  <c r="E300" i="2"/>
  <c r="E9" i="2"/>
  <c r="E417" i="2"/>
  <c r="E100" i="2"/>
  <c r="E311" i="2"/>
  <c r="E363" i="2"/>
  <c r="E402" i="2"/>
  <c r="E279" i="2"/>
  <c r="E356" i="2"/>
  <c r="O432" i="2"/>
  <c r="H168" i="2"/>
  <c r="H122" i="2"/>
  <c r="H68" i="2"/>
  <c r="H55" i="2"/>
  <c r="H11" i="2"/>
  <c r="H42" i="2"/>
  <c r="H194" i="2"/>
  <c r="H130" i="2"/>
  <c r="H159" i="2"/>
  <c r="H143" i="2"/>
  <c r="H99" i="2"/>
  <c r="H14" i="2"/>
  <c r="H50" i="2"/>
  <c r="H10" i="2"/>
  <c r="H111" i="2"/>
  <c r="H90" i="2"/>
  <c r="H109" i="2"/>
  <c r="H185" i="2"/>
  <c r="H205" i="2"/>
  <c r="H153" i="2"/>
  <c r="H54" i="2"/>
  <c r="H207" i="2"/>
  <c r="H206" i="2"/>
  <c r="H144" i="2"/>
  <c r="H77" i="2"/>
  <c r="H103" i="2"/>
  <c r="H201" i="2"/>
  <c r="H98" i="2"/>
  <c r="H97" i="2"/>
  <c r="H120" i="2"/>
  <c r="H146" i="2"/>
  <c r="H34" i="2"/>
  <c r="H104" i="2"/>
  <c r="H138" i="2"/>
  <c r="H72" i="2"/>
  <c r="H67" i="2"/>
  <c r="H133" i="2"/>
  <c r="H184" i="2"/>
  <c r="H132" i="2"/>
  <c r="H204" i="2"/>
  <c r="H33" i="2"/>
  <c r="H85" i="2"/>
  <c r="H135" i="2"/>
  <c r="H66" i="2"/>
  <c r="H198" i="2"/>
  <c r="H163" i="2"/>
  <c r="H49" i="2"/>
  <c r="H171" i="2"/>
  <c r="H177" i="2"/>
  <c r="H123" i="2"/>
  <c r="H23" i="2"/>
  <c r="H102" i="2"/>
  <c r="H166" i="2"/>
  <c r="H60" i="2"/>
  <c r="H53" i="2"/>
  <c r="H147" i="2"/>
  <c r="H87" i="2"/>
  <c r="H110" i="2"/>
  <c r="H140" i="2"/>
  <c r="H189" i="2"/>
  <c r="H22" i="2"/>
  <c r="H20" i="2"/>
  <c r="H18" i="2"/>
  <c r="H13" i="2"/>
  <c r="H95" i="2"/>
  <c r="H145" i="2"/>
  <c r="H6" i="2"/>
  <c r="H24" i="2"/>
  <c r="H137" i="2"/>
  <c r="H65" i="2"/>
  <c r="H214" i="2"/>
  <c r="H142" i="2"/>
  <c r="H94" i="2"/>
  <c r="H41" i="2"/>
  <c r="H32" i="2"/>
  <c r="H169" i="2"/>
  <c r="H202" i="2"/>
  <c r="H21" i="2"/>
  <c r="H200" i="2"/>
  <c r="H17" i="2"/>
  <c r="H52" i="2"/>
  <c r="H124" i="2"/>
  <c r="H92" i="2"/>
  <c r="H31" i="2"/>
  <c r="H161" i="2"/>
  <c r="H76" i="2"/>
  <c r="H108" i="2"/>
  <c r="H64" i="2"/>
  <c r="H16" i="2"/>
  <c r="H183" i="2"/>
  <c r="H48" i="2"/>
  <c r="H9" i="2"/>
  <c r="H30" i="2"/>
  <c r="H129" i="2"/>
  <c r="H188" i="2"/>
  <c r="H117" i="2"/>
  <c r="H209" i="2"/>
  <c r="H165" i="2"/>
  <c r="H182" i="2"/>
  <c r="H93" i="2"/>
  <c r="H40" i="2"/>
  <c r="H29" i="2"/>
  <c r="H84" i="2"/>
  <c r="H187" i="2"/>
  <c r="H71" i="2"/>
  <c r="H155" i="2"/>
  <c r="H197" i="2"/>
  <c r="H181" i="2"/>
  <c r="H119" i="2"/>
  <c r="H8" i="2"/>
  <c r="H91" i="2"/>
  <c r="H83" i="2"/>
  <c r="H174" i="2"/>
  <c r="H167" i="2"/>
  <c r="H154" i="2"/>
  <c r="H152" i="2"/>
  <c r="H141" i="2"/>
  <c r="H47" i="2"/>
  <c r="H131" i="2"/>
  <c r="H28" i="2"/>
  <c r="H82" i="2"/>
  <c r="H75" i="2"/>
  <c r="H107" i="2"/>
  <c r="H63" i="2"/>
  <c r="H59" i="2"/>
  <c r="H148" i="2"/>
  <c r="H88" i="2"/>
  <c r="H7" i="2"/>
  <c r="H5" i="2"/>
  <c r="H136" i="2"/>
  <c r="H106" i="2"/>
  <c r="H126" i="2"/>
  <c r="H58" i="2"/>
  <c r="H12" i="2"/>
  <c r="H180" i="2"/>
  <c r="H175" i="2"/>
  <c r="H27" i="2"/>
  <c r="H127" i="2"/>
  <c r="H158" i="2"/>
  <c r="H219" i="2"/>
  <c r="H172" i="2"/>
  <c r="H57" i="2"/>
  <c r="H96" i="2"/>
  <c r="H46" i="2"/>
  <c r="H39" i="2"/>
  <c r="H170" i="2"/>
  <c r="H81" i="2"/>
  <c r="H186" i="2"/>
  <c r="H215" i="2"/>
  <c r="H62" i="2"/>
  <c r="H151" i="2"/>
  <c r="H208" i="2"/>
  <c r="H113" i="2"/>
  <c r="H178" i="2"/>
  <c r="H162" i="2"/>
  <c r="H80" i="2"/>
  <c r="H157" i="2"/>
  <c r="H70" i="2"/>
  <c r="H19" i="2"/>
  <c r="H15" i="2"/>
  <c r="H192" i="2"/>
  <c r="H45" i="2"/>
  <c r="H112" i="2"/>
  <c r="H176" i="2"/>
  <c r="H160" i="2"/>
  <c r="H69" i="2"/>
  <c r="H101" i="2"/>
  <c r="H56" i="2"/>
  <c r="H89" i="2"/>
  <c r="H44" i="2"/>
  <c r="H196" i="2"/>
  <c r="H26" i="2"/>
  <c r="H190" i="2"/>
  <c r="H173" i="2"/>
  <c r="H105" i="2"/>
  <c r="H121" i="2"/>
  <c r="H150" i="2"/>
  <c r="H125" i="2"/>
  <c r="H213" i="2"/>
  <c r="H38" i="2"/>
  <c r="H25" i="2"/>
  <c r="H2" i="2" s="1" a="1"/>
  <c r="H2" i="2" s="1"/>
  <c r="H79" i="2"/>
  <c r="H118" i="2"/>
  <c r="H210" i="2"/>
  <c r="H100" i="2"/>
  <c r="H149" i="2"/>
  <c r="H246" i="2"/>
  <c r="H43" i="2"/>
  <c r="H37" i="2"/>
  <c r="H78" i="2"/>
  <c r="H74" i="2"/>
  <c r="H156" i="2"/>
  <c r="H134" i="2"/>
  <c r="H115" i="2"/>
  <c r="H51" i="2"/>
  <c r="H179" i="2"/>
  <c r="H36" i="2"/>
  <c r="H139" i="2"/>
  <c r="H73" i="2"/>
  <c r="H193" i="2"/>
  <c r="H61" i="2"/>
  <c r="H164" i="2"/>
  <c r="H114" i="2"/>
  <c r="H216" i="2"/>
  <c r="H35" i="2"/>
  <c r="G380" i="2"/>
  <c r="G77" i="2"/>
  <c r="G279" i="2"/>
  <c r="G8" i="2"/>
  <c r="G377" i="2"/>
  <c r="G356" i="2"/>
  <c r="G376" i="2"/>
  <c r="G144" i="2"/>
  <c r="G210" i="2"/>
  <c r="G33" i="2"/>
  <c r="G156" i="2"/>
  <c r="G28" i="2"/>
  <c r="G155" i="2"/>
  <c r="G221" i="2"/>
  <c r="G243" i="2"/>
  <c r="G270" i="2"/>
  <c r="G394" i="2"/>
  <c r="G60" i="2"/>
  <c r="G18" i="2"/>
  <c r="G311" i="2"/>
  <c r="G15" i="2"/>
  <c r="G307" i="2"/>
  <c r="G368" i="2"/>
  <c r="G363" i="2"/>
  <c r="G223" i="2"/>
  <c r="G222" i="2"/>
  <c r="G257" i="2"/>
  <c r="G48" i="2"/>
  <c r="G93" i="2"/>
  <c r="G402" i="2"/>
  <c r="G241" i="2"/>
  <c r="G283" i="2"/>
  <c r="G191" i="2"/>
  <c r="G128" i="2"/>
  <c r="G203" i="2"/>
  <c r="G195" i="2"/>
  <c r="G86" i="2"/>
  <c r="G116" i="2"/>
  <c r="G238" i="2"/>
  <c r="G199" i="2"/>
  <c r="G354" i="2"/>
  <c r="G379" i="2"/>
  <c r="G138" i="2"/>
  <c r="G136" i="2"/>
  <c r="G212" i="2"/>
  <c r="G353" i="2"/>
  <c r="G348" i="2"/>
  <c r="G245" i="2"/>
  <c r="G336" i="2"/>
  <c r="G411" i="2"/>
  <c r="G425" i="2"/>
  <c r="G154" i="2"/>
  <c r="G321" i="2"/>
  <c r="G214" i="2"/>
  <c r="G310" i="2"/>
  <c r="G306" i="2"/>
  <c r="G96" i="2"/>
  <c r="G419" i="2"/>
  <c r="G289" i="2"/>
  <c r="G216" i="2"/>
  <c r="G131" i="2"/>
  <c r="G276" i="2"/>
  <c r="G5" i="2"/>
  <c r="G130" i="2"/>
  <c r="G84" i="2"/>
  <c r="G344" i="2"/>
  <c r="G158" i="2"/>
  <c r="G333" i="2"/>
  <c r="G193" i="2"/>
  <c r="G327" i="2"/>
  <c r="G134" i="2"/>
  <c r="G316" i="2"/>
  <c r="G391" i="2"/>
  <c r="G13" i="2"/>
  <c r="G434" i="2"/>
  <c r="G362" i="2"/>
  <c r="G231" i="2"/>
  <c r="G42" i="2"/>
  <c r="G229" i="2"/>
  <c r="G416" i="2"/>
  <c r="G271" i="2"/>
  <c r="G227" i="2"/>
  <c r="G347" i="2"/>
  <c r="G343" i="2"/>
  <c r="G247" i="2"/>
  <c r="G332" i="2"/>
  <c r="G331" i="2"/>
  <c r="G424" i="2"/>
  <c r="G61" i="2"/>
  <c r="G17" i="2"/>
  <c r="G56" i="2"/>
  <c r="G305" i="2"/>
  <c r="G299" i="2"/>
  <c r="G120" i="2"/>
  <c r="G288" i="2"/>
  <c r="G10" i="2"/>
  <c r="G7" i="2"/>
  <c r="G251" i="2"/>
  <c r="G413" i="2"/>
  <c r="G240" i="2"/>
  <c r="G83" i="2"/>
  <c r="G342" i="2"/>
  <c r="G186" i="2"/>
  <c r="G102" i="2"/>
  <c r="G68" i="2"/>
  <c r="G326" i="2"/>
  <c r="G423" i="2"/>
  <c r="G235" i="2"/>
  <c r="G150" i="2"/>
  <c r="G142" i="2"/>
  <c r="G298" i="2"/>
  <c r="G388" i="2"/>
  <c r="G287" i="2"/>
  <c r="G282" i="2"/>
  <c r="G175" i="2"/>
  <c r="G34" i="2"/>
  <c r="G27" i="2"/>
  <c r="G90" i="2"/>
  <c r="G82" i="2"/>
  <c r="G341" i="2"/>
  <c r="G157" i="2"/>
  <c r="G22" i="2"/>
  <c r="G330" i="2"/>
  <c r="G395" i="2"/>
  <c r="G261" i="2"/>
  <c r="G315" i="2"/>
  <c r="G403" i="2"/>
  <c r="G52" i="2"/>
  <c r="G297" i="2"/>
  <c r="G132" i="2"/>
  <c r="G433" i="2"/>
  <c r="G281" i="2"/>
  <c r="G39" i="2"/>
  <c r="G314" i="2"/>
  <c r="G149" i="2"/>
  <c r="G183" i="2"/>
  <c r="G208" i="2"/>
  <c r="G294" i="2"/>
  <c r="G254" i="2"/>
  <c r="G253" i="2"/>
  <c r="G178" i="2"/>
  <c r="G415" i="2"/>
  <c r="G269" i="2"/>
  <c r="G104" i="2"/>
  <c r="G127" i="2"/>
  <c r="G23" i="2"/>
  <c r="G173" i="2"/>
  <c r="G21" i="2"/>
  <c r="G398" i="2"/>
  <c r="G262" i="2"/>
  <c r="G373" i="2"/>
  <c r="G16" i="2"/>
  <c r="G115" i="2"/>
  <c r="G304" i="2"/>
  <c r="G259" i="2"/>
  <c r="G49" i="2"/>
  <c r="G360" i="2"/>
  <c r="G206" i="2"/>
  <c r="G112" i="2"/>
  <c r="G177" i="2"/>
  <c r="G217" i="2"/>
  <c r="G352" i="2"/>
  <c r="G81" i="2"/>
  <c r="G429" i="2"/>
  <c r="G118" i="2"/>
  <c r="G427" i="2"/>
  <c r="G329" i="2"/>
  <c r="G325" i="2"/>
  <c r="G393" i="2"/>
  <c r="G165" i="2"/>
  <c r="G435" i="2"/>
  <c r="G182" i="2"/>
  <c r="G420" i="2"/>
  <c r="G147" i="2"/>
  <c r="G119" i="2"/>
  <c r="G146" i="2"/>
  <c r="G196" i="2"/>
  <c r="G110" i="2"/>
  <c r="G383" i="2"/>
  <c r="G351" i="2"/>
  <c r="G80" i="2"/>
  <c r="G189" i="2"/>
  <c r="G74" i="2"/>
  <c r="G108" i="2"/>
  <c r="G263" i="2"/>
  <c r="G324" i="2"/>
  <c r="G320" i="2"/>
  <c r="G226" i="2"/>
  <c r="G309" i="2"/>
  <c r="G303" i="2"/>
  <c r="G258" i="2"/>
  <c r="G293" i="2"/>
  <c r="G47" i="2"/>
  <c r="G204" i="2"/>
  <c r="G278" i="2"/>
  <c r="G355" i="2"/>
  <c r="G170" i="2"/>
  <c r="G400" i="2"/>
  <c r="G160" i="2"/>
  <c r="G137" i="2"/>
  <c r="G211" i="2"/>
  <c r="G117" i="2"/>
  <c r="G205" i="2"/>
  <c r="G237" i="2"/>
  <c r="G99" i="2"/>
  <c r="G197" i="2"/>
  <c r="G390" i="2"/>
  <c r="G181" i="2"/>
  <c r="G192" i="2"/>
  <c r="G95" i="2"/>
  <c r="G286" i="2"/>
  <c r="G171" i="2"/>
  <c r="G38" i="2"/>
  <c r="G6" i="2"/>
  <c r="G268" i="2"/>
  <c r="G381" i="2"/>
  <c r="G190" i="2"/>
  <c r="G202" i="2"/>
  <c r="G73" i="2"/>
  <c r="G71" i="2"/>
  <c r="G201" i="2"/>
  <c r="G375" i="2"/>
  <c r="G372" i="2"/>
  <c r="G409" i="2"/>
  <c r="G308" i="2"/>
  <c r="G302" i="2"/>
  <c r="G242" i="2"/>
  <c r="G292" i="2"/>
  <c r="G285" i="2"/>
  <c r="G87" i="2"/>
  <c r="G384" i="2"/>
  <c r="G250" i="2"/>
  <c r="G225" i="2"/>
  <c r="G85" i="2"/>
  <c r="G378" i="2"/>
  <c r="G239" i="2"/>
  <c r="G122" i="2"/>
  <c r="G167" i="2"/>
  <c r="G328" i="2"/>
  <c r="G63" i="2"/>
  <c r="G153" i="2"/>
  <c r="G313" i="2"/>
  <c r="G389" i="2"/>
  <c r="G367" i="2"/>
  <c r="G89" i="2"/>
  <c r="G232" i="2"/>
  <c r="G88" i="2"/>
  <c r="G230" i="2"/>
  <c r="G37" i="2"/>
  <c r="G32" i="2"/>
  <c r="G267" i="2"/>
  <c r="G123" i="2"/>
  <c r="G430" i="2"/>
  <c r="G76" i="2"/>
  <c r="G143" i="2"/>
  <c r="G399" i="2"/>
  <c r="G397" i="2"/>
  <c r="G236" i="2"/>
  <c r="G371" i="2"/>
  <c r="G404" i="2"/>
  <c r="G164" i="2"/>
  <c r="G366" i="2"/>
  <c r="G125" i="2"/>
  <c r="G387" i="2"/>
  <c r="G180" i="2"/>
  <c r="G359" i="2"/>
  <c r="G407" i="2"/>
  <c r="G31" i="2"/>
  <c r="G162" i="2"/>
  <c r="G140" i="2"/>
  <c r="G346" i="2"/>
  <c r="G340" i="2"/>
  <c r="G224" i="2"/>
  <c r="G107" i="2"/>
  <c r="G67" i="2"/>
  <c r="G126" i="2"/>
  <c r="G410" i="2"/>
  <c r="G370" i="2"/>
  <c r="G55" i="2"/>
  <c r="G141" i="2"/>
  <c r="G246" i="2"/>
  <c r="G256" i="2"/>
  <c r="G46" i="2"/>
  <c r="G280" i="2"/>
  <c r="G228" i="2"/>
  <c r="G414" i="2"/>
  <c r="G176" i="2"/>
  <c r="G431" i="2"/>
  <c r="G79" i="2"/>
  <c r="G339" i="2"/>
  <c r="G185" i="2"/>
  <c r="G106" i="2"/>
  <c r="G66" i="2"/>
  <c r="G172" i="2"/>
  <c r="G319" i="2"/>
  <c r="G312" i="2"/>
  <c r="G14" i="2"/>
  <c r="G365" i="2"/>
  <c r="G296" i="2"/>
  <c r="G255" i="2"/>
  <c r="G113" i="2"/>
  <c r="G145" i="2"/>
  <c r="G36" i="2"/>
  <c r="G30" i="2"/>
  <c r="G266" i="2"/>
  <c r="G350" i="2"/>
  <c r="G78" i="2"/>
  <c r="G338" i="2"/>
  <c r="G335" i="2"/>
  <c r="G426" i="2"/>
  <c r="G166" i="2"/>
  <c r="G62" i="2"/>
  <c r="G318" i="2"/>
  <c r="G152" i="2"/>
  <c r="G218" i="2"/>
  <c r="G408" i="2"/>
  <c r="G51" i="2"/>
  <c r="G291" i="2"/>
  <c r="G45" i="2"/>
  <c r="G252" i="2"/>
  <c r="G35" i="2"/>
  <c r="G275" i="2"/>
  <c r="G248" i="2"/>
  <c r="F223" i="2"/>
  <c r="G412" i="2"/>
  <c r="G139" i="2"/>
  <c r="G188" i="2"/>
  <c r="G103" i="2"/>
  <c r="G219" i="2"/>
  <c r="G20" i="2"/>
  <c r="G323" i="2"/>
  <c r="G392" i="2"/>
  <c r="G59" i="2"/>
  <c r="G54" i="2"/>
  <c r="G148" i="2"/>
  <c r="G233" i="2"/>
  <c r="G290" i="2"/>
  <c r="G44" i="2"/>
  <c r="G41" i="2"/>
  <c r="G194" i="2"/>
  <c r="G249" i="2"/>
  <c r="G26" i="2"/>
  <c r="F256" i="2"/>
  <c r="G24" i="2"/>
  <c r="G345" i="2"/>
  <c r="G337" i="2"/>
  <c r="G72" i="2"/>
  <c r="G244" i="2"/>
  <c r="G396" i="2"/>
  <c r="G19" i="2"/>
  <c r="G98" i="2"/>
  <c r="G58" i="2"/>
  <c r="G97" i="2"/>
  <c r="G421" i="2"/>
  <c r="G114" i="2"/>
  <c r="G361" i="2"/>
  <c r="G220" i="2"/>
  <c r="G418" i="2"/>
  <c r="G357" i="2"/>
  <c r="G274" i="2"/>
  <c r="G432" i="2"/>
  <c r="F281" i="2"/>
  <c r="G169" i="2"/>
  <c r="G168" i="2"/>
  <c r="G187" i="2"/>
  <c r="G264" i="2"/>
  <c r="G215" i="2"/>
  <c r="G65" i="2"/>
  <c r="G101" i="2"/>
  <c r="G133" i="2"/>
  <c r="G260" i="2"/>
  <c r="G369" i="2"/>
  <c r="G301" i="2"/>
  <c r="G11" i="2"/>
  <c r="G386" i="2"/>
  <c r="G213" i="2"/>
  <c r="G358" i="2"/>
  <c r="G277" i="2"/>
  <c r="G29" i="2"/>
  <c r="F355" i="2"/>
  <c r="G161" i="2"/>
  <c r="G159" i="2"/>
  <c r="G174" i="2"/>
  <c r="G334" i="2"/>
  <c r="G70" i="2"/>
  <c r="G200" i="2"/>
  <c r="G374" i="2"/>
  <c r="G198" i="2"/>
  <c r="G57" i="2"/>
  <c r="G184" i="2"/>
  <c r="G364" i="2"/>
  <c r="G295" i="2"/>
  <c r="G94" i="2"/>
  <c r="G43" i="2"/>
  <c r="G92" i="2"/>
  <c r="G111" i="2"/>
  <c r="G273" i="2"/>
  <c r="G382" i="2"/>
  <c r="G129" i="2"/>
  <c r="G75" i="2"/>
  <c r="G135" i="2"/>
  <c r="G69" i="2"/>
  <c r="G64" i="2"/>
  <c r="G317" i="2"/>
  <c r="G234" i="2"/>
  <c r="G163" i="2"/>
  <c r="G300" i="2"/>
  <c r="G50" i="2"/>
  <c r="G385" i="2"/>
  <c r="G284" i="2"/>
  <c r="G417" i="2"/>
  <c r="G91" i="2"/>
  <c r="G401" i="2"/>
  <c r="G349" i="2"/>
  <c r="G265" i="2"/>
  <c r="G405" i="2"/>
  <c r="G428" i="2"/>
  <c r="G105" i="2"/>
  <c r="G209" i="2"/>
  <c r="G322" i="2"/>
  <c r="G422" i="2"/>
  <c r="G151" i="2"/>
  <c r="G53" i="2"/>
  <c r="G12" i="2"/>
  <c r="G207" i="2"/>
  <c r="G124" i="2"/>
  <c r="G179" i="2"/>
  <c r="G40" i="2"/>
  <c r="G406" i="2"/>
  <c r="G272" i="2"/>
  <c r="F431" i="2"/>
  <c r="F340" i="2"/>
  <c r="F262" i="2"/>
  <c r="F318" i="2"/>
  <c r="F308" i="2"/>
  <c r="F350" i="2"/>
  <c r="F339" i="2"/>
  <c r="F426" i="2"/>
  <c r="F325" i="2"/>
  <c r="F392" i="2"/>
  <c r="F389" i="2"/>
  <c r="F434" i="2"/>
  <c r="F255" i="2"/>
  <c r="F253" i="2"/>
  <c r="F250" i="2"/>
  <c r="F412" i="2"/>
  <c r="F338" i="2"/>
  <c r="F244" i="2"/>
  <c r="F324" i="2"/>
  <c r="F317" i="2"/>
  <c r="F299" i="2"/>
  <c r="F291" i="2"/>
  <c r="F230" i="2"/>
  <c r="F414" i="2"/>
  <c r="F337" i="2"/>
  <c r="F237" i="2"/>
  <c r="F422" i="2"/>
  <c r="F218" i="2"/>
  <c r="F298" i="2"/>
  <c r="F290" i="2"/>
  <c r="F359" i="2"/>
  <c r="F275" i="2"/>
  <c r="F349" i="2"/>
  <c r="F375" i="2"/>
  <c r="F369" i="2"/>
  <c r="F297" i="2"/>
  <c r="F361" i="2"/>
  <c r="F280" i="2"/>
  <c r="F249" i="2"/>
  <c r="F380" i="2"/>
  <c r="F405" i="2"/>
  <c r="F425" i="2"/>
  <c r="F236" i="2"/>
  <c r="F316" i="2"/>
  <c r="F259" i="2"/>
  <c r="F386" i="2"/>
  <c r="F252" i="2"/>
  <c r="F274" i="2"/>
  <c r="F379" i="2"/>
  <c r="F377" i="2"/>
  <c r="F235" i="2"/>
  <c r="F307" i="2"/>
  <c r="F420" i="2"/>
  <c r="F385" i="2"/>
  <c r="F418" i="2"/>
  <c r="F273" i="2"/>
  <c r="F348" i="2"/>
  <c r="F336" i="2"/>
  <c r="F331" i="2"/>
  <c r="F323" i="2"/>
  <c r="F315" i="2"/>
  <c r="F368" i="2"/>
  <c r="F258" i="2"/>
  <c r="F358" i="2"/>
  <c r="F330" i="2"/>
  <c r="F314" i="2"/>
  <c r="F306" i="2"/>
  <c r="F242" i="2"/>
  <c r="F289" i="2"/>
  <c r="F272" i="2"/>
  <c r="F347" i="2"/>
  <c r="F247" i="2"/>
  <c r="F398" i="2"/>
  <c r="F226" i="2"/>
  <c r="F231" i="2"/>
  <c r="F378" i="2"/>
  <c r="F211" i="2"/>
  <c r="F329" i="2"/>
  <c r="F322" i="2"/>
  <c r="F409" i="2"/>
  <c r="F305" i="2"/>
  <c r="F296" i="2"/>
  <c r="F288" i="2"/>
  <c r="F229" i="2"/>
  <c r="F221" i="2"/>
  <c r="F430" i="2"/>
  <c r="F224" i="2"/>
  <c r="F263" i="2"/>
  <c r="F313" i="2"/>
  <c r="F304" i="2"/>
  <c r="F233" i="2"/>
  <c r="F287" i="2"/>
  <c r="F278" i="2"/>
  <c r="F271" i="2"/>
  <c r="F401" i="2"/>
  <c r="F346" i="2"/>
  <c r="F335" i="2"/>
  <c r="F328" i="2"/>
  <c r="F394" i="2"/>
  <c r="F404" i="2"/>
  <c r="F303" i="2"/>
  <c r="F295" i="2"/>
  <c r="F433" i="2"/>
  <c r="F384" i="2"/>
  <c r="F413" i="2"/>
  <c r="F241" i="2"/>
  <c r="F345" i="2"/>
  <c r="F264" i="2"/>
  <c r="F397" i="2"/>
  <c r="F321" i="2"/>
  <c r="F370" i="2"/>
  <c r="F302" i="2"/>
  <c r="F254" i="2"/>
  <c r="F407" i="2"/>
  <c r="F270" i="2"/>
  <c r="F354" i="2"/>
  <c r="F334" i="2"/>
  <c r="F312" i="2"/>
  <c r="F367" i="2"/>
  <c r="F222" i="2"/>
  <c r="F360" i="2"/>
  <c r="F228" i="2"/>
  <c r="F269" i="2"/>
  <c r="F353" i="2"/>
  <c r="F265" i="2"/>
  <c r="F396" i="2"/>
  <c r="F423" i="2"/>
  <c r="F260" i="2"/>
  <c r="F366" i="2"/>
  <c r="F257" i="2"/>
  <c r="F286" i="2"/>
  <c r="F357" i="2"/>
  <c r="F217" i="2"/>
  <c r="F428" i="2"/>
  <c r="F261" i="2"/>
  <c r="F419" i="2"/>
  <c r="F285" i="2"/>
  <c r="F277" i="2"/>
  <c r="F383" i="2"/>
  <c r="F227" i="2"/>
  <c r="F245" i="2"/>
  <c r="F376" i="2"/>
  <c r="F373" i="2"/>
  <c r="F365" i="2"/>
  <c r="F362" i="2"/>
  <c r="F268" i="2"/>
  <c r="F240" i="2"/>
  <c r="F344" i="2"/>
  <c r="F212" i="2"/>
  <c r="F243" i="2"/>
  <c r="F393" i="2"/>
  <c r="F310" i="2"/>
  <c r="F408" i="2"/>
  <c r="F388" i="2"/>
  <c r="F220" i="2"/>
  <c r="F406" i="2"/>
  <c r="F225" i="2"/>
  <c r="F352" i="2"/>
  <c r="F343" i="2"/>
  <c r="F411" i="2"/>
  <c r="F327" i="2"/>
  <c r="F320" i="2"/>
  <c r="F391" i="2"/>
  <c r="F421" i="2"/>
  <c r="F294" i="2"/>
  <c r="F284" i="2"/>
  <c r="F267" i="2"/>
  <c r="F351" i="2"/>
  <c r="F342" i="2"/>
  <c r="F333" i="2"/>
  <c r="F424" i="2"/>
  <c r="F372" i="2"/>
  <c r="F403" i="2"/>
  <c r="F301" i="2"/>
  <c r="F293" i="2"/>
  <c r="F276" i="2"/>
  <c r="F400" i="2"/>
  <c r="F341" i="2"/>
  <c r="F332" i="2"/>
  <c r="F326" i="2"/>
  <c r="F371" i="2"/>
  <c r="F435" i="2"/>
  <c r="F292" i="2"/>
  <c r="F283" i="2"/>
  <c r="F416" i="2"/>
  <c r="F266" i="2"/>
  <c r="F381" i="2"/>
  <c r="F429" i="2"/>
  <c r="F427" i="2"/>
  <c r="F395" i="2"/>
  <c r="F410" i="2"/>
  <c r="F309" i="2"/>
  <c r="F232" i="2"/>
  <c r="F251" i="2"/>
  <c r="F248" i="2"/>
  <c r="F239" i="2"/>
  <c r="F399" i="2"/>
  <c r="F238" i="2"/>
  <c r="F319" i="2"/>
  <c r="F390" i="2"/>
  <c r="F387" i="2"/>
  <c r="F282" i="2"/>
  <c r="F415" i="2"/>
  <c r="F432" i="2"/>
  <c r="J210" i="2"/>
  <c r="J307" i="2"/>
  <c r="J40" i="2"/>
  <c r="J306" i="2"/>
  <c r="J93" i="2"/>
  <c r="J424" i="2"/>
  <c r="J13" i="2"/>
  <c r="J105" i="2"/>
  <c r="J104" i="2"/>
  <c r="J395" i="2"/>
  <c r="J352" i="2"/>
  <c r="J52" i="2"/>
  <c r="J305" i="2"/>
  <c r="J351" i="2"/>
  <c r="J80" i="2"/>
  <c r="J254" i="2"/>
  <c r="J85" i="2"/>
  <c r="J99" i="2"/>
  <c r="J303" i="2"/>
  <c r="J119" i="2"/>
  <c r="J430" i="2"/>
  <c r="J181" i="2"/>
  <c r="J47" i="2"/>
  <c r="J231" i="2"/>
  <c r="J372" i="2"/>
  <c r="J346" i="2"/>
  <c r="J286" i="2"/>
  <c r="J326" i="2"/>
  <c r="J378" i="2"/>
  <c r="J76" i="2"/>
  <c r="J153" i="2"/>
  <c r="J340" i="2"/>
  <c r="J371" i="2"/>
  <c r="J268" i="2"/>
  <c r="J191" i="2"/>
  <c r="J339" i="2"/>
  <c r="J126" i="2"/>
  <c r="J410" i="2"/>
  <c r="J89" i="2"/>
  <c r="J338" i="2"/>
  <c r="J185" i="2"/>
  <c r="J312" i="2"/>
  <c r="J125" i="2"/>
  <c r="J335" i="2"/>
  <c r="J152" i="2"/>
  <c r="J246" i="2"/>
  <c r="J31" i="2"/>
  <c r="J176" i="2"/>
  <c r="J103" i="2"/>
  <c r="J59" i="2"/>
  <c r="J296" i="2"/>
  <c r="J145" i="2"/>
  <c r="J414" i="2"/>
  <c r="J72" i="2"/>
  <c r="J58" i="2"/>
  <c r="J252" i="2"/>
  <c r="J30" i="2"/>
  <c r="J174" i="2"/>
  <c r="J264" i="2"/>
  <c r="J70" i="2"/>
  <c r="J57" i="2"/>
  <c r="J114" i="2"/>
  <c r="J418" i="2"/>
  <c r="J69" i="2"/>
  <c r="J358" i="2"/>
  <c r="J274" i="2"/>
  <c r="E2" i="2" a="1"/>
  <c r="E2" i="2"/>
  <c r="G2" i="2" a="1"/>
  <c r="G2" i="2"/>
  <c r="J2" i="2" a="1"/>
  <c r="J2" i="2"/>
  <c r="R2" i="2" a="1"/>
  <c r="R2" i="2"/>
  <c r="Q2" i="2" a="1"/>
  <c r="Q2" i="2"/>
  <c r="G289" i="3"/>
  <c r="J155" i="2"/>
  <c r="G384" i="10"/>
  <c r="P265" i="2"/>
  <c r="G239" i="10"/>
  <c r="P60" i="2"/>
  <c r="G94" i="10"/>
  <c r="P283" i="2"/>
  <c r="G380" i="10"/>
  <c r="P344" i="2"/>
  <c r="G235" i="10"/>
  <c r="P17" i="2"/>
  <c r="G90" i="10"/>
  <c r="P282" i="2"/>
  <c r="G376" i="10"/>
  <c r="P203" i="2"/>
  <c r="G86" i="10"/>
  <c r="P146" i="2"/>
  <c r="G372" i="10"/>
  <c r="P137" i="2"/>
  <c r="G227" i="10"/>
  <c r="P409" i="2"/>
  <c r="G82" i="10"/>
  <c r="P230" i="2"/>
  <c r="G368" i="10"/>
  <c r="P340" i="2"/>
  <c r="G223" i="10"/>
  <c r="P312" i="2"/>
  <c r="G78" i="10"/>
  <c r="P252" i="2"/>
  <c r="G364" i="10"/>
  <c r="P337" i="2"/>
  <c r="G219" i="10"/>
  <c r="P260" i="2"/>
  <c r="G402" i="3"/>
  <c r="J81" i="2"/>
  <c r="G3" i="5"/>
  <c r="K25" i="2"/>
  <c r="G360" i="10"/>
  <c r="P405" i="2"/>
  <c r="G215" i="10"/>
  <c r="P311" i="2"/>
  <c r="G70" i="10"/>
  <c r="P8" i="2"/>
  <c r="G356" i="10"/>
  <c r="P158" i="2"/>
  <c r="G211" i="10"/>
  <c r="P56" i="2"/>
  <c r="G66" i="10"/>
  <c r="P175" i="2"/>
  <c r="G352" i="10"/>
  <c r="P195" i="2"/>
  <c r="G207" i="10"/>
  <c r="P115" i="2"/>
  <c r="G62" i="10"/>
  <c r="P196" i="2"/>
  <c r="G348" i="10"/>
  <c r="P211" i="2"/>
  <c r="G203" i="10"/>
  <c r="P308" i="2"/>
  <c r="G344" i="10"/>
  <c r="P224" i="2"/>
  <c r="G199" i="10"/>
  <c r="P218" i="2"/>
  <c r="G340" i="10"/>
  <c r="P72" i="2"/>
  <c r="G195" i="10"/>
  <c r="P184" i="2"/>
  <c r="G429" i="3"/>
  <c r="J90" i="2"/>
  <c r="G158" i="3"/>
  <c r="J420" i="2"/>
  <c r="G336" i="10"/>
  <c r="P428" i="2"/>
  <c r="G191" i="10"/>
  <c r="P368" i="2"/>
  <c r="G46" i="10"/>
  <c r="P144" i="2"/>
  <c r="G332" i="10"/>
  <c r="P333" i="2"/>
  <c r="G187" i="10"/>
  <c r="P142" i="2"/>
  <c r="P34" i="2"/>
  <c r="G328" i="10"/>
  <c r="P86" i="2"/>
  <c r="G183" i="10"/>
  <c r="P182" i="2"/>
  <c r="G324" i="10"/>
  <c r="P117" i="2"/>
  <c r="G320" i="10"/>
  <c r="P107" i="2"/>
  <c r="G175" i="10"/>
  <c r="P365" i="2"/>
  <c r="G30" i="10"/>
  <c r="P275" i="2"/>
  <c r="G316" i="10"/>
  <c r="P244" i="2"/>
  <c r="G171" i="10"/>
  <c r="P301" i="2"/>
  <c r="G26" i="10"/>
  <c r="P273" i="2"/>
  <c r="G312" i="10"/>
  <c r="P105" i="2"/>
  <c r="G167" i="10"/>
  <c r="P363" i="2"/>
  <c r="G22" i="10"/>
  <c r="P221" i="2"/>
  <c r="G308" i="10"/>
  <c r="P193" i="2"/>
  <c r="G163" i="10"/>
  <c r="P299" i="2"/>
  <c r="G18" i="10"/>
  <c r="P27" i="2"/>
  <c r="G304" i="10"/>
  <c r="P116" i="2"/>
  <c r="G159" i="10"/>
  <c r="P259" i="2"/>
  <c r="G14" i="10"/>
  <c r="P383" i="2"/>
  <c r="G300" i="10"/>
  <c r="P205" i="2"/>
  <c r="G155" i="10"/>
  <c r="P242" i="2"/>
  <c r="G10" i="10"/>
  <c r="P267" i="2"/>
  <c r="G296" i="10"/>
  <c r="P67" i="2"/>
  <c r="G151" i="10"/>
  <c r="P296" i="2"/>
  <c r="G6" i="10"/>
  <c r="P248" i="2"/>
  <c r="G292" i="10"/>
  <c r="P396" i="2"/>
  <c r="G147" i="10"/>
  <c r="P11" i="2"/>
  <c r="G433" i="10"/>
  <c r="P382" i="2"/>
  <c r="G288" i="10"/>
  <c r="P209" i="2"/>
  <c r="G143" i="10"/>
  <c r="P222" i="2"/>
  <c r="G429" i="10"/>
  <c r="P353" i="2"/>
  <c r="G284" i="10"/>
  <c r="P327" i="2"/>
  <c r="G139" i="10"/>
  <c r="P120" i="2"/>
  <c r="G280" i="10"/>
  <c r="P238" i="2"/>
  <c r="G135" i="10"/>
  <c r="P49" i="2"/>
  <c r="G421" i="10"/>
  <c r="P351" i="2"/>
  <c r="G276" i="10"/>
  <c r="P237" i="2"/>
  <c r="G131" i="10"/>
  <c r="P292" i="2"/>
  <c r="G417" i="10"/>
  <c r="P123" i="2"/>
  <c r="G272" i="10"/>
  <c r="P126" i="2"/>
  <c r="G127" i="10"/>
  <c r="P255" i="2"/>
  <c r="G413" i="10"/>
  <c r="P412" i="2"/>
  <c r="G123" i="10"/>
  <c r="P386" i="2"/>
  <c r="G409" i="10"/>
  <c r="P129" i="2"/>
  <c r="G261" i="3"/>
  <c r="J134" i="2"/>
  <c r="G46" i="3"/>
  <c r="J356" i="2"/>
  <c r="G264" i="10"/>
  <c r="P322" i="2"/>
  <c r="G119" i="10"/>
  <c r="P48" i="2"/>
  <c r="G405" i="10"/>
  <c r="P348" i="2"/>
  <c r="G260" i="10"/>
  <c r="P134" i="2"/>
  <c r="G115" i="10"/>
  <c r="P288" i="2"/>
  <c r="G401" i="10"/>
  <c r="P82" i="2"/>
  <c r="G256" i="10"/>
  <c r="P199" i="2"/>
  <c r="G111" i="10"/>
  <c r="P360" i="2"/>
  <c r="G252" i="10"/>
  <c r="P99" i="2"/>
  <c r="G107" i="10"/>
  <c r="P285" i="2"/>
  <c r="G393" i="10"/>
  <c r="P430" i="2"/>
  <c r="G248" i="10"/>
  <c r="P410" i="2"/>
  <c r="G103" i="10"/>
  <c r="P113" i="2"/>
  <c r="G389" i="10"/>
  <c r="P139" i="2"/>
  <c r="G244" i="10"/>
  <c r="P98" i="2"/>
  <c r="G99" i="10"/>
  <c r="P213" i="2"/>
  <c r="G385" i="10"/>
  <c r="P109" i="2"/>
  <c r="G377" i="3"/>
  <c r="J429" i="2"/>
  <c r="G85" i="3"/>
  <c r="J204" i="2"/>
  <c r="G240" i="10"/>
  <c r="P422" i="2"/>
  <c r="G95" i="10"/>
  <c r="P402" i="2"/>
  <c r="G381" i="10"/>
  <c r="P245" i="2"/>
  <c r="G236" i="10"/>
  <c r="P316" i="2"/>
  <c r="G91" i="10"/>
  <c r="P10" i="2"/>
  <c r="G377" i="10"/>
  <c r="P341" i="2"/>
  <c r="G232" i="10"/>
  <c r="P314" i="2"/>
  <c r="G87" i="10"/>
  <c r="P206" i="2"/>
  <c r="G373" i="10"/>
  <c r="P189" i="2"/>
  <c r="G228" i="10"/>
  <c r="P197" i="2"/>
  <c r="P87" i="2"/>
  <c r="G369" i="10"/>
  <c r="P76" i="2"/>
  <c r="G224" i="10"/>
  <c r="P370" i="2"/>
  <c r="G79" i="10"/>
  <c r="P145" i="2"/>
  <c r="G365" i="10"/>
  <c r="P188" i="2"/>
  <c r="G75" i="10"/>
  <c r="P358" i="2"/>
  <c r="G361" i="10"/>
  <c r="P75" i="2"/>
  <c r="G230" i="3"/>
  <c r="J197" i="2"/>
  <c r="G216" i="10"/>
  <c r="P151" i="2"/>
  <c r="G71" i="10"/>
  <c r="P279" i="2"/>
  <c r="G357" i="10"/>
  <c r="P336" i="2"/>
  <c r="G212" i="10"/>
  <c r="P391" i="2"/>
  <c r="G67" i="10"/>
  <c r="P7" i="2"/>
  <c r="G353" i="10"/>
  <c r="P157" i="2"/>
  <c r="G208" i="10"/>
  <c r="P149" i="2"/>
  <c r="G204" i="10"/>
  <c r="P390" i="2"/>
  <c r="G59" i="10"/>
  <c r="P384" i="2"/>
  <c r="G345" i="10"/>
  <c r="P143" i="2"/>
  <c r="G200" i="10"/>
  <c r="P14" i="2"/>
  <c r="G55" i="10"/>
  <c r="P36" i="2"/>
  <c r="G341" i="10"/>
  <c r="P103" i="2"/>
  <c r="G196" i="10"/>
  <c r="P369" i="2"/>
  <c r="G51" i="10"/>
  <c r="P277" i="2"/>
  <c r="G337" i="10"/>
  <c r="P135" i="2"/>
  <c r="G54" i="10"/>
  <c r="P35" i="2"/>
  <c r="G164" i="3"/>
  <c r="J434" i="2"/>
  <c r="G192" i="10"/>
  <c r="P307" i="2"/>
  <c r="G47" i="10"/>
  <c r="P356" i="2"/>
  <c r="G333" i="10"/>
  <c r="P411" i="2"/>
  <c r="G188" i="10"/>
  <c r="P305" i="2"/>
  <c r="G43" i="10"/>
  <c r="P251" i="2"/>
  <c r="G184" i="10"/>
  <c r="P304" i="2"/>
  <c r="G39" i="10"/>
  <c r="P177" i="2"/>
  <c r="G180" i="10"/>
  <c r="P302" i="2"/>
  <c r="G35" i="10"/>
  <c r="P250" i="2"/>
  <c r="G321" i="10"/>
  <c r="P399" i="2"/>
  <c r="G176" i="10"/>
  <c r="P141" i="2"/>
  <c r="G31" i="10"/>
  <c r="P30" i="2"/>
  <c r="G317" i="10"/>
  <c r="P219" i="2"/>
  <c r="G172" i="10"/>
  <c r="P421" i="2"/>
  <c r="P69" i="2"/>
  <c r="G430" i="3"/>
  <c r="J240" i="2"/>
  <c r="G378" i="3"/>
  <c r="J23" i="2"/>
  <c r="G168" i="10"/>
  <c r="P12" i="2"/>
  <c r="P28" i="2"/>
  <c r="G309" i="10"/>
  <c r="P425" i="2"/>
  <c r="G164" i="10"/>
  <c r="P434" i="2"/>
  <c r="G19" i="10"/>
  <c r="P413" i="2"/>
  <c r="G305" i="10"/>
  <c r="P330" i="2"/>
  <c r="G160" i="10"/>
  <c r="P208" i="2"/>
  <c r="G15" i="10"/>
  <c r="P217" i="2"/>
  <c r="G301" i="10"/>
  <c r="P263" i="2"/>
  <c r="G156" i="10"/>
  <c r="P192" i="2"/>
  <c r="G297" i="10"/>
  <c r="P397" i="2"/>
  <c r="G152" i="10"/>
  <c r="P246" i="2"/>
  <c r="G7" i="10"/>
  <c r="P266" i="2"/>
  <c r="G293" i="10"/>
  <c r="P20" i="2"/>
  <c r="G289" i="10"/>
  <c r="P64" i="2"/>
  <c r="G288" i="3"/>
  <c r="J243" i="2"/>
  <c r="G405" i="3"/>
  <c r="J82" i="2"/>
  <c r="G144" i="10"/>
  <c r="P207" i="2"/>
  <c r="G430" i="10"/>
  <c r="P354" i="2"/>
  <c r="G285" i="10"/>
  <c r="P154" i="2"/>
  <c r="G140" i="10"/>
  <c r="P362" i="2"/>
  <c r="G426" i="10"/>
  <c r="P240" i="2"/>
  <c r="G281" i="10"/>
  <c r="P395" i="2"/>
  <c r="G136" i="10"/>
  <c r="P294" i="2"/>
  <c r="G422" i="10"/>
  <c r="P352" i="2"/>
  <c r="G277" i="10"/>
  <c r="P324" i="2"/>
  <c r="G132" i="10"/>
  <c r="P95" i="2"/>
  <c r="G418" i="10"/>
  <c r="P85" i="2"/>
  <c r="G273" i="10"/>
  <c r="P236" i="2"/>
  <c r="G128" i="10"/>
  <c r="P256" i="2"/>
  <c r="G414" i="10"/>
  <c r="P350" i="2"/>
  <c r="G269" i="10"/>
  <c r="P323" i="2"/>
  <c r="G124" i="10"/>
  <c r="P361" i="2"/>
  <c r="G410" i="10"/>
  <c r="P161" i="2"/>
  <c r="P121" i="2"/>
  <c r="G34" i="10"/>
  <c r="P32" i="2"/>
  <c r="G264" i="3"/>
  <c r="J394" i="2"/>
  <c r="G166" i="3"/>
  <c r="J223" i="2"/>
  <c r="P124" i="2"/>
  <c r="G406" i="10"/>
  <c r="P379" i="2"/>
  <c r="G261" i="10"/>
  <c r="P321" i="2"/>
  <c r="G116" i="10"/>
  <c r="P231" i="2"/>
  <c r="G402" i="10"/>
  <c r="P83" i="2"/>
  <c r="G257" i="10"/>
  <c r="P261" i="2"/>
  <c r="G112" i="10"/>
  <c r="P254" i="2"/>
  <c r="G398" i="10"/>
  <c r="P81" i="2"/>
  <c r="G253" i="10"/>
  <c r="P320" i="2"/>
  <c r="G108" i="10"/>
  <c r="P286" i="2"/>
  <c r="G394" i="10"/>
  <c r="P378" i="2"/>
  <c r="G249" i="10"/>
  <c r="P371" i="2"/>
  <c r="G104" i="10"/>
  <c r="P46" i="2"/>
  <c r="G390" i="10"/>
  <c r="P78" i="2"/>
  <c r="G245" i="10"/>
  <c r="P392" i="2"/>
  <c r="G100" i="10"/>
  <c r="P220" i="2"/>
  <c r="G386" i="10"/>
  <c r="P159" i="2"/>
  <c r="G241" i="10"/>
  <c r="P317" i="2"/>
  <c r="G58" i="10"/>
  <c r="P37" i="2"/>
  <c r="G379" i="3"/>
  <c r="J203" i="2"/>
  <c r="G96" i="10"/>
  <c r="P179" i="2"/>
  <c r="G382" i="10"/>
  <c r="P138" i="2"/>
  <c r="G237" i="10"/>
  <c r="P214" i="2"/>
  <c r="G92" i="10"/>
  <c r="P42" i="2"/>
  <c r="G378" i="10"/>
  <c r="P342" i="2"/>
  <c r="G233" i="10"/>
  <c r="P315" i="2"/>
  <c r="G88" i="10"/>
  <c r="P253" i="2"/>
  <c r="G374" i="10"/>
  <c r="P429" i="2"/>
  <c r="G229" i="10"/>
  <c r="P226" i="2"/>
  <c r="G84" i="10"/>
  <c r="P171" i="2"/>
  <c r="G370" i="10"/>
  <c r="P239" i="2"/>
  <c r="G225" i="10"/>
  <c r="P404" i="2"/>
  <c r="G80" i="10"/>
  <c r="P280" i="2"/>
  <c r="G366" i="10"/>
  <c r="P338" i="2"/>
  <c r="G221" i="10"/>
  <c r="P59" i="2"/>
  <c r="G76" i="10"/>
  <c r="P418" i="2"/>
  <c r="P174" i="2"/>
  <c r="G217" i="10"/>
  <c r="P234" i="2"/>
  <c r="G38" i="10"/>
  <c r="P110" i="2"/>
  <c r="G406" i="3"/>
  <c r="J83" i="2"/>
  <c r="G72" i="10"/>
  <c r="P40" i="2"/>
  <c r="G358" i="10"/>
  <c r="P136" i="2"/>
  <c r="G213" i="10"/>
  <c r="P310" i="2"/>
  <c r="G68" i="10"/>
  <c r="P229" i="2"/>
  <c r="G354" i="10"/>
  <c r="P186" i="2"/>
  <c r="G209" i="10"/>
  <c r="P403" i="2"/>
  <c r="G64" i="10"/>
  <c r="P178" i="2"/>
  <c r="G205" i="10"/>
  <c r="P309" i="2"/>
  <c r="G60" i="10"/>
  <c r="P38" i="2"/>
  <c r="G346" i="10"/>
  <c r="P122" i="2"/>
  <c r="G201" i="10"/>
  <c r="P55" i="2"/>
  <c r="G56" i="10"/>
  <c r="P228" i="2"/>
  <c r="G342" i="10"/>
  <c r="P335" i="2"/>
  <c r="G197" i="10"/>
  <c r="P97" i="2"/>
  <c r="G52" i="10"/>
  <c r="P357" i="2"/>
  <c r="G338" i="10"/>
  <c r="P334" i="2"/>
  <c r="G193" i="10"/>
  <c r="P53" i="2"/>
  <c r="G3" i="8"/>
  <c r="N25" i="2"/>
  <c r="G48" i="10"/>
  <c r="P406" i="2"/>
  <c r="G334" i="10"/>
  <c r="P212" i="2"/>
  <c r="G189" i="10"/>
  <c r="P13" i="2"/>
  <c r="G44" i="10"/>
  <c r="P416" i="2"/>
  <c r="G330" i="10"/>
  <c r="P102" i="2"/>
  <c r="G185" i="10"/>
  <c r="P183" i="2"/>
  <c r="G40" i="10"/>
  <c r="P415" i="2"/>
  <c r="G326" i="10"/>
  <c r="P427" i="2"/>
  <c r="G181" i="10"/>
  <c r="P181" i="2"/>
  <c r="G36" i="10"/>
  <c r="P6" i="2"/>
  <c r="G322" i="10"/>
  <c r="P167" i="2"/>
  <c r="G177" i="10"/>
  <c r="P366" i="2"/>
  <c r="G32" i="10"/>
  <c r="P414" i="2"/>
  <c r="G318" i="10"/>
  <c r="P426" i="2"/>
  <c r="G173" i="10"/>
  <c r="P148" i="2"/>
  <c r="G28" i="10"/>
  <c r="P274" i="2"/>
  <c r="P70" i="2"/>
  <c r="G169" i="10"/>
  <c r="P300" i="2"/>
  <c r="G24" i="10"/>
  <c r="P272" i="2"/>
  <c r="G310" i="10"/>
  <c r="P156" i="2"/>
  <c r="G165" i="10"/>
  <c r="P96" i="2"/>
  <c r="G20" i="10"/>
  <c r="P271" i="2"/>
  <c r="G306" i="10"/>
  <c r="P68" i="2"/>
  <c r="G161" i="10"/>
  <c r="P297" i="2"/>
  <c r="G16" i="10"/>
  <c r="P269" i="2"/>
  <c r="G302" i="10"/>
  <c r="P329" i="2"/>
  <c r="G157" i="10"/>
  <c r="P258" i="2"/>
  <c r="G12" i="10"/>
  <c r="P268" i="2"/>
  <c r="G298" i="10"/>
  <c r="P328" i="2"/>
  <c r="G153" i="10"/>
  <c r="P125" i="2"/>
  <c r="G8" i="10"/>
  <c r="P176" i="2"/>
  <c r="G294" i="10"/>
  <c r="P166" i="2"/>
  <c r="G149" i="10"/>
  <c r="P233" i="2"/>
  <c r="G4" i="10"/>
  <c r="P432" i="2"/>
  <c r="G290" i="10"/>
  <c r="P200" i="2"/>
  <c r="G145" i="10"/>
  <c r="P50" i="2"/>
  <c r="G350" i="10"/>
  <c r="P118" i="2"/>
  <c r="G120" i="3"/>
  <c r="J124" i="2"/>
  <c r="G408" i="3"/>
  <c r="J84" i="2"/>
  <c r="G169" i="3"/>
  <c r="J300" i="2"/>
  <c r="G431" i="10"/>
  <c r="P241" i="2"/>
  <c r="G286" i="10"/>
  <c r="P243" i="2"/>
  <c r="G141" i="10"/>
  <c r="P419" i="2"/>
  <c r="G427" i="10"/>
  <c r="P227" i="2"/>
  <c r="G282" i="10"/>
  <c r="P326" i="2"/>
  <c r="G278" i="10"/>
  <c r="P325" i="2"/>
  <c r="G133" i="10"/>
  <c r="P293" i="2"/>
  <c r="G419" i="10"/>
  <c r="P381" i="2"/>
  <c r="P63" i="2"/>
  <c r="G129" i="10"/>
  <c r="P387" i="2"/>
  <c r="G415" i="10"/>
  <c r="P431" i="2"/>
  <c r="G270" i="10"/>
  <c r="P62" i="2"/>
  <c r="G125" i="10"/>
  <c r="P290" i="2"/>
  <c r="G411" i="10"/>
  <c r="P169" i="2"/>
  <c r="G266" i="10"/>
  <c r="P374" i="2"/>
  <c r="G121" i="10"/>
  <c r="P385" i="2"/>
  <c r="G407" i="10"/>
  <c r="P380" i="2"/>
  <c r="G262" i="10"/>
  <c r="P394" i="2"/>
  <c r="G117" i="10"/>
  <c r="P289" i="2"/>
  <c r="G403" i="10"/>
  <c r="P347" i="2"/>
  <c r="G258" i="10"/>
  <c r="P423" i="2"/>
  <c r="G113" i="10"/>
  <c r="P433" i="2"/>
  <c r="G254" i="10"/>
  <c r="P393" i="2"/>
  <c r="G109" i="10"/>
  <c r="P47" i="2"/>
  <c r="G395" i="10"/>
  <c r="P190" i="2"/>
  <c r="G250" i="10"/>
  <c r="P153" i="2"/>
  <c r="G105" i="10"/>
  <c r="P180" i="2"/>
  <c r="G391" i="10"/>
  <c r="P79" i="2"/>
  <c r="G246" i="10"/>
  <c r="P318" i="2"/>
  <c r="G101" i="10"/>
  <c r="P44" i="2"/>
  <c r="G387" i="10"/>
  <c r="P168" i="2"/>
  <c r="G242" i="10"/>
  <c r="P198" i="2"/>
  <c r="G97" i="10"/>
  <c r="P284" i="2"/>
  <c r="G63" i="10"/>
  <c r="P112" i="2"/>
  <c r="G193" i="3"/>
  <c r="J53" i="2"/>
  <c r="G381" i="3"/>
  <c r="J342" i="2"/>
  <c r="G237" i="3"/>
  <c r="J17" i="2"/>
  <c r="G383" i="10"/>
  <c r="P77" i="2"/>
  <c r="G238" i="10"/>
  <c r="P18" i="2"/>
  <c r="G93" i="10"/>
  <c r="P216" i="2"/>
  <c r="G379" i="10"/>
  <c r="P343" i="2"/>
  <c r="G234" i="10"/>
  <c r="P235" i="2"/>
  <c r="G89" i="10"/>
  <c r="P281" i="2"/>
  <c r="P165" i="2"/>
  <c r="P204" i="2"/>
  <c r="G371" i="10"/>
  <c r="P202" i="2"/>
  <c r="G226" i="10"/>
  <c r="P313" i="2"/>
  <c r="G81" i="10"/>
  <c r="P359" i="2"/>
  <c r="G367" i="10"/>
  <c r="P339" i="2"/>
  <c r="G222" i="10"/>
  <c r="P152" i="2"/>
  <c r="G77" i="10"/>
  <c r="P41" i="2"/>
  <c r="G363" i="10"/>
  <c r="P187" i="2"/>
  <c r="P57" i="2"/>
  <c r="P9" i="2"/>
  <c r="G325" i="10"/>
  <c r="P108" i="2"/>
  <c r="G231" i="10"/>
  <c r="P16" i="2"/>
  <c r="L25" i="2"/>
  <c r="G359" i="10"/>
  <c r="P377" i="2"/>
  <c r="G214" i="10"/>
  <c r="P15" i="2"/>
  <c r="G69" i="10"/>
  <c r="P131" i="2"/>
  <c r="G355" i="10"/>
  <c r="P247" i="2"/>
  <c r="G210" i="10"/>
  <c r="P150" i="2"/>
  <c r="P39" i="2"/>
  <c r="G351" i="10"/>
  <c r="P173" i="2"/>
  <c r="G206" i="10"/>
  <c r="P435" i="2"/>
  <c r="G61" i="10"/>
  <c r="P278" i="2"/>
  <c r="G347" i="10"/>
  <c r="P73" i="2"/>
  <c r="G202" i="10"/>
  <c r="P164" i="2"/>
  <c r="G57" i="10"/>
  <c r="P407" i="2"/>
  <c r="G343" i="10"/>
  <c r="P185" i="2"/>
  <c r="G198" i="10"/>
  <c r="P54" i="2"/>
  <c r="G53" i="10"/>
  <c r="P194" i="2"/>
  <c r="G339" i="10"/>
  <c r="P264" i="2"/>
  <c r="P163" i="2"/>
  <c r="G49" i="10"/>
  <c r="P417" i="2"/>
  <c r="G3" i="10"/>
  <c r="P25" i="2"/>
  <c r="G349" i="10"/>
  <c r="P74" i="2"/>
  <c r="G375" i="10"/>
  <c r="P23" i="2"/>
  <c r="G137" i="10"/>
  <c r="P132" i="2"/>
  <c r="G258" i="3"/>
  <c r="J261" i="2"/>
  <c r="G238" i="3"/>
  <c r="J316" i="2"/>
  <c r="G335" i="10"/>
  <c r="P376" i="2"/>
  <c r="G190" i="10"/>
  <c r="P306" i="2"/>
  <c r="G45" i="10"/>
  <c r="P276" i="2"/>
  <c r="G331" i="10"/>
  <c r="P332" i="2"/>
  <c r="P52" i="2"/>
  <c r="G41" i="10"/>
  <c r="P33" i="2"/>
  <c r="G327" i="10"/>
  <c r="P21" i="2"/>
  <c r="G182" i="10"/>
  <c r="P303" i="2"/>
  <c r="G37" i="10"/>
  <c r="P355" i="2"/>
  <c r="P71" i="2"/>
  <c r="G178" i="10"/>
  <c r="P367" i="2"/>
  <c r="G33" i="10"/>
  <c r="P31" i="2"/>
  <c r="G319" i="10"/>
  <c r="P106" i="2"/>
  <c r="G174" i="10"/>
  <c r="P408" i="2"/>
  <c r="G29" i="10"/>
  <c r="P249" i="2"/>
  <c r="G315" i="10"/>
  <c r="P215" i="2"/>
  <c r="G170" i="10"/>
  <c r="P364" i="2"/>
  <c r="G25" i="10"/>
  <c r="P91" i="2"/>
  <c r="G3" i="7"/>
  <c r="M25" i="2"/>
  <c r="G27" i="10"/>
  <c r="P29" i="2"/>
  <c r="G397" i="10"/>
  <c r="P80" i="2"/>
  <c r="G399" i="10"/>
  <c r="P127" i="2"/>
  <c r="G329" i="10"/>
  <c r="P22" i="2"/>
  <c r="G311" i="10"/>
  <c r="P210" i="2"/>
  <c r="G166" i="10"/>
  <c r="P223" i="2"/>
  <c r="G21" i="10"/>
  <c r="P5" i="2"/>
  <c r="G307" i="10"/>
  <c r="P331" i="2"/>
  <c r="G162" i="10"/>
  <c r="P298" i="2"/>
  <c r="G17" i="10"/>
  <c r="P270" i="2"/>
  <c r="G303" i="10"/>
  <c r="P398" i="2"/>
  <c r="G158" i="10"/>
  <c r="P420" i="2"/>
  <c r="P170" i="2"/>
  <c r="G299" i="10"/>
  <c r="P201" i="2"/>
  <c r="P89" i="2"/>
  <c r="G9" i="10"/>
  <c r="P162" i="2"/>
  <c r="G295" i="10"/>
  <c r="P66" i="2"/>
  <c r="P51" i="2"/>
  <c r="G5" i="10"/>
  <c r="P26" i="2"/>
  <c r="G291" i="10"/>
  <c r="P65" i="2"/>
  <c r="G146" i="10"/>
  <c r="P295" i="2"/>
  <c r="G50" i="10"/>
  <c r="P111" i="2"/>
  <c r="G148" i="10"/>
  <c r="P114" i="2"/>
  <c r="G423" i="10"/>
  <c r="P104" i="2"/>
  <c r="G425" i="10"/>
  <c r="P90" i="2"/>
  <c r="G227" i="3"/>
  <c r="J404" i="2"/>
  <c r="G432" i="10"/>
  <c r="P401" i="2"/>
  <c r="G287" i="10"/>
  <c r="P155" i="2"/>
  <c r="G142" i="10"/>
  <c r="P257" i="2"/>
  <c r="G428" i="10"/>
  <c r="P130" i="2"/>
  <c r="G283" i="10"/>
  <c r="P424" i="2"/>
  <c r="G138" i="10"/>
  <c r="P388" i="2"/>
  <c r="G424" i="10"/>
  <c r="P191" i="2"/>
  <c r="G279" i="10"/>
  <c r="P262" i="2"/>
  <c r="G134" i="10"/>
  <c r="P147" i="2"/>
  <c r="G420" i="10"/>
  <c r="P400" i="2"/>
  <c r="G275" i="10"/>
  <c r="P375" i="2"/>
  <c r="G130" i="10"/>
  <c r="P232" i="2"/>
  <c r="G416" i="10"/>
  <c r="P140" i="2"/>
  <c r="G271" i="10"/>
  <c r="P172" i="2"/>
  <c r="G126" i="10"/>
  <c r="P291" i="2"/>
  <c r="P24" i="2"/>
  <c r="G267" i="10"/>
  <c r="P101" i="2"/>
  <c r="P94" i="2"/>
  <c r="G74" i="10"/>
  <c r="P92" i="2"/>
  <c r="G220" i="10"/>
  <c r="P58" i="2"/>
  <c r="G259" i="3"/>
  <c r="J423" i="2"/>
  <c r="G37" i="3"/>
  <c r="J110" i="2"/>
  <c r="G437" i="3"/>
  <c r="J382" i="2"/>
  <c r="G408" i="10"/>
  <c r="P349" i="2"/>
  <c r="G263" i="10"/>
  <c r="P100" i="2"/>
  <c r="G118" i="10"/>
  <c r="P93" i="2"/>
  <c r="G404" i="10"/>
  <c r="P84" i="2"/>
  <c r="G259" i="10"/>
  <c r="P61" i="2"/>
  <c r="G114" i="10"/>
  <c r="P287" i="2"/>
  <c r="G400" i="10"/>
  <c r="P128" i="2"/>
  <c r="G255" i="10"/>
  <c r="P373" i="2"/>
  <c r="P119" i="2"/>
  <c r="G396" i="10"/>
  <c r="P160" i="2"/>
  <c r="G251" i="10"/>
  <c r="P372" i="2"/>
  <c r="P88" i="2"/>
  <c r="G392" i="10"/>
  <c r="P346" i="2"/>
  <c r="G247" i="10"/>
  <c r="P319" i="2"/>
  <c r="P45" i="2"/>
  <c r="G388" i="10"/>
  <c r="P345" i="2"/>
  <c r="G243" i="10"/>
  <c r="P133" i="2"/>
  <c r="G98" i="10"/>
  <c r="P43" i="2"/>
  <c r="G268" i="10"/>
  <c r="P19" i="2"/>
  <c r="G11" i="10"/>
  <c r="P225" i="2"/>
  <c r="O26" i="2"/>
  <c r="N432" i="2"/>
  <c r="M432" i="2"/>
  <c r="K432" i="2"/>
  <c r="K26" i="2"/>
  <c r="L432" i="2"/>
  <c r="K248" i="2"/>
  <c r="F25" i="2"/>
  <c r="F2" i="2" s="1" a="1"/>
  <c r="F2" i="2" s="1"/>
  <c r="H432" i="2"/>
  <c r="P2" i="2" a="1"/>
  <c r="P2" i="2"/>
  <c r="O248" i="2"/>
  <c r="N26" i="2"/>
  <c r="M26" i="2"/>
  <c r="L26" i="2"/>
  <c r="K266" i="2"/>
  <c r="F26" i="2"/>
  <c r="O266" i="2"/>
  <c r="N248" i="2"/>
  <c r="M248" i="2"/>
  <c r="L248" i="2"/>
  <c r="K176" i="2"/>
  <c r="H248" i="2"/>
  <c r="O176" i="2"/>
  <c r="N266" i="2"/>
  <c r="M266" i="2"/>
  <c r="L266" i="2"/>
  <c r="K162" i="2"/>
  <c r="H266" i="2"/>
  <c r="O162" i="2"/>
  <c r="N176" i="2"/>
  <c r="M176" i="2"/>
  <c r="L176" i="2"/>
  <c r="K267" i="2"/>
  <c r="F176" i="2"/>
  <c r="O267" i="2"/>
  <c r="N162" i="2"/>
  <c r="M162" i="2"/>
  <c r="L267" i="2"/>
  <c r="K225" i="2"/>
  <c r="F162" i="2"/>
  <c r="O225" i="2"/>
  <c r="N267" i="2"/>
  <c r="M267" i="2"/>
  <c r="L225" i="2"/>
  <c r="K268" i="2"/>
  <c r="H267" i="2"/>
  <c r="O268" i="2"/>
  <c r="N225" i="2"/>
  <c r="M225" i="2"/>
  <c r="L268" i="2"/>
  <c r="K170" i="2"/>
  <c r="H225" i="2"/>
  <c r="O170" i="2"/>
  <c r="N268" i="2"/>
  <c r="M268" i="2"/>
  <c r="L170" i="2"/>
  <c r="K383" i="2"/>
  <c r="H268" i="2"/>
  <c r="O383" i="2"/>
  <c r="N170" i="2"/>
  <c r="M170" i="2"/>
  <c r="L383" i="2"/>
  <c r="K217" i="2"/>
  <c r="F170" i="2"/>
  <c r="O217" i="2"/>
  <c r="N383" i="2"/>
  <c r="M383" i="2"/>
  <c r="L217" i="2"/>
  <c r="K269" i="2"/>
  <c r="H383" i="2"/>
  <c r="O269" i="2"/>
  <c r="N217" i="2"/>
  <c r="M217" i="2"/>
  <c r="L269" i="2"/>
  <c r="K270" i="2"/>
  <c r="H217" i="2"/>
  <c r="O270" i="2"/>
  <c r="N269" i="2"/>
  <c r="M269" i="2"/>
  <c r="L270" i="2"/>
  <c r="K27" i="2"/>
  <c r="H269" i="2"/>
  <c r="O27" i="2"/>
  <c r="N270" i="2"/>
  <c r="M270" i="2"/>
  <c r="L27" i="2"/>
  <c r="K413" i="2"/>
  <c r="H270" i="2"/>
  <c r="O413" i="2"/>
  <c r="N27" i="2"/>
  <c r="M27" i="2"/>
  <c r="L413" i="2"/>
  <c r="K271" i="2"/>
  <c r="F27" i="2"/>
  <c r="O271" i="2"/>
  <c r="N413" i="2"/>
  <c r="M413" i="2"/>
  <c r="L271" i="2"/>
  <c r="K5" i="2"/>
  <c r="H413" i="2"/>
  <c r="O5" i="2"/>
  <c r="N271" i="2"/>
  <c r="M271" i="2"/>
  <c r="L5" i="2"/>
  <c r="K221" i="2"/>
  <c r="H271" i="2"/>
  <c r="O221" i="2"/>
  <c r="N5" i="2"/>
  <c r="M5" i="2"/>
  <c r="L221" i="2"/>
  <c r="K28" i="2"/>
  <c r="F5" i="2"/>
  <c r="O28" i="2"/>
  <c r="N221" i="2"/>
  <c r="M221" i="2"/>
  <c r="L28" i="2"/>
  <c r="K272" i="2"/>
  <c r="H221" i="2"/>
  <c r="O272" i="2"/>
  <c r="N28" i="2"/>
  <c r="M28" i="2"/>
  <c r="L272" i="2"/>
  <c r="K91" i="2"/>
  <c r="F28" i="2"/>
  <c r="O91" i="2"/>
  <c r="N272" i="2"/>
  <c r="M272" i="2"/>
  <c r="L91" i="2"/>
  <c r="K273" i="2"/>
  <c r="H272" i="2"/>
  <c r="O273" i="2"/>
  <c r="N91" i="2"/>
  <c r="M91" i="2"/>
  <c r="L273" i="2"/>
  <c r="K29" i="2"/>
  <c r="F91" i="2"/>
  <c r="O29" i="2"/>
  <c r="N273" i="2"/>
  <c r="M273" i="2"/>
  <c r="L29" i="2"/>
  <c r="K274" i="2"/>
  <c r="H273" i="2"/>
  <c r="O274" i="2"/>
  <c r="N29" i="2"/>
  <c r="M29" i="2"/>
  <c r="L274" i="2"/>
  <c r="K249" i="2"/>
  <c r="F29" i="2"/>
  <c r="O249" i="2"/>
  <c r="N274" i="2"/>
  <c r="M274" i="2"/>
  <c r="L249" i="2"/>
  <c r="K275" i="2"/>
  <c r="H274" i="2"/>
  <c r="O275" i="2"/>
  <c r="N249" i="2"/>
  <c r="M249" i="2"/>
  <c r="L275" i="2"/>
  <c r="K30" i="2"/>
  <c r="H249" i="2"/>
  <c r="O30" i="2"/>
  <c r="N275" i="2"/>
  <c r="M275" i="2"/>
  <c r="L30" i="2"/>
  <c r="K414" i="2"/>
  <c r="H275" i="2"/>
  <c r="O414" i="2"/>
  <c r="N30" i="2"/>
  <c r="M30" i="2"/>
  <c r="L414" i="2"/>
  <c r="K31" i="2"/>
  <c r="F30" i="2"/>
  <c r="O31" i="2"/>
  <c r="N414" i="2"/>
  <c r="M414" i="2"/>
  <c r="L31" i="2"/>
  <c r="K32" i="2"/>
  <c r="H414" i="2"/>
  <c r="O32" i="2"/>
  <c r="N31" i="2"/>
  <c r="M31" i="2"/>
  <c r="L32" i="2"/>
  <c r="K250" i="2"/>
  <c r="F31" i="2"/>
  <c r="O250" i="2"/>
  <c r="N32" i="2"/>
  <c r="M32" i="2"/>
  <c r="L250" i="2"/>
  <c r="K6" i="2"/>
  <c r="F32" i="2"/>
  <c r="O6" i="2"/>
  <c r="N250" i="2"/>
  <c r="M250" i="2"/>
  <c r="L6" i="2"/>
  <c r="K355" i="2"/>
  <c r="H250" i="2"/>
  <c r="O355" i="2"/>
  <c r="N6" i="2"/>
  <c r="M6" i="2"/>
  <c r="L355" i="2"/>
  <c r="K110" i="2"/>
  <c r="F6" i="2"/>
  <c r="O110" i="2"/>
  <c r="N355" i="2"/>
  <c r="M355" i="2"/>
  <c r="L110" i="2"/>
  <c r="K177" i="2"/>
  <c r="H355" i="2"/>
  <c r="O177" i="2"/>
  <c r="N110" i="2"/>
  <c r="M110" i="2"/>
  <c r="L177" i="2"/>
  <c r="K415" i="2"/>
  <c r="F110" i="2"/>
  <c r="O415" i="2"/>
  <c r="N177" i="2"/>
  <c r="M177" i="2"/>
  <c r="L415" i="2"/>
  <c r="K33" i="2"/>
  <c r="F177" i="2"/>
  <c r="O33" i="2"/>
  <c r="N415" i="2"/>
  <c r="M415" i="2"/>
  <c r="L33" i="2"/>
  <c r="K34" i="2"/>
  <c r="H415" i="2"/>
  <c r="O34" i="2"/>
  <c r="N33" i="2"/>
  <c r="M33" i="2"/>
  <c r="L34" i="2"/>
  <c r="K251" i="2"/>
  <c r="F33" i="2"/>
  <c r="O251" i="2"/>
  <c r="N34" i="2"/>
  <c r="M34" i="2"/>
  <c r="L251" i="2"/>
  <c r="K416" i="2"/>
  <c r="F34" i="2"/>
  <c r="O416" i="2"/>
  <c r="N251" i="2"/>
  <c r="M251" i="2"/>
  <c r="L416" i="2"/>
  <c r="K276" i="2"/>
  <c r="H251" i="2"/>
  <c r="O276" i="2"/>
  <c r="N416" i="2"/>
  <c r="M416" i="2"/>
  <c r="L276" i="2"/>
  <c r="K144" i="2"/>
  <c r="H416" i="2"/>
  <c r="O144" i="2"/>
  <c r="N276" i="2"/>
  <c r="M276" i="2"/>
  <c r="L144" i="2"/>
  <c r="K356" i="2"/>
  <c r="H276" i="2"/>
  <c r="O356" i="2"/>
  <c r="N144" i="2"/>
  <c r="M144" i="2"/>
  <c r="L356" i="2"/>
  <c r="K406" i="2"/>
  <c r="F144" i="2"/>
  <c r="O406" i="2"/>
  <c r="N356" i="2"/>
  <c r="M356" i="2"/>
  <c r="H356" i="2"/>
  <c r="L406" i="2"/>
  <c r="K417" i="2"/>
  <c r="O417" i="2"/>
  <c r="N406" i="2"/>
  <c r="M406" i="2"/>
  <c r="L417" i="2"/>
  <c r="K111" i="2"/>
  <c r="H406" i="2"/>
  <c r="O111" i="2"/>
  <c r="N417" i="2"/>
  <c r="M417" i="2"/>
  <c r="L111" i="2"/>
  <c r="K277" i="2"/>
  <c r="H417" i="2"/>
  <c r="O277" i="2"/>
  <c r="N111" i="2"/>
  <c r="M111" i="2"/>
  <c r="L277" i="2"/>
  <c r="K357" i="2"/>
  <c r="F111" i="2"/>
  <c r="O357" i="2"/>
  <c r="N277" i="2"/>
  <c r="M277" i="2"/>
  <c r="L357" i="2"/>
  <c r="K194" i="2"/>
  <c r="H277" i="2"/>
  <c r="O194" i="2"/>
  <c r="N357" i="2"/>
  <c r="M357" i="2"/>
  <c r="L194" i="2"/>
  <c r="K35" i="2"/>
  <c r="H357" i="2"/>
  <c r="O35" i="2"/>
  <c r="N194" i="2"/>
  <c r="M194" i="2"/>
  <c r="L35" i="2"/>
  <c r="K36" i="2"/>
  <c r="F194" i="2"/>
  <c r="O36" i="2"/>
  <c r="N35" i="2"/>
  <c r="M35" i="2"/>
  <c r="L36" i="2"/>
  <c r="K228" i="2"/>
  <c r="F35" i="2"/>
  <c r="O228" i="2"/>
  <c r="N36" i="2"/>
  <c r="M36" i="2"/>
  <c r="L228" i="2"/>
  <c r="K407" i="2"/>
  <c r="F36" i="2"/>
  <c r="O407" i="2"/>
  <c r="N228" i="2"/>
  <c r="M228" i="2"/>
  <c r="L407" i="2"/>
  <c r="K37" i="2"/>
  <c r="H228" i="2"/>
  <c r="O37" i="2"/>
  <c r="N407" i="2"/>
  <c r="M407" i="2"/>
  <c r="L37" i="2"/>
  <c r="K384" i="2"/>
  <c r="H407" i="2"/>
  <c r="O384" i="2"/>
  <c r="N37" i="2"/>
  <c r="M37" i="2"/>
  <c r="L384" i="2"/>
  <c r="K38" i="2"/>
  <c r="F37" i="2"/>
  <c r="O38" i="2"/>
  <c r="N384" i="2"/>
  <c r="M384" i="2"/>
  <c r="L38" i="2"/>
  <c r="K278" i="2"/>
  <c r="H384" i="2"/>
  <c r="O278" i="2"/>
  <c r="N38" i="2"/>
  <c r="M38" i="2"/>
  <c r="L278" i="2"/>
  <c r="K196" i="2"/>
  <c r="F38" i="2"/>
  <c r="O196" i="2"/>
  <c r="N278" i="2"/>
  <c r="M278" i="2"/>
  <c r="L196" i="2"/>
  <c r="K112" i="2"/>
  <c r="H278" i="2"/>
  <c r="O112" i="2"/>
  <c r="N196" i="2"/>
  <c r="M196" i="2"/>
  <c r="L112" i="2"/>
  <c r="K178" i="2"/>
  <c r="F196" i="2"/>
  <c r="O178" i="2"/>
  <c r="N112" i="2"/>
  <c r="M112" i="2"/>
  <c r="L178" i="2"/>
  <c r="K39" i="2"/>
  <c r="F112" i="2"/>
  <c r="O39" i="2"/>
  <c r="N178" i="2"/>
  <c r="M178" i="2"/>
  <c r="L39" i="2"/>
  <c r="K175" i="2"/>
  <c r="F178" i="2"/>
  <c r="O175" i="2"/>
  <c r="N39" i="2"/>
  <c r="M39" i="2"/>
  <c r="L175" i="2"/>
  <c r="K7" i="2"/>
  <c r="F39" i="2"/>
  <c r="O7" i="2"/>
  <c r="N175" i="2"/>
  <c r="M175" i="2"/>
  <c r="L7" i="2"/>
  <c r="K229" i="2"/>
  <c r="F175" i="2"/>
  <c r="O229" i="2"/>
  <c r="N7" i="2"/>
  <c r="M7" i="2"/>
  <c r="L229" i="2"/>
  <c r="K131" i="2"/>
  <c r="F7" i="2"/>
  <c r="O131" i="2"/>
  <c r="N229" i="2"/>
  <c r="M229" i="2"/>
  <c r="L131" i="2"/>
  <c r="K8" i="2"/>
  <c r="H229" i="2"/>
  <c r="O8" i="2"/>
  <c r="N131" i="2"/>
  <c r="M131" i="2"/>
  <c r="L8" i="2"/>
  <c r="K279" i="2"/>
  <c r="F131" i="2"/>
  <c r="O279" i="2"/>
  <c r="N8" i="2"/>
  <c r="M8" i="2"/>
  <c r="L279" i="2"/>
  <c r="K40" i="2"/>
  <c r="F8" i="2"/>
  <c r="O40" i="2"/>
  <c r="N279" i="2"/>
  <c r="M279" i="2"/>
  <c r="L40" i="2"/>
  <c r="K9" i="2"/>
  <c r="H279" i="2"/>
  <c r="O9" i="2"/>
  <c r="N40" i="2"/>
  <c r="M40" i="2"/>
  <c r="L9" i="2"/>
  <c r="K92" i="2"/>
  <c r="F40" i="2"/>
  <c r="O92" i="2"/>
  <c r="N9" i="2"/>
  <c r="M9" i="2"/>
  <c r="L92" i="2"/>
  <c r="K358" i="2"/>
  <c r="F9" i="2"/>
  <c r="O358" i="2"/>
  <c r="N92" i="2"/>
  <c r="M92" i="2"/>
  <c r="L358" i="2"/>
  <c r="K418" i="2"/>
  <c r="F92" i="2"/>
  <c r="O418" i="2"/>
  <c r="N358" i="2"/>
  <c r="M358" i="2"/>
  <c r="L418" i="2"/>
  <c r="K41" i="2"/>
  <c r="H358" i="2"/>
  <c r="O41" i="2"/>
  <c r="N418" i="2"/>
  <c r="M418" i="2"/>
  <c r="L41" i="2"/>
  <c r="K252" i="2"/>
  <c r="H418" i="2"/>
  <c r="O252" i="2"/>
  <c r="N41" i="2"/>
  <c r="M41" i="2"/>
  <c r="L252" i="2"/>
  <c r="K145" i="2"/>
  <c r="F41" i="2"/>
  <c r="O145" i="2"/>
  <c r="N252" i="2"/>
  <c r="M252" i="2"/>
  <c r="L145" i="2"/>
  <c r="K280" i="2"/>
  <c r="H252" i="2"/>
  <c r="O280" i="2"/>
  <c r="N145" i="2"/>
  <c r="M145" i="2"/>
  <c r="L280" i="2"/>
  <c r="K359" i="2"/>
  <c r="F145" i="2"/>
  <c r="O359" i="2"/>
  <c r="N280" i="2"/>
  <c r="M280" i="2"/>
  <c r="L359" i="2"/>
  <c r="K230" i="2"/>
  <c r="H280" i="2"/>
  <c r="O230" i="2"/>
  <c r="N359" i="2"/>
  <c r="M359" i="2"/>
  <c r="L230" i="2"/>
  <c r="K87" i="2"/>
  <c r="H359" i="2"/>
  <c r="O87" i="2"/>
  <c r="N230" i="2"/>
  <c r="M230" i="2"/>
  <c r="L87" i="2"/>
  <c r="K171" i="2"/>
  <c r="H230" i="2"/>
  <c r="O171" i="2"/>
  <c r="N87" i="2"/>
  <c r="M87" i="2"/>
  <c r="L171" i="2"/>
  <c r="K204" i="2"/>
  <c r="F87" i="2"/>
  <c r="O204" i="2"/>
  <c r="N171" i="2"/>
  <c r="M171" i="2"/>
  <c r="L204" i="2"/>
  <c r="K146" i="2"/>
  <c r="F171" i="2"/>
  <c r="O146" i="2"/>
  <c r="N204" i="2"/>
  <c r="M204" i="2"/>
  <c r="L146" i="2"/>
  <c r="K206" i="2"/>
  <c r="F204" i="2"/>
  <c r="O206" i="2"/>
  <c r="N146" i="2"/>
  <c r="M146" i="2"/>
  <c r="L206" i="2"/>
  <c r="K253" i="2"/>
  <c r="F146" i="2"/>
  <c r="O253" i="2"/>
  <c r="N206" i="2"/>
  <c r="M206" i="2"/>
  <c r="L253" i="2"/>
  <c r="K281" i="2"/>
  <c r="F206" i="2"/>
  <c r="O281" i="2"/>
  <c r="N253" i="2"/>
  <c r="M253" i="2"/>
  <c r="L281" i="2"/>
  <c r="K282" i="2"/>
  <c r="H253" i="2"/>
  <c r="O282" i="2"/>
  <c r="N281" i="2"/>
  <c r="M281" i="2"/>
  <c r="L282" i="2"/>
  <c r="K10" i="2"/>
  <c r="H281" i="2"/>
  <c r="O10" i="2"/>
  <c r="N282" i="2"/>
  <c r="M282" i="2"/>
  <c r="L10" i="2"/>
  <c r="K42" i="2"/>
  <c r="H282" i="2"/>
  <c r="O42" i="2"/>
  <c r="N10" i="2"/>
  <c r="M10" i="2"/>
  <c r="L42" i="2"/>
  <c r="K216" i="2"/>
  <c r="F10" i="2"/>
  <c r="O216" i="2"/>
  <c r="N42" i="2"/>
  <c r="M42" i="2"/>
  <c r="L216" i="2"/>
  <c r="K283" i="2"/>
  <c r="F42" i="2"/>
  <c r="O283" i="2"/>
  <c r="N216" i="2"/>
  <c r="M216" i="2"/>
  <c r="L283" i="2"/>
  <c r="K402" i="2"/>
  <c r="F216" i="2"/>
  <c r="O402" i="2"/>
  <c r="N283" i="2"/>
  <c r="M283" i="2"/>
  <c r="L402" i="2"/>
  <c r="K179" i="2"/>
  <c r="H283" i="2"/>
  <c r="O179" i="2"/>
  <c r="N402" i="2"/>
  <c r="M402" i="2"/>
  <c r="L179" i="2"/>
  <c r="K284" i="2"/>
  <c r="H402" i="2"/>
  <c r="O284" i="2"/>
  <c r="N179" i="2"/>
  <c r="M179" i="2"/>
  <c r="L284" i="2"/>
  <c r="K43" i="2"/>
  <c r="F179" i="2"/>
  <c r="O43" i="2"/>
  <c r="N284" i="2"/>
  <c r="M284" i="2"/>
  <c r="L43" i="2"/>
  <c r="K213" i="2"/>
  <c r="H284" i="2"/>
  <c r="O213" i="2"/>
  <c r="N43" i="2"/>
  <c r="M43" i="2"/>
  <c r="L213" i="2"/>
  <c r="K220" i="2"/>
  <c r="F43" i="2"/>
  <c r="O220" i="2"/>
  <c r="N213" i="2"/>
  <c r="M213" i="2"/>
  <c r="L220" i="2"/>
  <c r="K44" i="2"/>
  <c r="F213" i="2"/>
  <c r="O44" i="2"/>
  <c r="N220" i="2"/>
  <c r="M220" i="2"/>
  <c r="L44" i="2"/>
  <c r="K45" i="2"/>
  <c r="H220" i="2"/>
  <c r="O45" i="2"/>
  <c r="N44" i="2"/>
  <c r="M44" i="2"/>
  <c r="L45" i="2"/>
  <c r="K113" i="2"/>
  <c r="F44" i="2"/>
  <c r="O113" i="2"/>
  <c r="N45" i="2"/>
  <c r="M45" i="2"/>
  <c r="L113" i="2"/>
  <c r="K46" i="2"/>
  <c r="F45" i="2"/>
  <c r="O46" i="2"/>
  <c r="N113" i="2"/>
  <c r="M113" i="2"/>
  <c r="L46" i="2"/>
  <c r="K180" i="2"/>
  <c r="F113" i="2"/>
  <c r="O180" i="2"/>
  <c r="N46" i="2"/>
  <c r="M46" i="2"/>
  <c r="L180" i="2"/>
  <c r="K88" i="2"/>
  <c r="F46" i="2"/>
  <c r="O88" i="2"/>
  <c r="N180" i="2"/>
  <c r="M180" i="2"/>
  <c r="L88" i="2"/>
  <c r="K285" i="2"/>
  <c r="F180" i="2"/>
  <c r="O285" i="2"/>
  <c r="N88" i="2"/>
  <c r="M88" i="2"/>
  <c r="L285" i="2"/>
  <c r="K286" i="2"/>
  <c r="F88" i="2"/>
  <c r="O286" i="2"/>
  <c r="N285" i="2"/>
  <c r="M285" i="2"/>
  <c r="L286" i="2"/>
  <c r="K47" i="2"/>
  <c r="H285" i="2"/>
  <c r="O47" i="2"/>
  <c r="N286" i="2"/>
  <c r="M286" i="2"/>
  <c r="L47" i="2"/>
  <c r="K119" i="2"/>
  <c r="H286" i="2"/>
  <c r="O119" i="2"/>
  <c r="N47" i="2"/>
  <c r="M47" i="2"/>
  <c r="L119" i="2"/>
  <c r="K360" i="2"/>
  <c r="F47" i="2"/>
  <c r="O360" i="2"/>
  <c r="N119" i="2"/>
  <c r="M119" i="2"/>
  <c r="L360" i="2"/>
  <c r="K254" i="2"/>
  <c r="F119" i="2"/>
  <c r="O254" i="2"/>
  <c r="N360" i="2"/>
  <c r="M360" i="2"/>
  <c r="L254" i="2"/>
  <c r="K433" i="2"/>
  <c r="H360" i="2"/>
  <c r="O433" i="2"/>
  <c r="N254" i="2"/>
  <c r="M254" i="2"/>
  <c r="L433" i="2"/>
  <c r="K287" i="2"/>
  <c r="H254" i="2"/>
  <c r="O287" i="2"/>
  <c r="N433" i="2"/>
  <c r="M433" i="2"/>
  <c r="L287" i="2"/>
  <c r="K288" i="2"/>
  <c r="H433" i="2"/>
  <c r="O288" i="2"/>
  <c r="N287" i="2"/>
  <c r="M287" i="2"/>
  <c r="L288" i="2"/>
  <c r="K231" i="2"/>
  <c r="H287" i="2"/>
  <c r="O231" i="2"/>
  <c r="N288" i="2"/>
  <c r="M288" i="2"/>
  <c r="L231" i="2"/>
  <c r="K289" i="2"/>
  <c r="H288" i="2"/>
  <c r="O289" i="2"/>
  <c r="N231" i="2"/>
  <c r="M231" i="2"/>
  <c r="L289" i="2"/>
  <c r="K93" i="2"/>
  <c r="H231" i="2"/>
  <c r="O93" i="2"/>
  <c r="N289" i="2"/>
  <c r="M289" i="2"/>
  <c r="L93" i="2"/>
  <c r="K48" i="2"/>
  <c r="H289" i="2"/>
  <c r="O48" i="2"/>
  <c r="N93" i="2"/>
  <c r="M93" i="2"/>
  <c r="L48" i="2"/>
  <c r="K124" i="2"/>
  <c r="F93" i="2"/>
  <c r="O124" i="2"/>
  <c r="N48" i="2"/>
  <c r="M48" i="2"/>
  <c r="L124" i="2"/>
  <c r="K385" i="2"/>
  <c r="F48" i="2"/>
  <c r="O385" i="2"/>
  <c r="N124" i="2"/>
  <c r="M124" i="2"/>
  <c r="L385" i="2"/>
  <c r="K94" i="2"/>
  <c r="F124" i="2"/>
  <c r="O94" i="2"/>
  <c r="N385" i="2"/>
  <c r="M385" i="2"/>
  <c r="L94" i="2"/>
  <c r="K386" i="2"/>
  <c r="H385" i="2"/>
  <c r="O386" i="2"/>
  <c r="N94" i="2"/>
  <c r="M94" i="2"/>
  <c r="L386" i="2"/>
  <c r="K361" i="2"/>
  <c r="F94" i="2"/>
  <c r="O361" i="2"/>
  <c r="N386" i="2"/>
  <c r="M386" i="2"/>
  <c r="L361" i="2"/>
  <c r="K290" i="2"/>
  <c r="H386" i="2"/>
  <c r="O290" i="2"/>
  <c r="N361" i="2"/>
  <c r="M361" i="2"/>
  <c r="L290" i="2"/>
  <c r="K291" i="2"/>
  <c r="H361" i="2"/>
  <c r="O291" i="2"/>
  <c r="N290" i="2"/>
  <c r="M290" i="2"/>
  <c r="L291" i="2"/>
  <c r="K255" i="2"/>
  <c r="H290" i="2"/>
  <c r="O255" i="2"/>
  <c r="N291" i="2"/>
  <c r="M291" i="2"/>
  <c r="L255" i="2"/>
  <c r="K256" i="2"/>
  <c r="H291" i="2"/>
  <c r="O256" i="2"/>
  <c r="N255" i="2"/>
  <c r="M255" i="2"/>
  <c r="L256" i="2"/>
  <c r="K387" i="2"/>
  <c r="H255" i="2"/>
  <c r="O387" i="2"/>
  <c r="N256" i="2"/>
  <c r="M256" i="2"/>
  <c r="L387" i="2"/>
  <c r="K232" i="2"/>
  <c r="H256" i="2"/>
  <c r="O232" i="2"/>
  <c r="N387" i="2"/>
  <c r="M387" i="2"/>
  <c r="L232" i="2"/>
  <c r="K292" i="2"/>
  <c r="H387" i="2"/>
  <c r="O292" i="2"/>
  <c r="N232" i="2"/>
  <c r="M232" i="2"/>
  <c r="L292" i="2"/>
  <c r="K95" i="2"/>
  <c r="H232" i="2"/>
  <c r="O95" i="2"/>
  <c r="N292" i="2"/>
  <c r="M292" i="2"/>
  <c r="L95" i="2"/>
  <c r="K293" i="2"/>
  <c r="H292" i="2"/>
  <c r="O293" i="2"/>
  <c r="N95" i="2"/>
  <c r="M95" i="2"/>
  <c r="L293" i="2"/>
  <c r="K147" i="2"/>
  <c r="F95" i="2"/>
  <c r="O147" i="2"/>
  <c r="N293" i="2"/>
  <c r="M293" i="2"/>
  <c r="L147" i="2"/>
  <c r="K49" i="2"/>
  <c r="H293" i="2"/>
  <c r="O49" i="2"/>
  <c r="N147" i="2"/>
  <c r="M147" i="2"/>
  <c r="L49" i="2"/>
  <c r="K294" i="2"/>
  <c r="F147" i="2"/>
  <c r="O294" i="2"/>
  <c r="N49" i="2"/>
  <c r="M49" i="2"/>
  <c r="L294" i="2"/>
  <c r="K132" i="2"/>
  <c r="F49" i="2"/>
  <c r="O132" i="2"/>
  <c r="N294" i="2"/>
  <c r="M294" i="2"/>
  <c r="L132" i="2"/>
  <c r="K388" i="2"/>
  <c r="H294" i="2"/>
  <c r="O388" i="2"/>
  <c r="N132" i="2"/>
  <c r="M132" i="2"/>
  <c r="K120" i="2"/>
  <c r="F132" i="2"/>
  <c r="O120" i="2"/>
  <c r="N388" i="2"/>
  <c r="M388" i="2"/>
  <c r="H388" i="2"/>
  <c r="L120" i="2"/>
  <c r="K362" i="2"/>
  <c r="O362" i="2"/>
  <c r="N120" i="2"/>
  <c r="M120" i="2"/>
  <c r="L362" i="2"/>
  <c r="K419" i="2"/>
  <c r="F120" i="2"/>
  <c r="O419" i="2"/>
  <c r="N362" i="2"/>
  <c r="M362" i="2"/>
  <c r="L419" i="2"/>
  <c r="K257" i="2"/>
  <c r="H362" i="2"/>
  <c r="O257" i="2"/>
  <c r="N419" i="2"/>
  <c r="M419" i="2"/>
  <c r="L257" i="2"/>
  <c r="K222" i="2"/>
  <c r="H419" i="2"/>
  <c r="O222" i="2"/>
  <c r="N257" i="2"/>
  <c r="M257" i="2"/>
  <c r="L222" i="2"/>
  <c r="K207" i="2"/>
  <c r="H257" i="2"/>
  <c r="O207" i="2"/>
  <c r="N222" i="2"/>
  <c r="M222" i="2"/>
  <c r="L207" i="2"/>
  <c r="K50" i="2"/>
  <c r="H222" i="2"/>
  <c r="O50" i="2"/>
  <c r="N207" i="2"/>
  <c r="M207" i="2"/>
  <c r="L50" i="2"/>
  <c r="K295" i="2"/>
  <c r="F207" i="2"/>
  <c r="O295" i="2"/>
  <c r="N50" i="2"/>
  <c r="M50" i="2"/>
  <c r="L295" i="2"/>
  <c r="K11" i="2"/>
  <c r="F50" i="2"/>
  <c r="O11" i="2"/>
  <c r="N295" i="2"/>
  <c r="M295" i="2"/>
  <c r="L11" i="2"/>
  <c r="K114" i="2"/>
  <c r="H295" i="2"/>
  <c r="O114" i="2"/>
  <c r="N11" i="2"/>
  <c r="M11" i="2"/>
  <c r="L114" i="2"/>
  <c r="K233" i="2"/>
  <c r="F11" i="2"/>
  <c r="O233" i="2"/>
  <c r="N114" i="2"/>
  <c r="M114" i="2"/>
  <c r="L233" i="2"/>
  <c r="K51" i="2"/>
  <c r="F114" i="2"/>
  <c r="O51" i="2"/>
  <c r="N233" i="2"/>
  <c r="M233" i="2"/>
  <c r="L51" i="2"/>
  <c r="K296" i="2"/>
  <c r="H233" i="2"/>
  <c r="O296" i="2"/>
  <c r="N51" i="2"/>
  <c r="M51" i="2"/>
  <c r="L296" i="2"/>
  <c r="K246" i="2"/>
  <c r="F51" i="2"/>
  <c r="O246" i="2"/>
  <c r="N296" i="2"/>
  <c r="M296" i="2"/>
  <c r="L246" i="2"/>
  <c r="K125" i="2"/>
  <c r="H296" i="2"/>
  <c r="O125" i="2"/>
  <c r="N246" i="2"/>
  <c r="M246" i="2"/>
  <c r="L125" i="2"/>
  <c r="K89" i="2"/>
  <c r="F246" i="2"/>
  <c r="O89" i="2"/>
  <c r="N125" i="2"/>
  <c r="M125" i="2"/>
  <c r="L89" i="2"/>
  <c r="K242" i="2"/>
  <c r="F125" i="2"/>
  <c r="O242" i="2"/>
  <c r="N89" i="2"/>
  <c r="M89" i="2"/>
  <c r="L242" i="2"/>
  <c r="K192" i="2"/>
  <c r="F89" i="2"/>
  <c r="O192" i="2"/>
  <c r="N242" i="2"/>
  <c r="M242" i="2"/>
  <c r="L192" i="2"/>
  <c r="K258" i="2"/>
  <c r="H242" i="2"/>
  <c r="O258" i="2"/>
  <c r="N192" i="2"/>
  <c r="M192" i="2"/>
  <c r="L258" i="2"/>
  <c r="K420" i="2"/>
  <c r="F192" i="2"/>
  <c r="O420" i="2"/>
  <c r="N258" i="2"/>
  <c r="M258" i="2"/>
  <c r="L420" i="2"/>
  <c r="K259" i="2"/>
  <c r="H258" i="2"/>
  <c r="O259" i="2"/>
  <c r="N420" i="2"/>
  <c r="M420" i="2"/>
  <c r="L259" i="2"/>
  <c r="K208" i="2"/>
  <c r="H420" i="2"/>
  <c r="O208" i="2"/>
  <c r="N259" i="2"/>
  <c r="M259" i="2"/>
  <c r="L208" i="2"/>
  <c r="K297" i="2"/>
  <c r="H259" i="2"/>
  <c r="O297" i="2"/>
  <c r="N208" i="2"/>
  <c r="M208" i="2"/>
  <c r="L297" i="2"/>
  <c r="K298" i="2"/>
  <c r="F208" i="2"/>
  <c r="O298" i="2"/>
  <c r="N297" i="2"/>
  <c r="M297" i="2"/>
  <c r="L298" i="2"/>
  <c r="K299" i="2"/>
  <c r="H297" i="2"/>
  <c r="O299" i="2"/>
  <c r="N298" i="2"/>
  <c r="M298" i="2"/>
  <c r="L299" i="2"/>
  <c r="K434" i="2"/>
  <c r="H298" i="2"/>
  <c r="O434" i="2"/>
  <c r="N299" i="2"/>
  <c r="M299" i="2"/>
  <c r="L434" i="2"/>
  <c r="K96" i="2"/>
  <c r="H299" i="2"/>
  <c r="O96" i="2"/>
  <c r="N434" i="2"/>
  <c r="M434" i="2"/>
  <c r="H434" i="2"/>
  <c r="L96" i="2"/>
  <c r="K223" i="2"/>
  <c r="O223" i="2"/>
  <c r="N96" i="2"/>
  <c r="M96" i="2"/>
  <c r="L223" i="2"/>
  <c r="K363" i="2"/>
  <c r="F96" i="2"/>
  <c r="O363" i="2"/>
  <c r="N223" i="2"/>
  <c r="M223" i="2"/>
  <c r="H223" i="2"/>
  <c r="L363" i="2"/>
  <c r="K12" i="2"/>
  <c r="O12" i="2"/>
  <c r="N363" i="2"/>
  <c r="M363" i="2"/>
  <c r="L12" i="2"/>
  <c r="K300" i="2"/>
  <c r="H363" i="2"/>
  <c r="O300" i="2"/>
  <c r="N12" i="2"/>
  <c r="M12" i="2"/>
  <c r="L300" i="2"/>
  <c r="K364" i="2"/>
  <c r="F12" i="2"/>
  <c r="O364" i="2"/>
  <c r="N300" i="2"/>
  <c r="M300" i="2"/>
  <c r="H300" i="2"/>
  <c r="L364" i="2"/>
  <c r="K301" i="2"/>
  <c r="O301" i="2"/>
  <c r="N364" i="2"/>
  <c r="M364" i="2"/>
  <c r="L301" i="2"/>
  <c r="K421" i="2"/>
  <c r="H364" i="2"/>
  <c r="O421" i="2"/>
  <c r="N301" i="2"/>
  <c r="M301" i="2"/>
  <c r="L421" i="2"/>
  <c r="K148" i="2"/>
  <c r="H301" i="2"/>
  <c r="O148" i="2"/>
  <c r="N421" i="2"/>
  <c r="M421" i="2"/>
  <c r="L148" i="2"/>
  <c r="K408" i="2"/>
  <c r="H421" i="2"/>
  <c r="O408" i="2"/>
  <c r="N148" i="2"/>
  <c r="M148" i="2"/>
  <c r="L408" i="2"/>
  <c r="K365" i="2"/>
  <c r="F148" i="2"/>
  <c r="O365" i="2"/>
  <c r="N408" i="2"/>
  <c r="M408" i="2"/>
  <c r="L365" i="2"/>
  <c r="K141" i="2"/>
  <c r="H408" i="2"/>
  <c r="O141" i="2"/>
  <c r="N365" i="2"/>
  <c r="M365" i="2"/>
  <c r="L141" i="2"/>
  <c r="K366" i="2"/>
  <c r="H365" i="2"/>
  <c r="O366" i="2"/>
  <c r="N141" i="2"/>
  <c r="M141" i="2"/>
  <c r="L366" i="2"/>
  <c r="K367" i="2"/>
  <c r="F141" i="2"/>
  <c r="O367" i="2"/>
  <c r="N366" i="2"/>
  <c r="M366" i="2"/>
  <c r="L367" i="2"/>
  <c r="K302" i="2"/>
  <c r="H366" i="2"/>
  <c r="N367" i="2"/>
  <c r="M367" i="2"/>
  <c r="K181" i="2"/>
  <c r="H367" i="2"/>
  <c r="O302" i="2"/>
  <c r="N302" i="2"/>
  <c r="M302" i="2"/>
  <c r="L302" i="2"/>
  <c r="K303" i="2"/>
  <c r="H302" i="2"/>
  <c r="O181" i="2"/>
  <c r="N181" i="2"/>
  <c r="M181" i="2"/>
  <c r="L181" i="2"/>
  <c r="K182" i="2"/>
  <c r="F181" i="2"/>
  <c r="O303" i="2"/>
  <c r="N303" i="2"/>
  <c r="M303" i="2"/>
  <c r="L303" i="2"/>
  <c r="K304" i="2"/>
  <c r="H303" i="2"/>
  <c r="O182" i="2"/>
  <c r="N182" i="2"/>
  <c r="M182" i="2"/>
  <c r="L182" i="2"/>
  <c r="K183" i="2"/>
  <c r="F182" i="2"/>
  <c r="O304" i="2"/>
  <c r="N304" i="2"/>
  <c r="M304" i="2"/>
  <c r="L304" i="2"/>
  <c r="K52" i="2"/>
  <c r="H304" i="2"/>
  <c r="O183" i="2"/>
  <c r="N183" i="2"/>
  <c r="M183" i="2"/>
  <c r="L183" i="2"/>
  <c r="K142" i="2"/>
  <c r="F183" i="2"/>
  <c r="O52" i="2"/>
  <c r="N52" i="2"/>
  <c r="M52" i="2"/>
  <c r="L52" i="2"/>
  <c r="K305" i="2"/>
  <c r="F52" i="2"/>
  <c r="O142" i="2"/>
  <c r="N142" i="2"/>
  <c r="M142" i="2"/>
  <c r="L142" i="2"/>
  <c r="F142" i="2"/>
  <c r="K13" i="2"/>
  <c r="O305" i="2"/>
  <c r="N305" i="2"/>
  <c r="M305" i="2"/>
  <c r="L305" i="2"/>
  <c r="K306" i="2"/>
  <c r="H305" i="2"/>
  <c r="O13" i="2"/>
  <c r="N13" i="2"/>
  <c r="M13" i="2"/>
  <c r="L13" i="2"/>
  <c r="F13" i="2"/>
  <c r="K368" i="2"/>
  <c r="O306" i="2"/>
  <c r="N306" i="2"/>
  <c r="M306" i="2"/>
  <c r="L306" i="2"/>
  <c r="K307" i="2"/>
  <c r="H306" i="2"/>
  <c r="O368" i="2"/>
  <c r="N368" i="2"/>
  <c r="M368" i="2"/>
  <c r="L368" i="2"/>
  <c r="K53" i="2"/>
  <c r="H368" i="2"/>
  <c r="O307" i="2"/>
  <c r="N307" i="2"/>
  <c r="M307" i="2"/>
  <c r="L307" i="2"/>
  <c r="K163" i="2"/>
  <c r="H307" i="2"/>
  <c r="O53" i="2"/>
  <c r="N53" i="2"/>
  <c r="M53" i="2"/>
  <c r="L53" i="2"/>
  <c r="K184" i="2"/>
  <c r="F53" i="2"/>
  <c r="O163" i="2"/>
  <c r="N163" i="2"/>
  <c r="M163" i="2"/>
  <c r="L163" i="2"/>
  <c r="F163" i="2"/>
  <c r="K369" i="2"/>
  <c r="O184" i="2"/>
  <c r="N184" i="2"/>
  <c r="M184" i="2"/>
  <c r="L184" i="2"/>
  <c r="F184" i="2"/>
  <c r="K97" i="2"/>
  <c r="O369" i="2"/>
  <c r="N369" i="2"/>
  <c r="M369" i="2"/>
  <c r="L369" i="2"/>
  <c r="K54" i="2"/>
  <c r="H369" i="2"/>
  <c r="O97" i="2"/>
  <c r="N97" i="2"/>
  <c r="M97" i="2"/>
  <c r="L97" i="2"/>
  <c r="F97" i="2"/>
  <c r="K218" i="2"/>
  <c r="O54" i="2"/>
  <c r="N54" i="2"/>
  <c r="M54" i="2"/>
  <c r="L54" i="2"/>
  <c r="K14" i="2"/>
  <c r="F54" i="2"/>
  <c r="O218" i="2"/>
  <c r="N218" i="2"/>
  <c r="M218" i="2"/>
  <c r="L218" i="2"/>
  <c r="K55" i="2"/>
  <c r="H218" i="2"/>
  <c r="O14" i="2"/>
  <c r="N14" i="2"/>
  <c r="M14" i="2"/>
  <c r="L14" i="2"/>
  <c r="F14" i="2"/>
  <c r="K164" i="2"/>
  <c r="O55" i="2"/>
  <c r="N55" i="2"/>
  <c r="M55" i="2"/>
  <c r="L55" i="2"/>
  <c r="K389" i="2"/>
  <c r="F55" i="2"/>
  <c r="O164" i="2"/>
  <c r="N164" i="2"/>
  <c r="M164" i="2"/>
  <c r="L164" i="2"/>
  <c r="K308" i="2"/>
  <c r="F164" i="2"/>
  <c r="O389" i="2"/>
  <c r="N308" i="2"/>
  <c r="M389" i="2"/>
  <c r="L389" i="2"/>
  <c r="K390" i="2"/>
  <c r="H389" i="2"/>
  <c r="O308" i="2"/>
  <c r="N390" i="2"/>
  <c r="M308" i="2"/>
  <c r="K309" i="2"/>
  <c r="O390" i="2"/>
  <c r="N309" i="2"/>
  <c r="M390" i="2"/>
  <c r="L308" i="2"/>
  <c r="H308" i="2"/>
  <c r="K435" i="2"/>
  <c r="O309" i="2"/>
  <c r="N435" i="2"/>
  <c r="M309" i="2"/>
  <c r="L390" i="2"/>
  <c r="H390" i="2"/>
  <c r="K115" i="2"/>
  <c r="O435" i="2"/>
  <c r="N115" i="2"/>
  <c r="M435" i="2"/>
  <c r="L309" i="2"/>
  <c r="H309" i="2"/>
  <c r="K149" i="2"/>
  <c r="O115" i="2"/>
  <c r="N149" i="2"/>
  <c r="M115" i="2"/>
  <c r="L435" i="2"/>
  <c r="H435" i="2"/>
  <c r="K403" i="2"/>
  <c r="O149" i="2"/>
  <c r="N403" i="2"/>
  <c r="M149" i="2"/>
  <c r="L115" i="2"/>
  <c r="F115" i="2"/>
  <c r="K150" i="2"/>
  <c r="O403" i="2"/>
  <c r="N150" i="2"/>
  <c r="M403" i="2"/>
  <c r="L149" i="2"/>
  <c r="F149" i="2"/>
  <c r="K56" i="2"/>
  <c r="O150" i="2"/>
  <c r="N56" i="2"/>
  <c r="M150" i="2"/>
  <c r="L403" i="2"/>
  <c r="H403" i="2"/>
  <c r="K391" i="2"/>
  <c r="O56" i="2"/>
  <c r="N391" i="2"/>
  <c r="M56" i="2"/>
  <c r="L150" i="2"/>
  <c r="F150" i="2"/>
  <c r="K310" i="2"/>
  <c r="O391" i="2"/>
  <c r="N310" i="2"/>
  <c r="M391" i="2"/>
  <c r="L56" i="2"/>
  <c r="F56" i="2"/>
  <c r="K15" i="2"/>
  <c r="O310" i="2"/>
  <c r="N15" i="2"/>
  <c r="M310" i="2"/>
  <c r="L391" i="2"/>
  <c r="H391" i="2"/>
  <c r="K311" i="2"/>
  <c r="O15" i="2"/>
  <c r="N311" i="2"/>
  <c r="M15" i="2"/>
  <c r="L310" i="2"/>
  <c r="H310" i="2"/>
  <c r="K151" i="2"/>
  <c r="O311" i="2"/>
  <c r="N151" i="2"/>
  <c r="M311" i="2"/>
  <c r="L15" i="2"/>
  <c r="F15" i="2"/>
  <c r="K234" i="2"/>
  <c r="O151" i="2"/>
  <c r="N234" i="2"/>
  <c r="M151" i="2"/>
  <c r="L311" i="2"/>
  <c r="H311" i="2"/>
  <c r="K57" i="2"/>
  <c r="O234" i="2"/>
  <c r="N57" i="2"/>
  <c r="M234" i="2"/>
  <c r="L151" i="2"/>
  <c r="F151" i="2"/>
  <c r="K260" i="2"/>
  <c r="O57" i="2"/>
  <c r="N260" i="2"/>
  <c r="M57" i="2"/>
  <c r="L234" i="2"/>
  <c r="H234" i="2"/>
  <c r="K58" i="2"/>
  <c r="O260" i="2"/>
  <c r="N58" i="2"/>
  <c r="M260" i="2"/>
  <c r="L57" i="2"/>
  <c r="F57" i="2"/>
  <c r="K59" i="2"/>
  <c r="O58" i="2"/>
  <c r="N59" i="2"/>
  <c r="M58" i="2"/>
  <c r="L260" i="2"/>
  <c r="H260" i="2"/>
  <c r="K152" i="2"/>
  <c r="O59" i="2"/>
  <c r="N152" i="2"/>
  <c r="M59" i="2"/>
  <c r="L58" i="2"/>
  <c r="F58" i="2"/>
  <c r="K312" i="2"/>
  <c r="O152" i="2"/>
  <c r="N312" i="2"/>
  <c r="M152" i="2"/>
  <c r="L59" i="2"/>
  <c r="F59" i="2"/>
  <c r="K370" i="2"/>
  <c r="O312" i="2"/>
  <c r="N370" i="2"/>
  <c r="M312" i="2"/>
  <c r="L152" i="2"/>
  <c r="F152" i="2"/>
  <c r="K404" i="2"/>
  <c r="O370" i="2"/>
  <c r="N404" i="2"/>
  <c r="M370" i="2"/>
  <c r="L312" i="2"/>
  <c r="H312" i="2"/>
  <c r="K313" i="2"/>
  <c r="O404" i="2"/>
  <c r="N313" i="2"/>
  <c r="M404" i="2"/>
  <c r="L370" i="2"/>
  <c r="H370" i="2"/>
  <c r="K409" i="2"/>
  <c r="O313" i="2"/>
  <c r="N409" i="2"/>
  <c r="M313" i="2"/>
  <c r="L404" i="2"/>
  <c r="H404" i="2"/>
  <c r="K197" i="2"/>
  <c r="O409" i="2"/>
  <c r="N197" i="2"/>
  <c r="M409" i="2"/>
  <c r="L313" i="2"/>
  <c r="H313" i="2"/>
  <c r="K226" i="2"/>
  <c r="O197" i="2"/>
  <c r="N226" i="2"/>
  <c r="M197" i="2"/>
  <c r="L409" i="2"/>
  <c r="H409" i="2"/>
  <c r="K165" i="2"/>
  <c r="O226" i="2"/>
  <c r="N165" i="2"/>
  <c r="M226" i="2"/>
  <c r="L197" i="2"/>
  <c r="F197" i="2"/>
  <c r="K16" i="2"/>
  <c r="O165" i="2"/>
  <c r="N16" i="2"/>
  <c r="M165" i="2"/>
  <c r="L226" i="2"/>
  <c r="H226" i="2"/>
  <c r="K314" i="2"/>
  <c r="O16" i="2"/>
  <c r="N314" i="2"/>
  <c r="M16" i="2"/>
  <c r="L165" i="2"/>
  <c r="F165" i="2"/>
  <c r="K315" i="2"/>
  <c r="O314" i="2"/>
  <c r="N315" i="2"/>
  <c r="M314" i="2"/>
  <c r="L16" i="2"/>
  <c r="F16" i="2"/>
  <c r="K235" i="2"/>
  <c r="O315" i="2"/>
  <c r="N235" i="2"/>
  <c r="M315" i="2"/>
  <c r="L314" i="2"/>
  <c r="H314" i="2"/>
  <c r="K17" i="2"/>
  <c r="O235" i="2"/>
  <c r="N17" i="2"/>
  <c r="M235" i="2"/>
  <c r="L315" i="2"/>
  <c r="H315" i="2"/>
  <c r="K316" i="2"/>
  <c r="O17" i="2"/>
  <c r="N316" i="2"/>
  <c r="M17" i="2"/>
  <c r="L235" i="2"/>
  <c r="H235" i="2"/>
  <c r="K214" i="2"/>
  <c r="O316" i="2"/>
  <c r="N214" i="2"/>
  <c r="M316" i="2"/>
  <c r="L17" i="2"/>
  <c r="F17" i="2"/>
  <c r="K18" i="2"/>
  <c r="O214" i="2"/>
  <c r="N18" i="2"/>
  <c r="M214" i="2"/>
  <c r="L316" i="2"/>
  <c r="H316" i="2"/>
  <c r="K60" i="2"/>
  <c r="O18" i="2"/>
  <c r="N60" i="2"/>
  <c r="M18" i="2"/>
  <c r="L214" i="2"/>
  <c r="F214" i="2"/>
  <c r="K422" i="2"/>
  <c r="O60" i="2"/>
  <c r="N422" i="2"/>
  <c r="M60" i="2"/>
  <c r="L18" i="2"/>
  <c r="F18" i="2"/>
  <c r="K317" i="2"/>
  <c r="O422" i="2"/>
  <c r="N317" i="2"/>
  <c r="M422" i="2"/>
  <c r="L60" i="2"/>
  <c r="F60" i="2"/>
  <c r="K198" i="2"/>
  <c r="O317" i="2"/>
  <c r="N198" i="2"/>
  <c r="M317" i="2"/>
  <c r="L422" i="2"/>
  <c r="H422" i="2"/>
  <c r="K133" i="2"/>
  <c r="O198" i="2"/>
  <c r="N133" i="2"/>
  <c r="M198" i="2"/>
  <c r="L317" i="2"/>
  <c r="H317" i="2"/>
  <c r="K98" i="2"/>
  <c r="O133" i="2"/>
  <c r="N98" i="2"/>
  <c r="M133" i="2"/>
  <c r="L198" i="2"/>
  <c r="F198" i="2"/>
  <c r="K392" i="2"/>
  <c r="O98" i="2"/>
  <c r="N392" i="2"/>
  <c r="M98" i="2"/>
  <c r="L133" i="2"/>
  <c r="F133" i="2"/>
  <c r="K318" i="2"/>
  <c r="O392" i="2"/>
  <c r="N318" i="2"/>
  <c r="M392" i="2"/>
  <c r="L98" i="2"/>
  <c r="F98" i="2"/>
  <c r="K319" i="2"/>
  <c r="O318" i="2"/>
  <c r="N319" i="2"/>
  <c r="M318" i="2"/>
  <c r="L392" i="2"/>
  <c r="H392" i="2"/>
  <c r="K410" i="2"/>
  <c r="O319" i="2"/>
  <c r="N410" i="2"/>
  <c r="M319" i="2"/>
  <c r="L318" i="2"/>
  <c r="H318" i="2"/>
  <c r="K371" i="2"/>
  <c r="O410" i="2"/>
  <c r="N371" i="2"/>
  <c r="M410" i="2"/>
  <c r="L319" i="2"/>
  <c r="H319" i="2"/>
  <c r="K153" i="2"/>
  <c r="O371" i="2"/>
  <c r="N153" i="2"/>
  <c r="M371" i="2"/>
  <c r="L410" i="2"/>
  <c r="H410" i="2"/>
  <c r="K372" i="2"/>
  <c r="O153" i="2"/>
  <c r="N372" i="2"/>
  <c r="M153" i="2"/>
  <c r="L371" i="2"/>
  <c r="H371" i="2"/>
  <c r="K99" i="2"/>
  <c r="O372" i="2"/>
  <c r="N99" i="2"/>
  <c r="M372" i="2"/>
  <c r="L153" i="2"/>
  <c r="F153" i="2"/>
  <c r="K320" i="2"/>
  <c r="O99" i="2"/>
  <c r="N320" i="2"/>
  <c r="M99" i="2"/>
  <c r="L372" i="2"/>
  <c r="H372" i="2"/>
  <c r="K393" i="2"/>
  <c r="O320" i="2"/>
  <c r="N393" i="2"/>
  <c r="M320" i="2"/>
  <c r="L99" i="2"/>
  <c r="F99" i="2"/>
  <c r="K373" i="2"/>
  <c r="O393" i="2"/>
  <c r="N373" i="2"/>
  <c r="M393" i="2"/>
  <c r="H393" i="2"/>
  <c r="L320" i="2"/>
  <c r="H320" i="2"/>
  <c r="K199" i="2"/>
  <c r="O373" i="2"/>
  <c r="N199" i="2"/>
  <c r="M373" i="2"/>
  <c r="L373" i="2"/>
  <c r="K261" i="2"/>
  <c r="H373" i="2"/>
  <c r="O199" i="2"/>
  <c r="N261" i="2"/>
  <c r="M199" i="2"/>
  <c r="L199" i="2"/>
  <c r="K423" i="2"/>
  <c r="F199" i="2"/>
  <c r="O261" i="2"/>
  <c r="N423" i="2"/>
  <c r="M261" i="2"/>
  <c r="L261" i="2"/>
  <c r="K61" i="2"/>
  <c r="H261" i="2"/>
  <c r="O423" i="2"/>
  <c r="N61" i="2"/>
  <c r="M423" i="2"/>
  <c r="L423" i="2"/>
  <c r="K134" i="2"/>
  <c r="H423" i="2"/>
  <c r="O61" i="2"/>
  <c r="N134" i="2"/>
  <c r="M61" i="2"/>
  <c r="L61" i="2"/>
  <c r="K321" i="2"/>
  <c r="F61" i="2"/>
  <c r="O134" i="2"/>
  <c r="N321" i="2"/>
  <c r="M134" i="2"/>
  <c r="L134" i="2"/>
  <c r="K394" i="2"/>
  <c r="F134" i="2"/>
  <c r="O321" i="2"/>
  <c r="N394" i="2"/>
  <c r="M321" i="2"/>
  <c r="K100" i="2"/>
  <c r="O394" i="2"/>
  <c r="N100" i="2"/>
  <c r="M394" i="2"/>
  <c r="L321" i="2"/>
  <c r="H321" i="2"/>
  <c r="K322" i="2"/>
  <c r="O100" i="2"/>
  <c r="N322" i="2"/>
  <c r="M100" i="2"/>
  <c r="L394" i="2"/>
  <c r="H394" i="2"/>
  <c r="K121" i="2"/>
  <c r="O322" i="2"/>
  <c r="N121" i="2"/>
  <c r="M322" i="2"/>
  <c r="L100" i="2"/>
  <c r="F100" i="2"/>
  <c r="K374" i="2"/>
  <c r="O121" i="2"/>
  <c r="N374" i="2"/>
  <c r="M121" i="2"/>
  <c r="L322" i="2"/>
  <c r="H322" i="2"/>
  <c r="K101" i="2"/>
  <c r="O374" i="2"/>
  <c r="N101" i="2"/>
  <c r="M374" i="2"/>
  <c r="L121" i="2"/>
  <c r="F121" i="2"/>
  <c r="K19" i="2"/>
  <c r="O101" i="2"/>
  <c r="N19" i="2"/>
  <c r="M101" i="2"/>
  <c r="L374" i="2"/>
  <c r="H374" i="2"/>
  <c r="K323" i="2"/>
  <c r="O19" i="2"/>
  <c r="N323" i="2"/>
  <c r="M19" i="2"/>
  <c r="L101" i="2"/>
  <c r="F101" i="2"/>
  <c r="K62" i="2"/>
  <c r="O323" i="2"/>
  <c r="N62" i="2"/>
  <c r="M323" i="2"/>
  <c r="L19" i="2"/>
  <c r="F19" i="2"/>
  <c r="K172" i="2"/>
  <c r="O62" i="2"/>
  <c r="N172" i="2"/>
  <c r="M62" i="2"/>
  <c r="L323" i="2"/>
  <c r="H323" i="2"/>
  <c r="K126" i="2"/>
  <c r="O172" i="2"/>
  <c r="N126" i="2"/>
  <c r="M172" i="2"/>
  <c r="L62" i="2"/>
  <c r="F62" i="2"/>
  <c r="K236" i="2"/>
  <c r="O126" i="2"/>
  <c r="N236" i="2"/>
  <c r="M126" i="2"/>
  <c r="L172" i="2"/>
  <c r="F172" i="2"/>
  <c r="K63" i="2"/>
  <c r="O236" i="2"/>
  <c r="N63" i="2"/>
  <c r="M236" i="2"/>
  <c r="L126" i="2"/>
  <c r="F126" i="2"/>
  <c r="K375" i="2"/>
  <c r="O63" i="2"/>
  <c r="N375" i="2"/>
  <c r="M63" i="2"/>
  <c r="L236" i="2"/>
  <c r="H236" i="2"/>
  <c r="K237" i="2"/>
  <c r="O375" i="2"/>
  <c r="N237" i="2"/>
  <c r="M375" i="2"/>
  <c r="L63" i="2"/>
  <c r="F63" i="2"/>
  <c r="K324" i="2"/>
  <c r="O237" i="2"/>
  <c r="N324" i="2"/>
  <c r="M237" i="2"/>
  <c r="L375" i="2"/>
  <c r="H375" i="2"/>
  <c r="K325" i="2"/>
  <c r="O324" i="2"/>
  <c r="N325" i="2"/>
  <c r="M324" i="2"/>
  <c r="L237" i="2"/>
  <c r="H237" i="2"/>
  <c r="K262" i="2"/>
  <c r="O325" i="2"/>
  <c r="N262" i="2"/>
  <c r="M325" i="2"/>
  <c r="L324" i="2"/>
  <c r="H324" i="2"/>
  <c r="K238" i="2"/>
  <c r="O262" i="2"/>
  <c r="N238" i="2"/>
  <c r="M262" i="2"/>
  <c r="L325" i="2"/>
  <c r="H325" i="2"/>
  <c r="K395" i="2"/>
  <c r="O238" i="2"/>
  <c r="N395" i="2"/>
  <c r="M238" i="2"/>
  <c r="L262" i="2"/>
  <c r="H262" i="2"/>
  <c r="K326" i="2"/>
  <c r="O395" i="2"/>
  <c r="N326" i="2"/>
  <c r="M395" i="2"/>
  <c r="L238" i="2"/>
  <c r="H238" i="2"/>
  <c r="K424" i="2"/>
  <c r="O326" i="2"/>
  <c r="N424" i="2"/>
  <c r="M326" i="2"/>
  <c r="L395" i="2"/>
  <c r="H395" i="2"/>
  <c r="K327" i="2"/>
  <c r="O424" i="2"/>
  <c r="N327" i="2"/>
  <c r="M424" i="2"/>
  <c r="L326" i="2"/>
  <c r="H326" i="2"/>
  <c r="K154" i="2"/>
  <c r="O327" i="2"/>
  <c r="N154" i="2"/>
  <c r="M327" i="2"/>
  <c r="L424" i="2"/>
  <c r="H424" i="2"/>
  <c r="K243" i="2"/>
  <c r="O154" i="2"/>
  <c r="N243" i="2"/>
  <c r="M154" i="2"/>
  <c r="L327" i="2"/>
  <c r="H327" i="2"/>
  <c r="K155" i="2"/>
  <c r="O243" i="2"/>
  <c r="N155" i="2"/>
  <c r="M243" i="2"/>
  <c r="L154" i="2"/>
  <c r="F154" i="2"/>
  <c r="K209" i="2"/>
  <c r="O155" i="2"/>
  <c r="N209" i="2"/>
  <c r="M155" i="2"/>
  <c r="L243" i="2"/>
  <c r="H243" i="2"/>
  <c r="K64" i="2"/>
  <c r="O209" i="2"/>
  <c r="N64" i="2"/>
  <c r="M209" i="2"/>
  <c r="L155" i="2"/>
  <c r="F155" i="2"/>
  <c r="K200" i="2"/>
  <c r="O64" i="2"/>
  <c r="N200" i="2"/>
  <c r="M64" i="2"/>
  <c r="L209" i="2"/>
  <c r="F209" i="2"/>
  <c r="K65" i="2"/>
  <c r="O200" i="2"/>
  <c r="N65" i="2"/>
  <c r="M200" i="2"/>
  <c r="L64" i="2"/>
  <c r="F64" i="2"/>
  <c r="K396" i="2"/>
  <c r="O65" i="2"/>
  <c r="N396" i="2"/>
  <c r="M65" i="2"/>
  <c r="L200" i="2"/>
  <c r="F200" i="2"/>
  <c r="K20" i="2"/>
  <c r="O396" i="2"/>
  <c r="N20" i="2"/>
  <c r="M396" i="2"/>
  <c r="L65" i="2"/>
  <c r="F65" i="2"/>
  <c r="K166" i="2"/>
  <c r="O20" i="2"/>
  <c r="N166" i="2"/>
  <c r="M20" i="2"/>
  <c r="L396" i="2"/>
  <c r="H396" i="2"/>
  <c r="K66" i="2"/>
  <c r="O166" i="2"/>
  <c r="N66" i="2"/>
  <c r="M166" i="2"/>
  <c r="L20" i="2"/>
  <c r="F20" i="2"/>
  <c r="K67" i="2"/>
  <c r="O66" i="2"/>
  <c r="N67" i="2"/>
  <c r="M66" i="2"/>
  <c r="L166" i="2"/>
  <c r="F166" i="2"/>
  <c r="K397" i="2"/>
  <c r="O67" i="2"/>
  <c r="N397" i="2"/>
  <c r="M67" i="2"/>
  <c r="L66" i="2"/>
  <c r="F66" i="2"/>
  <c r="K328" i="2"/>
  <c r="O397" i="2"/>
  <c r="N328" i="2"/>
  <c r="M397" i="2"/>
  <c r="L67" i="2"/>
  <c r="F67" i="2"/>
  <c r="K201" i="2"/>
  <c r="O328" i="2"/>
  <c r="N201" i="2"/>
  <c r="M328" i="2"/>
  <c r="L397" i="2"/>
  <c r="H397" i="2"/>
  <c r="K205" i="2"/>
  <c r="O201" i="2"/>
  <c r="N205" i="2"/>
  <c r="M201" i="2"/>
  <c r="L328" i="2"/>
  <c r="H328" i="2"/>
  <c r="K263" i="2"/>
  <c r="O205" i="2"/>
  <c r="N263" i="2"/>
  <c r="M205" i="2"/>
  <c r="L201" i="2"/>
  <c r="F201" i="2"/>
  <c r="K329" i="2"/>
  <c r="O263" i="2"/>
  <c r="N329" i="2"/>
  <c r="M263" i="2"/>
  <c r="L205" i="2"/>
  <c r="F205" i="2"/>
  <c r="K398" i="2"/>
  <c r="O329" i="2"/>
  <c r="N398" i="2"/>
  <c r="M329" i="2"/>
  <c r="L263" i="2"/>
  <c r="H263" i="2"/>
  <c r="K116" i="2"/>
  <c r="K2" i="2" a="1"/>
  <c r="K2" i="2"/>
  <c r="O398" i="2"/>
  <c r="N116" i="2"/>
  <c r="N2" i="2" a="1"/>
  <c r="N2" i="2"/>
  <c r="M398" i="2"/>
  <c r="L329" i="2"/>
  <c r="H329" i="2"/>
  <c r="K330" i="2"/>
  <c r="I2" i="2" a="1"/>
  <c r="I2" i="2"/>
  <c r="O116" i="2"/>
  <c r="O2" i="2" a="1"/>
  <c r="O2" i="2"/>
  <c r="N330" i="2"/>
  <c r="M116" i="2"/>
  <c r="M2" i="2" a="1"/>
  <c r="M2" i="2"/>
  <c r="L398" i="2"/>
  <c r="H398" i="2"/>
  <c r="K68" i="2"/>
  <c r="O330" i="2"/>
  <c r="N68" i="2"/>
  <c r="M330" i="2"/>
  <c r="L116" i="2"/>
  <c r="F116" i="2"/>
  <c r="K331" i="2"/>
  <c r="L2" i="2" a="1"/>
  <c r="L2" i="2"/>
  <c r="O68" i="2"/>
  <c r="N331" i="2"/>
  <c r="M68" i="2"/>
  <c r="L330" i="2"/>
  <c r="K193" i="2"/>
  <c r="H330" i="2"/>
  <c r="O331" i="2"/>
  <c r="N193" i="2"/>
  <c r="M331" i="2"/>
  <c r="L68" i="2"/>
  <c r="F68" i="2"/>
  <c r="K425" i="2"/>
  <c r="O193" i="2"/>
  <c r="N425" i="2"/>
  <c r="M193" i="2"/>
  <c r="L331" i="2"/>
  <c r="H331" i="2"/>
  <c r="K156" i="2"/>
  <c r="O425" i="2"/>
  <c r="N156" i="2"/>
  <c r="M425" i="2"/>
  <c r="L193" i="2"/>
  <c r="F193" i="2"/>
  <c r="K210" i="2"/>
  <c r="O156" i="2"/>
  <c r="N210" i="2"/>
  <c r="M156" i="2"/>
  <c r="L425" i="2"/>
  <c r="H425" i="2"/>
  <c r="K105" i="2"/>
  <c r="O210" i="2"/>
  <c r="N105" i="2"/>
  <c r="M210" i="2"/>
  <c r="L156" i="2"/>
  <c r="F156" i="2"/>
  <c r="K69" i="2"/>
  <c r="O105" i="2"/>
  <c r="N69" i="2"/>
  <c r="M105" i="2"/>
  <c r="L210" i="2"/>
  <c r="F210" i="2"/>
  <c r="K70" i="2"/>
  <c r="O69" i="2"/>
  <c r="N70" i="2"/>
  <c r="M69" i="2"/>
  <c r="L105" i="2"/>
  <c r="F105" i="2"/>
  <c r="K215" i="2"/>
  <c r="O70" i="2"/>
  <c r="N215" i="2"/>
  <c r="M70" i="2"/>
  <c r="L69" i="2"/>
  <c r="F69" i="2"/>
  <c r="K244" i="2"/>
  <c r="O215" i="2"/>
  <c r="N244" i="2"/>
  <c r="M215" i="2"/>
  <c r="L70" i="2"/>
  <c r="F70" i="2"/>
  <c r="K219" i="2"/>
  <c r="O244" i="2"/>
  <c r="N219" i="2"/>
  <c r="M244" i="2"/>
  <c r="L215" i="2"/>
  <c r="F215" i="2"/>
  <c r="K426" i="2"/>
  <c r="O219" i="2"/>
  <c r="N426" i="2"/>
  <c r="M219" i="2"/>
  <c r="L244" i="2"/>
  <c r="H244" i="2"/>
  <c r="K106" i="2"/>
  <c r="O426" i="2"/>
  <c r="N106" i="2"/>
  <c r="M426" i="2"/>
  <c r="L219" i="2"/>
  <c r="F219" i="2"/>
  <c r="K107" i="2"/>
  <c r="O106" i="2"/>
  <c r="N107" i="2"/>
  <c r="M106" i="2"/>
  <c r="L426" i="2"/>
  <c r="H426" i="2"/>
  <c r="K399" i="2"/>
  <c r="O107" i="2"/>
  <c r="N399" i="2"/>
  <c r="M107" i="2"/>
  <c r="L106" i="2"/>
  <c r="F106" i="2"/>
  <c r="K167" i="2"/>
  <c r="O399" i="2"/>
  <c r="N167" i="2"/>
  <c r="M399" i="2"/>
  <c r="L107" i="2"/>
  <c r="F107" i="2"/>
  <c r="K71" i="2"/>
  <c r="O167" i="2"/>
  <c r="N71" i="2"/>
  <c r="M167" i="2"/>
  <c r="L399" i="2"/>
  <c r="H399" i="2"/>
  <c r="K117" i="2"/>
  <c r="O71" i="2"/>
  <c r="N117" i="2"/>
  <c r="M71" i="2"/>
  <c r="L167" i="2"/>
  <c r="F167" i="2"/>
  <c r="K108" i="2"/>
  <c r="O117" i="2"/>
  <c r="N108" i="2"/>
  <c r="M117" i="2"/>
  <c r="L71" i="2"/>
  <c r="F71" i="2"/>
  <c r="K427" i="2"/>
  <c r="O108" i="2"/>
  <c r="N427" i="2"/>
  <c r="M108" i="2"/>
  <c r="L117" i="2"/>
  <c r="F117" i="2"/>
  <c r="K21" i="2"/>
  <c r="O427" i="2"/>
  <c r="N21" i="2"/>
  <c r="M427" i="2"/>
  <c r="L108" i="2"/>
  <c r="F108" i="2"/>
  <c r="K86" i="2"/>
  <c r="O21" i="2"/>
  <c r="N86" i="2"/>
  <c r="M21" i="2"/>
  <c r="L427" i="2"/>
  <c r="H427" i="2"/>
  <c r="K22" i="2"/>
  <c r="O86" i="2"/>
  <c r="N22" i="2"/>
  <c r="M86" i="2"/>
  <c r="L21" i="2"/>
  <c r="F21" i="2"/>
  <c r="K102" i="2"/>
  <c r="O22" i="2"/>
  <c r="N102" i="2"/>
  <c r="M22" i="2"/>
  <c r="L86" i="2"/>
  <c r="F86" i="2"/>
  <c r="K332" i="2"/>
  <c r="O102" i="2"/>
  <c r="N332" i="2"/>
  <c r="M102" i="2"/>
  <c r="L22" i="2"/>
  <c r="F22" i="2"/>
  <c r="K333" i="2"/>
  <c r="O332" i="2"/>
  <c r="N333" i="2"/>
  <c r="M332" i="2"/>
  <c r="L102" i="2"/>
  <c r="F102" i="2"/>
  <c r="K411" i="2"/>
  <c r="O333" i="2"/>
  <c r="N411" i="2"/>
  <c r="M333" i="2"/>
  <c r="L332" i="2"/>
  <c r="H332" i="2"/>
  <c r="K212" i="2"/>
  <c r="O411" i="2"/>
  <c r="N212" i="2"/>
  <c r="M411" i="2"/>
  <c r="L333" i="2"/>
  <c r="H333" i="2"/>
  <c r="K376" i="2"/>
  <c r="O212" i="2"/>
  <c r="N376" i="2"/>
  <c r="M212" i="2"/>
  <c r="L411" i="2"/>
  <c r="H411" i="2"/>
  <c r="K428" i="2"/>
  <c r="O376" i="2"/>
  <c r="N428" i="2"/>
  <c r="M376" i="2"/>
  <c r="L212" i="2"/>
  <c r="H212" i="2"/>
  <c r="K135" i="2"/>
  <c r="O428" i="2"/>
  <c r="N135" i="2"/>
  <c r="M428" i="2"/>
  <c r="L376" i="2"/>
  <c r="H376" i="2"/>
  <c r="K334" i="2"/>
  <c r="O135" i="2"/>
  <c r="N334" i="2"/>
  <c r="M135" i="2"/>
  <c r="L428" i="2"/>
  <c r="H428" i="2"/>
  <c r="K264" i="2"/>
  <c r="O334" i="2"/>
  <c r="N264" i="2"/>
  <c r="M334" i="2"/>
  <c r="L135" i="2"/>
  <c r="F135" i="2"/>
  <c r="K72" i="2"/>
  <c r="O264" i="2"/>
  <c r="N72" i="2"/>
  <c r="M264" i="2"/>
  <c r="L334" i="2"/>
  <c r="H334" i="2"/>
  <c r="K103" i="2"/>
  <c r="O72" i="2"/>
  <c r="N103" i="2"/>
  <c r="M72" i="2"/>
  <c r="L264" i="2"/>
  <c r="H264" i="2"/>
  <c r="K335" i="2"/>
  <c r="O103" i="2"/>
  <c r="N335" i="2"/>
  <c r="M103" i="2"/>
  <c r="L72" i="2"/>
  <c r="F72" i="2"/>
  <c r="K185" i="2"/>
  <c r="O335" i="2"/>
  <c r="N185" i="2"/>
  <c r="M335" i="2"/>
  <c r="L103" i="2"/>
  <c r="F103" i="2"/>
  <c r="K224" i="2"/>
  <c r="O185" i="2"/>
  <c r="N224" i="2"/>
  <c r="M185" i="2"/>
  <c r="L335" i="2"/>
  <c r="H335" i="2"/>
  <c r="K143" i="2"/>
  <c r="O224" i="2"/>
  <c r="N143" i="2"/>
  <c r="M224" i="2"/>
  <c r="L185" i="2"/>
  <c r="F185" i="2"/>
  <c r="K122" i="2"/>
  <c r="O143" i="2"/>
  <c r="N122" i="2"/>
  <c r="M143" i="2"/>
  <c r="L224" i="2"/>
  <c r="H224" i="2"/>
  <c r="K73" i="2"/>
  <c r="O122" i="2"/>
  <c r="N73" i="2"/>
  <c r="M122" i="2"/>
  <c r="L143" i="2"/>
  <c r="F143" i="2"/>
  <c r="K211" i="2"/>
  <c r="O73" i="2"/>
  <c r="N211" i="2"/>
  <c r="M73" i="2"/>
  <c r="L122" i="2"/>
  <c r="F122" i="2"/>
  <c r="K74" i="2"/>
  <c r="O211" i="2"/>
  <c r="N74" i="2"/>
  <c r="M211" i="2"/>
  <c r="K118" i="2"/>
  <c r="O74" i="2"/>
  <c r="N118" i="2"/>
  <c r="M74" i="2"/>
  <c r="L73" i="2"/>
  <c r="F73" i="2"/>
  <c r="K173" i="2"/>
  <c r="O118" i="2"/>
  <c r="N173" i="2"/>
  <c r="M118" i="2"/>
  <c r="L211" i="2"/>
  <c r="H211" i="2"/>
  <c r="K195" i="2"/>
  <c r="O173" i="2"/>
  <c r="N195" i="2"/>
  <c r="M173" i="2"/>
  <c r="L74" i="2"/>
  <c r="F74" i="2"/>
  <c r="K157" i="2"/>
  <c r="O195" i="2"/>
  <c r="N157" i="2"/>
  <c r="M195" i="2"/>
  <c r="L118" i="2"/>
  <c r="F118" i="2"/>
  <c r="K186" i="2"/>
  <c r="O157" i="2"/>
  <c r="N186" i="2"/>
  <c r="M157" i="2"/>
  <c r="L173" i="2"/>
  <c r="F173" i="2"/>
  <c r="K247" i="2"/>
  <c r="O186" i="2"/>
  <c r="N247" i="2"/>
  <c r="M186" i="2"/>
  <c r="L195" i="2"/>
  <c r="F195" i="2"/>
  <c r="K158" i="2"/>
  <c r="O247" i="2"/>
  <c r="N158" i="2"/>
  <c r="M247" i="2"/>
  <c r="L157" i="2"/>
  <c r="F157" i="2"/>
  <c r="K336" i="2"/>
  <c r="O158" i="2"/>
  <c r="N336" i="2"/>
  <c r="M158" i="2"/>
  <c r="L186" i="2"/>
  <c r="F186" i="2"/>
  <c r="K136" i="2"/>
  <c r="O336" i="2"/>
  <c r="N136" i="2"/>
  <c r="M336" i="2"/>
  <c r="L247" i="2"/>
  <c r="H247" i="2"/>
  <c r="K377" i="2"/>
  <c r="O136" i="2"/>
  <c r="N377" i="2"/>
  <c r="M136" i="2"/>
  <c r="L158" i="2"/>
  <c r="F158" i="2"/>
  <c r="K405" i="2"/>
  <c r="O377" i="2"/>
  <c r="N405" i="2"/>
  <c r="M377" i="2"/>
  <c r="L336" i="2"/>
  <c r="H336" i="2"/>
  <c r="K75" i="2"/>
  <c r="O405" i="2"/>
  <c r="N75" i="2"/>
  <c r="M405" i="2"/>
  <c r="L136" i="2"/>
  <c r="F136" i="2"/>
  <c r="K174" i="2"/>
  <c r="O75" i="2"/>
  <c r="N174" i="2"/>
  <c r="M75" i="2"/>
  <c r="L377" i="2"/>
  <c r="H377" i="2"/>
  <c r="K187" i="2"/>
  <c r="O174" i="2"/>
  <c r="N187" i="2"/>
  <c r="M174" i="2"/>
  <c r="L405" i="2"/>
  <c r="H405" i="2"/>
  <c r="K337" i="2"/>
  <c r="O187" i="2"/>
  <c r="N337" i="2"/>
  <c r="M187" i="2"/>
  <c r="L75" i="2"/>
  <c r="F75" i="2"/>
  <c r="K188" i="2"/>
  <c r="O337" i="2"/>
  <c r="N188" i="2"/>
  <c r="M337" i="2"/>
  <c r="L174" i="2"/>
  <c r="F174" i="2"/>
  <c r="K338" i="2"/>
  <c r="O188" i="2"/>
  <c r="N338" i="2"/>
  <c r="M188" i="2"/>
  <c r="L187" i="2"/>
  <c r="F187" i="2"/>
  <c r="K339" i="2"/>
  <c r="O338" i="2"/>
  <c r="N339" i="2"/>
  <c r="M338" i="2"/>
  <c r="L337" i="2"/>
  <c r="H337" i="2"/>
  <c r="K340" i="2"/>
  <c r="O339" i="2"/>
  <c r="N340" i="2"/>
  <c r="M339" i="2"/>
  <c r="L188" i="2"/>
  <c r="F188" i="2"/>
  <c r="K76" i="2"/>
  <c r="O340" i="2"/>
  <c r="N76" i="2"/>
  <c r="M340" i="2"/>
  <c r="L338" i="2"/>
  <c r="H338" i="2"/>
  <c r="K239" i="2"/>
  <c r="O76" i="2"/>
  <c r="N239" i="2"/>
  <c r="M76" i="2"/>
  <c r="L339" i="2"/>
  <c r="H339" i="2"/>
  <c r="K202" i="2"/>
  <c r="O239" i="2"/>
  <c r="N202" i="2"/>
  <c r="M239" i="2"/>
  <c r="L340" i="2"/>
  <c r="H340" i="2"/>
  <c r="K137" i="2"/>
  <c r="O202" i="2"/>
  <c r="N137" i="2"/>
  <c r="M202" i="2"/>
  <c r="L76" i="2"/>
  <c r="F76" i="2"/>
  <c r="K189" i="2"/>
  <c r="O137" i="2"/>
  <c r="N189" i="2"/>
  <c r="M137" i="2"/>
  <c r="L239" i="2"/>
  <c r="H239" i="2"/>
  <c r="K429" i="2"/>
  <c r="O189" i="2"/>
  <c r="N429" i="2"/>
  <c r="M189" i="2"/>
  <c r="L202" i="2"/>
  <c r="F202" i="2"/>
  <c r="K23" i="2"/>
  <c r="O429" i="2"/>
  <c r="N23" i="2"/>
  <c r="M429" i="2"/>
  <c r="L137" i="2"/>
  <c r="F137" i="2"/>
  <c r="K203" i="2"/>
  <c r="O23" i="2"/>
  <c r="N203" i="2"/>
  <c r="M23" i="2"/>
  <c r="L189" i="2"/>
  <c r="F189" i="2"/>
  <c r="K341" i="2"/>
  <c r="O203" i="2"/>
  <c r="N341" i="2"/>
  <c r="M203" i="2"/>
  <c r="L429" i="2"/>
  <c r="H429" i="2"/>
  <c r="K342" i="2"/>
  <c r="O341" i="2"/>
  <c r="N342" i="2"/>
  <c r="M341" i="2"/>
  <c r="L23" i="2"/>
  <c r="F23" i="2"/>
  <c r="K343" i="2"/>
  <c r="O342" i="2"/>
  <c r="N343" i="2"/>
  <c r="M342" i="2"/>
  <c r="L203" i="2"/>
  <c r="F203" i="2"/>
  <c r="K344" i="2"/>
  <c r="O343" i="2"/>
  <c r="N344" i="2"/>
  <c r="M343" i="2"/>
  <c r="L341" i="2"/>
  <c r="H341" i="2"/>
  <c r="K245" i="2"/>
  <c r="O344" i="2"/>
  <c r="N245" i="2"/>
  <c r="M344" i="2"/>
  <c r="L342" i="2"/>
  <c r="H342" i="2"/>
  <c r="K138" i="2"/>
  <c r="O245" i="2"/>
  <c r="N138" i="2"/>
  <c r="M245" i="2"/>
  <c r="L343" i="2"/>
  <c r="H343" i="2"/>
  <c r="K77" i="2"/>
  <c r="O138" i="2"/>
  <c r="N77" i="2"/>
  <c r="M138" i="2"/>
  <c r="L344" i="2"/>
  <c r="H344" i="2"/>
  <c r="K265" i="2"/>
  <c r="O77" i="2"/>
  <c r="N265" i="2"/>
  <c r="M77" i="2"/>
  <c r="L245" i="2"/>
  <c r="H245" i="2"/>
  <c r="K109" i="2"/>
  <c r="O265" i="2"/>
  <c r="N109" i="2"/>
  <c r="M265" i="2"/>
  <c r="L138" i="2"/>
  <c r="F138" i="2"/>
  <c r="K159" i="2"/>
  <c r="O109" i="2"/>
  <c r="N159" i="2"/>
  <c r="M109" i="2"/>
  <c r="L77" i="2"/>
  <c r="F77" i="2"/>
  <c r="K168" i="2"/>
  <c r="O159" i="2"/>
  <c r="N168" i="2"/>
  <c r="M159" i="2"/>
  <c r="L265" i="2"/>
  <c r="H265" i="2"/>
  <c r="K345" i="2"/>
  <c r="O168" i="2"/>
  <c r="N345" i="2"/>
  <c r="M168" i="2"/>
  <c r="L109" i="2"/>
  <c r="F109" i="2"/>
  <c r="K139" i="2"/>
  <c r="O345" i="2"/>
  <c r="N139" i="2"/>
  <c r="M345" i="2"/>
  <c r="L159" i="2"/>
  <c r="F159" i="2"/>
  <c r="K78" i="2"/>
  <c r="O139" i="2"/>
  <c r="N78" i="2"/>
  <c r="M139" i="2"/>
  <c r="L168" i="2"/>
  <c r="F168" i="2"/>
  <c r="K79" i="2"/>
  <c r="O78" i="2"/>
  <c r="N79" i="2"/>
  <c r="M78" i="2"/>
  <c r="L345" i="2"/>
  <c r="H345" i="2"/>
  <c r="K346" i="2"/>
  <c r="O79" i="2"/>
  <c r="N346" i="2"/>
  <c r="M79" i="2"/>
  <c r="L139" i="2"/>
  <c r="F139" i="2"/>
  <c r="K430" i="2"/>
  <c r="O346" i="2"/>
  <c r="N430" i="2"/>
  <c r="M346" i="2"/>
  <c r="L78" i="2"/>
  <c r="F78" i="2"/>
  <c r="K378" i="2"/>
  <c r="O430" i="2"/>
  <c r="N378" i="2"/>
  <c r="M430" i="2"/>
  <c r="L79" i="2"/>
  <c r="F79" i="2"/>
  <c r="K190" i="2"/>
  <c r="O378" i="2"/>
  <c r="N190" i="2"/>
  <c r="M378" i="2"/>
  <c r="L346" i="2"/>
  <c r="H346" i="2"/>
  <c r="K160" i="2"/>
  <c r="O190" i="2"/>
  <c r="N160" i="2"/>
  <c r="M190" i="2"/>
  <c r="L430" i="2"/>
  <c r="H430" i="2"/>
  <c r="K80" i="2"/>
  <c r="O160" i="2"/>
  <c r="N80" i="2"/>
  <c r="M160" i="2"/>
  <c r="L378" i="2"/>
  <c r="H378" i="2"/>
  <c r="K81" i="2"/>
  <c r="O80" i="2"/>
  <c r="N81" i="2"/>
  <c r="M80" i="2"/>
  <c r="L190" i="2"/>
  <c r="F190" i="2"/>
  <c r="K127" i="2"/>
  <c r="O81" i="2"/>
  <c r="N127" i="2"/>
  <c r="M81" i="2"/>
  <c r="L160" i="2"/>
  <c r="F160" i="2"/>
  <c r="K128" i="2"/>
  <c r="O127" i="2"/>
  <c r="N128" i="2"/>
  <c r="M127" i="2"/>
  <c r="L80" i="2"/>
  <c r="F80" i="2"/>
  <c r="K82" i="2"/>
  <c r="O128" i="2"/>
  <c r="N82" i="2"/>
  <c r="M128" i="2"/>
  <c r="L81" i="2"/>
  <c r="F81" i="2"/>
  <c r="K83" i="2"/>
  <c r="O82" i="2"/>
  <c r="N83" i="2"/>
  <c r="M82" i="2"/>
  <c r="L127" i="2"/>
  <c r="F127" i="2"/>
  <c r="K347" i="2"/>
  <c r="O83" i="2"/>
  <c r="N347" i="2"/>
  <c r="M83" i="2"/>
  <c r="L128" i="2"/>
  <c r="F128" i="2"/>
  <c r="K84" i="2"/>
  <c r="O347" i="2"/>
  <c r="N84" i="2"/>
  <c r="M347" i="2"/>
  <c r="L82" i="2"/>
  <c r="F82" i="2"/>
  <c r="K348" i="2"/>
  <c r="O84" i="2"/>
  <c r="N348" i="2"/>
  <c r="M84" i="2"/>
  <c r="L83" i="2"/>
  <c r="F83" i="2"/>
  <c r="K379" i="2"/>
  <c r="O348" i="2"/>
  <c r="N379" i="2"/>
  <c r="M348" i="2"/>
  <c r="L347" i="2"/>
  <c r="H347" i="2"/>
  <c r="K380" i="2"/>
  <c r="O379" i="2"/>
  <c r="N380" i="2"/>
  <c r="M379" i="2"/>
  <c r="L84" i="2"/>
  <c r="F84" i="2"/>
  <c r="K349" i="2"/>
  <c r="O380" i="2"/>
  <c r="N349" i="2"/>
  <c r="M380" i="2"/>
  <c r="L348" i="2"/>
  <c r="H348" i="2"/>
  <c r="K129" i="2"/>
  <c r="O349" i="2"/>
  <c r="N129" i="2"/>
  <c r="M349" i="2"/>
  <c r="L379" i="2"/>
  <c r="H379" i="2"/>
  <c r="K161" i="2"/>
  <c r="O129" i="2"/>
  <c r="N161" i="2"/>
  <c r="M129" i="2"/>
  <c r="L380" i="2"/>
  <c r="H380" i="2"/>
  <c r="K169" i="2"/>
  <c r="O161" i="2"/>
  <c r="N169" i="2"/>
  <c r="M161" i="2"/>
  <c r="L349" i="2"/>
  <c r="H349" i="2"/>
  <c r="K24" i="2"/>
  <c r="O169" i="2"/>
  <c r="N24" i="2"/>
  <c r="M169" i="2"/>
  <c r="L129" i="2"/>
  <c r="F129" i="2"/>
  <c r="K412" i="2"/>
  <c r="O24" i="2"/>
  <c r="N412" i="2"/>
  <c r="M24" i="2"/>
  <c r="L161" i="2"/>
  <c r="F161" i="2"/>
  <c r="K350" i="2"/>
  <c r="O412" i="2"/>
  <c r="N350" i="2"/>
  <c r="M412" i="2"/>
  <c r="L169" i="2"/>
  <c r="F169" i="2"/>
  <c r="K431" i="2"/>
  <c r="O350" i="2"/>
  <c r="N431" i="2"/>
  <c r="M350" i="2"/>
  <c r="L24" i="2"/>
  <c r="F24" i="2"/>
  <c r="K140" i="2"/>
  <c r="O431" i="2"/>
  <c r="N140" i="2"/>
  <c r="M431" i="2"/>
  <c r="L412" i="2"/>
  <c r="H412" i="2"/>
  <c r="K123" i="2"/>
  <c r="O140" i="2"/>
  <c r="N123" i="2"/>
  <c r="M140" i="2"/>
  <c r="L350" i="2"/>
  <c r="H350" i="2"/>
  <c r="K85" i="2"/>
  <c r="O123" i="2"/>
  <c r="N85" i="2"/>
  <c r="M123" i="2"/>
  <c r="L431" i="2"/>
  <c r="H431" i="2"/>
  <c r="K381" i="2"/>
  <c r="O85" i="2"/>
  <c r="N381" i="2"/>
  <c r="M85" i="2"/>
  <c r="L140" i="2"/>
  <c r="F140" i="2"/>
  <c r="K400" i="2"/>
  <c r="O381" i="2"/>
  <c r="N400" i="2"/>
  <c r="M381" i="2"/>
  <c r="L123" i="2"/>
  <c r="F123" i="2"/>
  <c r="K351" i="2"/>
  <c r="O400" i="2"/>
  <c r="N351" i="2"/>
  <c r="M400" i="2"/>
  <c r="L85" i="2"/>
  <c r="F85" i="2"/>
  <c r="K352" i="2"/>
  <c r="O351" i="2"/>
  <c r="N352" i="2"/>
  <c r="M351" i="2"/>
  <c r="L381" i="2"/>
  <c r="H381" i="2"/>
  <c r="K104" i="2"/>
  <c r="O352" i="2"/>
  <c r="N104" i="2"/>
  <c r="M352" i="2"/>
  <c r="L400" i="2"/>
  <c r="H400" i="2"/>
  <c r="K191" i="2"/>
  <c r="O104" i="2"/>
  <c r="N191" i="2"/>
  <c r="M104" i="2"/>
  <c r="L351" i="2"/>
  <c r="H351" i="2"/>
  <c r="K90" i="2"/>
  <c r="O191" i="2"/>
  <c r="N90" i="2"/>
  <c r="M191" i="2"/>
  <c r="L352" i="2"/>
  <c r="H352" i="2"/>
  <c r="K240" i="2"/>
  <c r="O90" i="2"/>
  <c r="N240" i="2"/>
  <c r="M90" i="2"/>
  <c r="L104" i="2"/>
  <c r="F104" i="2"/>
  <c r="K227" i="2"/>
  <c r="O240" i="2"/>
  <c r="N227" i="2"/>
  <c r="M240" i="2"/>
  <c r="L191" i="2"/>
  <c r="F191" i="2"/>
  <c r="K130" i="2"/>
  <c r="O227" i="2"/>
  <c r="N130" i="2"/>
  <c r="M227" i="2"/>
  <c r="L90" i="2"/>
  <c r="F90" i="2"/>
  <c r="K353" i="2"/>
  <c r="O130" i="2"/>
  <c r="N353" i="2"/>
  <c r="M130" i="2"/>
  <c r="L240" i="2"/>
  <c r="H240" i="2"/>
  <c r="K354" i="2"/>
  <c r="O353" i="2"/>
  <c r="N354" i="2"/>
  <c r="M353" i="2"/>
  <c r="L227" i="2"/>
  <c r="H227" i="2"/>
  <c r="K241" i="2"/>
  <c r="O354" i="2"/>
  <c r="N241" i="2"/>
  <c r="M354" i="2"/>
  <c r="L130" i="2"/>
  <c r="F130" i="2"/>
  <c r="K382" i="2"/>
  <c r="K401" i="2"/>
  <c r="O241" i="2"/>
  <c r="N382" i="2"/>
  <c r="N401" i="2"/>
  <c r="M241" i="2"/>
  <c r="L353" i="2"/>
  <c r="H353" i="2"/>
  <c r="O382" i="2"/>
  <c r="O401" i="2"/>
  <c r="M382" i="2"/>
  <c r="M401" i="2"/>
  <c r="L354" i="2"/>
  <c r="H354" i="2"/>
  <c r="L241" i="2"/>
  <c r="H241" i="2"/>
  <c r="L401" i="2"/>
  <c r="H401" i="2"/>
  <c r="L382" i="2"/>
  <c r="H382" i="2"/>
  <c r="G316" i="19" l="1"/>
  <c r="V70" i="2" s="1"/>
  <c r="G190" i="19"/>
  <c r="G217" i="19"/>
  <c r="G104" i="19"/>
  <c r="V45" i="2" s="1"/>
  <c r="G409" i="19"/>
  <c r="G27" i="19"/>
  <c r="G392" i="19"/>
  <c r="G48" i="19"/>
  <c r="G42" i="19"/>
  <c r="G317" i="19"/>
  <c r="V215" i="2" s="1"/>
  <c r="G311" i="19"/>
  <c r="V425" i="2" s="1"/>
  <c r="G335" i="19"/>
  <c r="V411" i="2" s="1"/>
  <c r="G193" i="19"/>
  <c r="G177" i="19"/>
  <c r="V365" i="2" s="1"/>
  <c r="G262" i="19"/>
  <c r="G312" i="19"/>
  <c r="V156" i="2" s="1"/>
  <c r="G7" i="19"/>
  <c r="V26" i="2" s="1"/>
  <c r="C2" i="2"/>
  <c r="G135" i="19"/>
  <c r="V293" i="2" s="1"/>
  <c r="G90" i="19"/>
  <c r="V253" i="2" s="1"/>
  <c r="H5" i="4"/>
  <c r="G206" i="19"/>
  <c r="G375" i="19"/>
  <c r="G402" i="19"/>
  <c r="G249" i="19"/>
  <c r="G47" i="19"/>
  <c r="G37" i="19"/>
  <c r="G264" i="19"/>
  <c r="G68" i="19"/>
  <c r="G407" i="19"/>
  <c r="G367" i="19"/>
  <c r="G283" i="19"/>
  <c r="V395" i="2" s="1"/>
  <c r="G25" i="19"/>
  <c r="G62" i="19"/>
  <c r="G286" i="19"/>
  <c r="V327" i="2" s="1"/>
  <c r="G281" i="19"/>
  <c r="V262" i="2" s="1"/>
  <c r="G235" i="19"/>
  <c r="G83" i="19"/>
  <c r="V359" i="2" s="1"/>
  <c r="G71" i="19"/>
  <c r="G61" i="19"/>
  <c r="G404" i="19"/>
  <c r="G186" i="19"/>
  <c r="G38" i="19"/>
  <c r="G432" i="19"/>
  <c r="G384" i="19"/>
  <c r="G339" i="19"/>
  <c r="V135" i="2" s="1"/>
  <c r="G329" i="19"/>
  <c r="V21" i="2" s="1"/>
  <c r="G192" i="19"/>
  <c r="G127" i="19"/>
  <c r="V290" i="2" s="1"/>
  <c r="G57" i="19"/>
  <c r="G31" i="19"/>
  <c r="G26" i="19"/>
  <c r="G20" i="19"/>
  <c r="G14" i="19"/>
  <c r="G372" i="19"/>
  <c r="G289" i="19"/>
  <c r="V155" i="2" s="1"/>
  <c r="G265" i="19"/>
  <c r="G244" i="19"/>
  <c r="G229" i="19"/>
  <c r="G223" i="19"/>
  <c r="V260" i="2" s="1"/>
  <c r="G196" i="19"/>
  <c r="G157" i="19"/>
  <c r="V242" i="2" s="1"/>
  <c r="G35" i="19"/>
  <c r="G8" i="19"/>
  <c r="V248" i="2" s="1"/>
  <c r="G121" i="19"/>
  <c r="V48" i="2" s="1"/>
  <c r="G382" i="19"/>
  <c r="G323" i="19"/>
  <c r="V399" i="2" s="1"/>
  <c r="G303" i="19"/>
  <c r="V263" i="2" s="1"/>
  <c r="G211" i="19"/>
  <c r="G87" i="19"/>
  <c r="V204" i="2" s="1"/>
  <c r="G29" i="19"/>
  <c r="G282" i="19"/>
  <c r="V238" i="2" s="1"/>
  <c r="G11" i="19"/>
  <c r="G370" i="19"/>
  <c r="G354" i="19"/>
  <c r="G331" i="19"/>
  <c r="V22" i="2" s="1"/>
  <c r="G221" i="19"/>
  <c r="G92" i="19"/>
  <c r="V282" i="2" s="1"/>
  <c r="G76" i="19"/>
  <c r="V92" i="2" s="1"/>
  <c r="G33" i="19"/>
  <c r="G28" i="19"/>
  <c r="G155" i="19"/>
  <c r="V125" i="2" s="1"/>
  <c r="G397" i="19"/>
  <c r="V430" i="2" s="1"/>
  <c r="G16" i="19"/>
  <c r="G376" i="19"/>
  <c r="G260" i="19"/>
  <c r="G224" i="19"/>
  <c r="G213" i="19"/>
  <c r="V403" i="2" s="1"/>
  <c r="G188" i="19"/>
  <c r="G173" i="19"/>
  <c r="V301" i="2" s="1"/>
  <c r="G97" i="19"/>
  <c r="V402" i="2" s="1"/>
  <c r="G94" i="19"/>
  <c r="V42" i="2" s="1"/>
  <c r="G32" i="19"/>
  <c r="G21" i="19"/>
  <c r="G15" i="19"/>
  <c r="G56" i="19"/>
  <c r="V36" i="2" s="1"/>
  <c r="G46" i="19"/>
  <c r="V276" i="2" s="1"/>
  <c r="G41" i="19"/>
  <c r="G36" i="19"/>
  <c r="V250" i="2" s="1"/>
  <c r="G343" i="19"/>
  <c r="V103" i="2" s="1"/>
  <c r="G333" i="19"/>
  <c r="V332" i="2" s="1"/>
  <c r="G325" i="19"/>
  <c r="V71" i="2" s="1"/>
  <c r="G321" i="19"/>
  <c r="V106" i="2" s="1"/>
  <c r="G301" i="19"/>
  <c r="V201" i="2" s="1"/>
  <c r="G293" i="19"/>
  <c r="V65" i="2" s="1"/>
  <c r="G123" i="19"/>
  <c r="V385" i="2" s="1"/>
  <c r="G66" i="19"/>
  <c r="G380" i="19"/>
  <c r="G272" i="19"/>
  <c r="V62" i="2" s="1"/>
  <c r="G233" i="19"/>
  <c r="G166" i="19"/>
  <c r="V434" i="2" s="1"/>
  <c r="G134" i="19"/>
  <c r="V95" i="2" s="1"/>
  <c r="G128" i="19"/>
  <c r="V291" i="2" s="1"/>
  <c r="G82" i="19"/>
  <c r="V280" i="2" s="1"/>
  <c r="G72" i="19"/>
  <c r="G400" i="19"/>
  <c r="G396" i="19"/>
  <c r="G391" i="19"/>
  <c r="G348" i="19"/>
  <c r="V122" i="2" s="1"/>
  <c r="G287" i="19"/>
  <c r="V154" i="2" s="1"/>
  <c r="G200" i="19"/>
  <c r="G19" i="19"/>
  <c r="V27" i="2" s="1"/>
  <c r="G60" i="19"/>
  <c r="G405" i="19"/>
  <c r="V82" i="2" s="1"/>
  <c r="G336" i="19"/>
  <c r="V212" i="2" s="1"/>
  <c r="G314" i="19"/>
  <c r="V105" i="2" s="1"/>
  <c r="G291" i="19"/>
  <c r="V64" i="2" s="1"/>
  <c r="G117" i="19"/>
  <c r="V288" i="2" s="1"/>
  <c r="G108" i="19"/>
  <c r="V88" i="2" s="1"/>
  <c r="G44" i="19"/>
  <c r="G181" i="19"/>
  <c r="G433" i="19"/>
  <c r="G363" i="19"/>
  <c r="G299" i="19"/>
  <c r="V397" i="2" s="1"/>
  <c r="G195" i="19"/>
  <c r="G43" i="19"/>
  <c r="G378" i="19"/>
  <c r="G362" i="19"/>
  <c r="G346" i="19"/>
  <c r="V224" i="2" s="1"/>
  <c r="G236" i="19"/>
  <c r="G215" i="19"/>
  <c r="G179" i="19"/>
  <c r="V366" i="2" s="1"/>
  <c r="G169" i="19"/>
  <c r="V363" i="2" s="1"/>
  <c r="G116" i="19"/>
  <c r="V287" i="2" s="1"/>
  <c r="G91" i="19"/>
  <c r="V281" i="2" s="1"/>
  <c r="G64" i="19"/>
  <c r="G416" i="19"/>
  <c r="G393" i="19"/>
  <c r="V139" i="2" s="1"/>
  <c r="G403" i="19"/>
  <c r="G377" i="19"/>
  <c r="V429" i="2" s="1"/>
  <c r="G340" i="19"/>
  <c r="V334" i="2" s="1"/>
  <c r="G279" i="19"/>
  <c r="V324" i="2" s="1"/>
  <c r="G251" i="19"/>
  <c r="V319" i="2" s="1"/>
  <c r="G151" i="19"/>
  <c r="V233" i="2" s="1"/>
  <c r="G125" i="19"/>
  <c r="V386" i="2" s="1"/>
  <c r="G106" i="19"/>
  <c r="V46" i="2" s="1"/>
  <c r="G58" i="19"/>
  <c r="G297" i="19"/>
  <c r="V66" i="2" s="1"/>
  <c r="G110" i="19"/>
  <c r="V286" i="2" s="1"/>
  <c r="G63" i="19"/>
  <c r="G298" i="19"/>
  <c r="V67" i="2" s="1"/>
  <c r="G274" i="19"/>
  <c r="V126" i="2" s="1"/>
  <c r="G345" i="19"/>
  <c r="V185" i="2" s="1"/>
  <c r="G422" i="19"/>
  <c r="G358" i="19"/>
  <c r="G386" i="19"/>
  <c r="G436" i="19"/>
  <c r="G430" i="19"/>
  <c r="G426" i="19"/>
  <c r="G421" i="19"/>
  <c r="G412" i="19"/>
  <c r="G341" i="19"/>
  <c r="V264" i="2" s="1"/>
  <c r="G330" i="19"/>
  <c r="V86" i="2" s="1"/>
  <c r="G315" i="19"/>
  <c r="V69" i="2" s="1"/>
  <c r="G288" i="19"/>
  <c r="V243" i="2" s="1"/>
  <c r="G276" i="19"/>
  <c r="V63" i="2" s="1"/>
  <c r="G248" i="19"/>
  <c r="G212" i="19"/>
  <c r="G202" i="19"/>
  <c r="G187" i="19"/>
  <c r="V183" i="2" s="1"/>
  <c r="G133" i="19"/>
  <c r="V292" i="2" s="1"/>
  <c r="G111" i="19"/>
  <c r="V47" i="2" s="1"/>
  <c r="G77" i="19"/>
  <c r="V358" i="2" s="1"/>
  <c r="G67" i="19"/>
  <c r="V175" i="2" s="1"/>
  <c r="G54" i="19"/>
  <c r="G50" i="19"/>
  <c r="G435" i="19"/>
  <c r="G399" i="19"/>
  <c r="G371" i="19"/>
  <c r="V340" i="2" s="1"/>
  <c r="G361" i="19"/>
  <c r="G295" i="19"/>
  <c r="V20" i="2" s="1"/>
  <c r="G270" i="19"/>
  <c r="V19" i="2" s="1"/>
  <c r="G242" i="19"/>
  <c r="G220" i="19"/>
  <c r="G194" i="19"/>
  <c r="V307" i="2" s="1"/>
  <c r="G162" i="19"/>
  <c r="V208" i="2" s="1"/>
  <c r="G137" i="19"/>
  <c r="V49" i="2" s="1"/>
  <c r="G86" i="19"/>
  <c r="V171" i="2" s="1"/>
  <c r="G22" i="19"/>
  <c r="G13" i="19"/>
  <c r="V268" i="2" s="1"/>
  <c r="G140" i="19"/>
  <c r="V388" i="2" s="1"/>
  <c r="G357" i="19"/>
  <c r="G350" i="19"/>
  <c r="G319" i="19"/>
  <c r="V219" i="2" s="1"/>
  <c r="G292" i="19"/>
  <c r="V200" i="2" s="1"/>
  <c r="G154" i="19"/>
  <c r="V246" i="2" s="1"/>
  <c r="G120" i="19"/>
  <c r="V93" i="2" s="1"/>
  <c r="G103" i="19"/>
  <c r="V44" i="2" s="1"/>
  <c r="G85" i="19"/>
  <c r="V87" i="2" s="1"/>
  <c r="G349" i="19"/>
  <c r="G313" i="19"/>
  <c r="V210" i="2" s="1"/>
  <c r="G309" i="19"/>
  <c r="V331" i="2" s="1"/>
  <c r="G263" i="19"/>
  <c r="V134" i="2" s="1"/>
  <c r="G241" i="19"/>
  <c r="G219" i="19"/>
  <c r="V311" i="2" s="1"/>
  <c r="G198" i="19"/>
  <c r="G153" i="19"/>
  <c r="V296" i="2" s="1"/>
  <c r="G119" i="19"/>
  <c r="V289" i="2" s="1"/>
  <c r="G99" i="19"/>
  <c r="V284" i="2" s="1"/>
  <c r="G89" i="19"/>
  <c r="V206" i="2" s="1"/>
  <c r="G81" i="19"/>
  <c r="V145" i="2" s="1"/>
  <c r="G70" i="19"/>
  <c r="V131" i="2" s="1"/>
  <c r="G49" i="19"/>
  <c r="G18" i="19"/>
  <c r="V270" i="2" s="1"/>
  <c r="G12" i="19"/>
  <c r="G429" i="19"/>
  <c r="G425" i="19"/>
  <c r="G419" i="19"/>
  <c r="V431" i="2" s="1"/>
  <c r="G411" i="19"/>
  <c r="G388" i="19"/>
  <c r="G365" i="19"/>
  <c r="G353" i="19"/>
  <c r="G344" i="19"/>
  <c r="V335" i="2" s="1"/>
  <c r="G332" i="19"/>
  <c r="V102" i="2" s="1"/>
  <c r="G201" i="19"/>
  <c r="V218" i="2" s="1"/>
  <c r="G197" i="19"/>
  <c r="V184" i="2" s="1"/>
  <c r="G189" i="19"/>
  <c r="V142" i="2" s="1"/>
  <c r="G161" i="19"/>
  <c r="V259" i="2" s="1"/>
  <c r="G146" i="19"/>
  <c r="V207" i="2" s="1"/>
  <c r="G93" i="19"/>
  <c r="V10" i="2" s="1"/>
  <c r="G75" i="19"/>
  <c r="V9" i="2" s="1"/>
  <c r="G53" i="19"/>
  <c r="G39" i="19"/>
  <c r="G434" i="19"/>
  <c r="G415" i="19"/>
  <c r="G360" i="19"/>
  <c r="G322" i="19"/>
  <c r="V107" i="2" s="1"/>
  <c r="G294" i="19"/>
  <c r="V396" i="2" s="1"/>
  <c r="G266" i="19"/>
  <c r="V322" i="2" s="1"/>
  <c r="G259" i="19"/>
  <c r="G428" i="19"/>
  <c r="G364" i="19"/>
  <c r="V75" i="2" s="1"/>
  <c r="G352" i="19"/>
  <c r="G305" i="19"/>
  <c r="V398" i="2" s="1"/>
  <c r="G246" i="19"/>
  <c r="V198" i="2" s="1"/>
  <c r="G240" i="19"/>
  <c r="G231" i="19"/>
  <c r="V409" i="2" s="1"/>
  <c r="G227" i="19"/>
  <c r="G205" i="19"/>
  <c r="G172" i="19"/>
  <c r="V364" i="2" s="1"/>
  <c r="G149" i="19"/>
  <c r="V11" i="2" s="1"/>
  <c r="G126" i="19"/>
  <c r="V361" i="2" s="1"/>
  <c r="G114" i="19"/>
  <c r="V254" i="2" s="1"/>
  <c r="G88" i="19"/>
  <c r="V146" i="2" s="1"/>
  <c r="G308" i="19"/>
  <c r="V68" i="2" s="1"/>
  <c r="G218" i="19"/>
  <c r="G164" i="19"/>
  <c r="V298" i="2" s="1"/>
  <c r="G160" i="19"/>
  <c r="V420" i="2" s="1"/>
  <c r="G122" i="19"/>
  <c r="V124" i="2" s="1"/>
  <c r="G118" i="19"/>
  <c r="V231" i="2" s="1"/>
  <c r="G52" i="19"/>
  <c r="G423" i="19"/>
  <c r="V381" i="2" s="1"/>
  <c r="G418" i="19"/>
  <c r="G410" i="19"/>
  <c r="V379" i="2" s="1"/>
  <c r="G401" i="19"/>
  <c r="V80" i="2" s="1"/>
  <c r="G381" i="19"/>
  <c r="V342" i="2" s="1"/>
  <c r="G368" i="19"/>
  <c r="G347" i="19"/>
  <c r="V143" i="2" s="1"/>
  <c r="G328" i="19"/>
  <c r="V427" i="2" s="1"/>
  <c r="G258" i="19"/>
  <c r="G253" i="19"/>
  <c r="V371" i="2" s="1"/>
  <c r="G239" i="19"/>
  <c r="G234" i="19"/>
  <c r="G204" i="19"/>
  <c r="V164" i="2" s="1"/>
  <c r="G171" i="19"/>
  <c r="V300" i="2" s="1"/>
  <c r="G167" i="19"/>
  <c r="V96" i="2" s="1"/>
  <c r="G159" i="19"/>
  <c r="V258" i="2" s="1"/>
  <c r="G113" i="19"/>
  <c r="V360" i="2" s="1"/>
  <c r="G109" i="19"/>
  <c r="V285" i="2" s="1"/>
  <c r="G101" i="19"/>
  <c r="V213" i="2" s="1"/>
  <c r="G96" i="19"/>
  <c r="V283" i="2" s="1"/>
  <c r="G84" i="19"/>
  <c r="V230" i="2" s="1"/>
  <c r="G74" i="19"/>
  <c r="V40" i="2" s="1"/>
  <c r="G296" i="19"/>
  <c r="V166" i="2" s="1"/>
  <c r="G277" i="19"/>
  <c r="V375" i="2" s="1"/>
  <c r="G268" i="19"/>
  <c r="V374" i="2" s="1"/>
  <c r="G203" i="19"/>
  <c r="G152" i="19"/>
  <c r="V51" i="2" s="1"/>
  <c r="G112" i="19"/>
  <c r="V119" i="2" s="1"/>
  <c r="G65" i="19"/>
  <c r="V178" i="2" s="1"/>
  <c r="G55" i="19"/>
  <c r="G10" i="19"/>
  <c r="V176" i="2" s="1"/>
  <c r="G431" i="19"/>
  <c r="G427" i="19"/>
  <c r="V104" i="2" s="1"/>
  <c r="G417" i="19"/>
  <c r="V412" i="2" s="1"/>
  <c r="G395" i="19"/>
  <c r="G385" i="19"/>
  <c r="V138" i="2" s="1"/>
  <c r="G355" i="19"/>
  <c r="V195" i="2" s="1"/>
  <c r="G351" i="19"/>
  <c r="G337" i="19"/>
  <c r="V376" i="2" s="1"/>
  <c r="G327" i="19"/>
  <c r="V108" i="2" s="1"/>
  <c r="G307" i="19"/>
  <c r="V330" i="2" s="1"/>
  <c r="G285" i="19"/>
  <c r="V424" i="2" s="1"/>
  <c r="G257" i="19"/>
  <c r="G230" i="19"/>
  <c r="G124" i="19"/>
  <c r="V94" i="2" s="1"/>
  <c r="G105" i="19"/>
  <c r="V113" i="2" s="1"/>
  <c r="G73" i="19"/>
  <c r="V279" i="2" s="1"/>
  <c r="G51" i="19"/>
  <c r="G9" i="19"/>
  <c r="V266" i="2" s="1"/>
  <c r="B5" i="4"/>
  <c r="D5" i="4"/>
  <c r="G408" i="19"/>
  <c r="V84" i="2" s="1"/>
  <c r="G394" i="19"/>
  <c r="V78" i="2" s="1"/>
  <c r="G389" i="19"/>
  <c r="G379" i="19"/>
  <c r="V203" i="2" s="1"/>
  <c r="G420" i="19"/>
  <c r="G374" i="19"/>
  <c r="G366" i="19"/>
  <c r="V187" i="2" s="1"/>
  <c r="G398" i="19"/>
  <c r="V378" i="2" s="1"/>
  <c r="G383" i="19"/>
  <c r="V344" i="2" s="1"/>
  <c r="G369" i="19"/>
  <c r="E5" i="4"/>
  <c r="G414" i="19"/>
  <c r="V161" i="2" s="1"/>
  <c r="G387" i="19"/>
  <c r="G338" i="19"/>
  <c r="V428" i="2" s="1"/>
  <c r="G406" i="19"/>
  <c r="G373" i="19"/>
  <c r="V239" i="2" s="1"/>
  <c r="G318" i="19"/>
  <c r="V244" i="2" s="1"/>
  <c r="G284" i="19"/>
  <c r="V326" i="2" s="1"/>
  <c r="G245" i="19"/>
  <c r="V317" i="2" s="1"/>
  <c r="G334" i="19"/>
  <c r="V333" i="2" s="1"/>
  <c r="G424" i="19"/>
  <c r="G222" i="19"/>
  <c r="V57" i="2" s="1"/>
  <c r="G390" i="19"/>
  <c r="G324" i="19"/>
  <c r="V167" i="2" s="1"/>
  <c r="G238" i="19"/>
  <c r="V235" i="2" s="1"/>
  <c r="G359" i="19"/>
  <c r="V158" i="2" s="1"/>
  <c r="G290" i="19"/>
  <c r="V209" i="2" s="1"/>
  <c r="G275" i="19"/>
  <c r="V236" i="2" s="1"/>
  <c r="G256" i="19"/>
  <c r="G243" i="19"/>
  <c r="G326" i="19"/>
  <c r="V117" i="2" s="1"/>
  <c r="G199" i="19"/>
  <c r="G342" i="19"/>
  <c r="V72" i="2" s="1"/>
  <c r="G320" i="19"/>
  <c r="V426" i="2" s="1"/>
  <c r="G302" i="19"/>
  <c r="V205" i="2" s="1"/>
  <c r="G247" i="19"/>
  <c r="G356" i="19"/>
  <c r="G304" i="19"/>
  <c r="V329" i="2" s="1"/>
  <c r="G273" i="19"/>
  <c r="V172" i="2" s="1"/>
  <c r="G254" i="19"/>
  <c r="G175" i="19"/>
  <c r="V148" i="2" s="1"/>
  <c r="G156" i="19"/>
  <c r="V89" i="2" s="1"/>
  <c r="G142" i="19"/>
  <c r="V362" i="2" s="1"/>
  <c r="G208" i="19"/>
  <c r="V390" i="2" s="1"/>
  <c r="G191" i="19"/>
  <c r="V13" i="2" s="1"/>
  <c r="G182" i="19"/>
  <c r="V302" i="2" s="1"/>
  <c r="G163" i="19"/>
  <c r="V297" i="2" s="1"/>
  <c r="G145" i="19"/>
  <c r="V222" i="2" s="1"/>
  <c r="G141" i="19"/>
  <c r="V120" i="2" s="1"/>
  <c r="G136" i="19"/>
  <c r="V147" i="2" s="1"/>
  <c r="G278" i="19"/>
  <c r="V237" i="2" s="1"/>
  <c r="G214" i="19"/>
  <c r="G185" i="19"/>
  <c r="G178" i="19"/>
  <c r="V141" i="2" s="1"/>
  <c r="G174" i="19"/>
  <c r="V421" i="2" s="1"/>
  <c r="G158" i="19"/>
  <c r="V192" i="2" s="1"/>
  <c r="G102" i="19"/>
  <c r="V220" i="2" s="1"/>
  <c r="G98" i="19"/>
  <c r="V179" i="2" s="1"/>
  <c r="G59" i="19"/>
  <c r="V37" i="2" s="1"/>
  <c r="G45" i="19"/>
  <c r="V416" i="2" s="1"/>
  <c r="G40" i="19"/>
  <c r="V177" i="2" s="1"/>
  <c r="G310" i="19"/>
  <c r="V193" i="2" s="1"/>
  <c r="G306" i="19"/>
  <c r="V116" i="2" s="1"/>
  <c r="G267" i="19"/>
  <c r="V121" i="2" s="1"/>
  <c r="G207" i="19"/>
  <c r="G170" i="19"/>
  <c r="V12" i="2" s="1"/>
  <c r="G148" i="19"/>
  <c r="V295" i="2" s="1"/>
  <c r="G132" i="19"/>
  <c r="V232" i="2" s="1"/>
  <c r="G280" i="19"/>
  <c r="V325" i="2" s="1"/>
  <c r="G250" i="19"/>
  <c r="V318" i="2" s="1"/>
  <c r="G226" i="19"/>
  <c r="V152" i="2" s="1"/>
  <c r="G210" i="19"/>
  <c r="G147" i="19"/>
  <c r="V50" i="2" s="1"/>
  <c r="G131" i="19"/>
  <c r="V387" i="2" s="1"/>
  <c r="G80" i="19"/>
  <c r="V252" i="2" s="1"/>
  <c r="G30" i="19"/>
  <c r="V249" i="2" s="1"/>
  <c r="G17" i="19"/>
  <c r="G300" i="19"/>
  <c r="V328" i="2" s="1"/>
  <c r="G261" i="19"/>
  <c r="V423" i="2" s="1"/>
  <c r="G232" i="19"/>
  <c r="G184" i="19"/>
  <c r="G180" i="19"/>
  <c r="V367" i="2" s="1"/>
  <c r="G144" i="19"/>
  <c r="V257" i="2" s="1"/>
  <c r="G139" i="19"/>
  <c r="V132" i="2" s="1"/>
  <c r="G115" i="19"/>
  <c r="V433" i="2" s="1"/>
  <c r="G100" i="19"/>
  <c r="V43" i="2" s="1"/>
  <c r="G95" i="19"/>
  <c r="V216" i="2" s="1"/>
  <c r="G34" i="19"/>
  <c r="V31" i="2" s="1"/>
  <c r="G6" i="19"/>
  <c r="V432" i="2" s="1"/>
  <c r="G255" i="19"/>
  <c r="V372" i="2" s="1"/>
  <c r="G252" i="19"/>
  <c r="G237" i="19"/>
  <c r="V315" i="2" s="1"/>
  <c r="G225" i="19"/>
  <c r="V59" i="2" s="1"/>
  <c r="G216" i="19"/>
  <c r="G176" i="19"/>
  <c r="V408" i="2" s="1"/>
  <c r="G143" i="19"/>
  <c r="V419" i="2" s="1"/>
  <c r="G130" i="19"/>
  <c r="V256" i="2" s="1"/>
  <c r="G79" i="19"/>
  <c r="V41" i="2" s="1"/>
  <c r="G69" i="19"/>
  <c r="G24" i="19"/>
  <c r="V28" i="2" s="1"/>
  <c r="G271" i="19"/>
  <c r="V323" i="2" s="1"/>
  <c r="G269" i="19"/>
  <c r="V101" i="2" s="1"/>
  <c r="G228" i="19"/>
  <c r="V370" i="2" s="1"/>
  <c r="G209" i="19"/>
  <c r="V309" i="2" s="1"/>
  <c r="G183" i="19"/>
  <c r="G150" i="19"/>
  <c r="V114" i="2" s="1"/>
  <c r="G138" i="19"/>
  <c r="V294" i="2" s="1"/>
  <c r="G168" i="19"/>
  <c r="V223" i="2" s="1"/>
  <c r="G129" i="19"/>
  <c r="V255" i="2" s="1"/>
  <c r="G107" i="19"/>
  <c r="V180" i="2" s="1"/>
  <c r="G78" i="19"/>
  <c r="V418" i="2" s="1"/>
  <c r="G23" i="19"/>
  <c r="G5" i="19"/>
  <c r="V25" i="2" s="1"/>
  <c r="V127" i="2" l="1"/>
  <c r="V97" i="2"/>
  <c r="V91" i="2"/>
  <c r="V354" i="2"/>
  <c r="V83" i="2"/>
  <c r="V369" i="2"/>
  <c r="V353" i="2"/>
  <c r="V400" i="2"/>
  <c r="V199" i="2"/>
  <c r="V90" i="2"/>
  <c r="V186" i="2"/>
  <c r="V389" i="2"/>
  <c r="V316" i="2"/>
  <c r="V269" i="2"/>
  <c r="V384" i="2"/>
  <c r="V415" i="2"/>
  <c r="V181" i="2"/>
  <c r="V303" i="2"/>
  <c r="V221" i="2"/>
  <c r="V109" i="2"/>
  <c r="V35" i="2"/>
  <c r="V188" i="2"/>
  <c r="V211" i="2"/>
  <c r="V55" i="2"/>
  <c r="V225" i="2"/>
  <c r="V56" i="2"/>
  <c r="V417" i="2"/>
  <c r="V377" i="2"/>
  <c r="V170" i="2"/>
  <c r="V413" i="2"/>
  <c r="V336" i="2"/>
  <c r="V34" i="2"/>
  <c r="V38" i="2"/>
  <c r="V111" i="2"/>
  <c r="V410" i="2"/>
  <c r="V308" i="2"/>
  <c r="V140" i="2"/>
  <c r="V313" i="2"/>
  <c r="V227" i="2"/>
  <c r="V110" i="2"/>
  <c r="V174" i="2"/>
  <c r="V275" i="2"/>
  <c r="V79" i="2"/>
  <c r="V150" i="2"/>
  <c r="V15" i="2"/>
  <c r="V357" i="2"/>
  <c r="V265" i="2"/>
  <c r="V144" i="2"/>
  <c r="V60" i="2"/>
  <c r="V229" i="2"/>
  <c r="V74" i="2"/>
  <c r="V380" i="2"/>
  <c r="V18" i="2"/>
  <c r="V352" i="2"/>
  <c r="V189" i="2"/>
  <c r="V240" i="2"/>
  <c r="V157" i="2"/>
  <c r="V77" i="2"/>
  <c r="V191" i="2"/>
  <c r="V351" i="2"/>
  <c r="V73" i="2"/>
  <c r="V14" i="2"/>
  <c r="V401" i="2"/>
  <c r="V39" i="2"/>
  <c r="V383" i="2"/>
  <c r="V274" i="2"/>
  <c r="V404" i="2"/>
  <c r="V81" i="2"/>
  <c r="V435" i="2"/>
  <c r="V214" i="2"/>
  <c r="V136" i="2"/>
  <c r="V149" i="2"/>
  <c r="V251" i="2"/>
  <c r="V168" i="2"/>
  <c r="V271" i="2"/>
  <c r="V422" i="2"/>
  <c r="V137" i="2"/>
  <c r="V159" i="2"/>
  <c r="V350" i="2"/>
  <c r="V98" i="2"/>
  <c r="V247" i="2"/>
  <c r="V346" i="2"/>
  <c r="V30" i="2"/>
  <c r="V29" i="2"/>
  <c r="V115" i="2"/>
  <c r="V394" i="2"/>
  <c r="V100" i="2"/>
  <c r="V245" i="2"/>
  <c r="V278" i="2"/>
  <c r="V133" i="2"/>
  <c r="V391" i="2"/>
  <c r="V338" i="2"/>
  <c r="V190" i="2"/>
  <c r="V85" i="2"/>
  <c r="V314" i="2"/>
  <c r="V160" i="2"/>
  <c r="V414" i="2"/>
  <c r="V130" i="2"/>
  <c r="V272" i="2"/>
  <c r="V33" i="2"/>
  <c r="V165" i="2"/>
  <c r="V277" i="2"/>
  <c r="V406" i="2"/>
  <c r="V5" i="2"/>
  <c r="V241" i="2"/>
  <c r="V76" i="2"/>
  <c r="V382" i="2"/>
  <c r="V356" i="2"/>
  <c r="V197" i="2"/>
  <c r="V17" i="2"/>
  <c r="V312" i="2"/>
  <c r="V343" i="2"/>
  <c r="V355" i="2"/>
  <c r="V337" i="2"/>
  <c r="V345" i="2"/>
  <c r="V169" i="2"/>
  <c r="V194" i="2"/>
  <c r="V23" i="2"/>
  <c r="V52" i="2"/>
  <c r="V234" i="2"/>
  <c r="V304" i="2"/>
  <c r="V347" i="2"/>
  <c r="V273" i="2"/>
  <c r="V202" i="2"/>
  <c r="V373" i="2"/>
  <c r="V118" i="2"/>
  <c r="V196" i="2"/>
  <c r="V128" i="2"/>
  <c r="V7" i="2"/>
  <c r="V348" i="2"/>
  <c r="V349" i="2"/>
  <c r="V24" i="2"/>
  <c r="V53" i="2"/>
  <c r="V58" i="2"/>
  <c r="V173" i="2"/>
  <c r="V32" i="2"/>
  <c r="V321" i="2"/>
  <c r="V99" i="2"/>
  <c r="V393" i="2"/>
  <c r="V320" i="2"/>
  <c r="V151" i="2"/>
  <c r="V123" i="2"/>
  <c r="V112" i="2"/>
  <c r="V226" i="2"/>
  <c r="V261" i="2"/>
  <c r="V339" i="2"/>
  <c r="V228" i="2"/>
  <c r="V8" i="2"/>
  <c r="V6" i="2"/>
  <c r="V61" i="2"/>
  <c r="V310" i="2"/>
  <c r="V182" i="2"/>
  <c r="V153" i="2"/>
  <c r="V407" i="2"/>
  <c r="V405" i="2"/>
  <c r="V54" i="2"/>
  <c r="V267" i="2"/>
  <c r="V162" i="2"/>
  <c r="V163" i="2"/>
  <c r="V129" i="2"/>
  <c r="V341" i="2"/>
  <c r="V217" i="2"/>
  <c r="V306" i="2"/>
  <c r="V16" i="2"/>
  <c r="V392" i="2"/>
  <c r="V368" i="2"/>
  <c r="V30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<sst xmlns="http://schemas.openxmlformats.org/spreadsheetml/2006/main" count="24958" uniqueCount="629">
  <si>
    <t>Adams</t>
  </si>
  <si>
    <t>Democratic</t>
  </si>
  <si>
    <t>North Carolina</t>
  </si>
  <si>
    <t>NAY</t>
  </si>
  <si>
    <t>Aderholt</t>
  </si>
  <si>
    <t>Republican</t>
  </si>
  <si>
    <t>Alabama</t>
  </si>
  <si>
    <t>YEA</t>
  </si>
  <si>
    <t>Aguilar</t>
  </si>
  <si>
    <t>California</t>
  </si>
  <si>
    <t>Alford</t>
  </si>
  <si>
    <t>Missouri</t>
  </si>
  <si>
    <t>Allen</t>
  </si>
  <si>
    <t>Georgia</t>
  </si>
  <si>
    <t>Allred</t>
  </si>
  <si>
    <t>Texas</t>
  </si>
  <si>
    <t>Amo</t>
  </si>
  <si>
    <t>Rhode Island</t>
  </si>
  <si>
    <t>Amodei</t>
  </si>
  <si>
    <t>Nevada</t>
  </si>
  <si>
    <t>Armstrong</t>
  </si>
  <si>
    <t>North Dakota</t>
  </si>
  <si>
    <t>Arrington</t>
  </si>
  <si>
    <t>Auchincloss</t>
  </si>
  <si>
    <t>Massachusetts</t>
  </si>
  <si>
    <t>Babin</t>
  </si>
  <si>
    <t>Bacon</t>
  </si>
  <si>
    <t>Nebraska</t>
  </si>
  <si>
    <t>Baird</t>
  </si>
  <si>
    <t>Indiana</t>
  </si>
  <si>
    <t>Balderson</t>
  </si>
  <si>
    <t>Ohio</t>
  </si>
  <si>
    <t>Balint</t>
  </si>
  <si>
    <t>Vermont</t>
  </si>
  <si>
    <t>Banks</t>
  </si>
  <si>
    <t>Barr</t>
  </si>
  <si>
    <t>Kentucky</t>
  </si>
  <si>
    <t>Barragán</t>
  </si>
  <si>
    <t>Bean (FL)</t>
  </si>
  <si>
    <t>Florida</t>
  </si>
  <si>
    <t>Beatty</t>
  </si>
  <si>
    <t>Bentz</t>
  </si>
  <si>
    <t>Oregon</t>
  </si>
  <si>
    <t>Bera</t>
  </si>
  <si>
    <t>Bergman</t>
  </si>
  <si>
    <t>Michigan</t>
  </si>
  <si>
    <t>Beyer</t>
  </si>
  <si>
    <t>Virginia</t>
  </si>
  <si>
    <t>Bice</t>
  </si>
  <si>
    <t>Oklahoma</t>
  </si>
  <si>
    <t>Biggs</t>
  </si>
  <si>
    <t>Arizona</t>
  </si>
  <si>
    <t>Bilirakis</t>
  </si>
  <si>
    <t>Bishop (GA)</t>
  </si>
  <si>
    <t>Bishop (NC)</t>
  </si>
  <si>
    <t>Blumenauer</t>
  </si>
  <si>
    <t>Blunt Rochester</t>
  </si>
  <si>
    <t>Delaware</t>
  </si>
  <si>
    <t>Boebert</t>
  </si>
  <si>
    <t>Colorado</t>
  </si>
  <si>
    <t>Bonamici</t>
  </si>
  <si>
    <t>Bost</t>
  </si>
  <si>
    <t>Illinois</t>
  </si>
  <si>
    <t>Bowman</t>
  </si>
  <si>
    <t>New York</t>
  </si>
  <si>
    <t>Boyle (PA)</t>
  </si>
  <si>
    <t>Pennsylvania</t>
  </si>
  <si>
    <t>Brecheen</t>
  </si>
  <si>
    <t>Brown</t>
  </si>
  <si>
    <t>Brownley</t>
  </si>
  <si>
    <t>Buchanan</t>
  </si>
  <si>
    <t>Buck</t>
  </si>
  <si>
    <t>Bucshon</t>
  </si>
  <si>
    <t>Budzinski</t>
  </si>
  <si>
    <t>Burchett</t>
  </si>
  <si>
    <t>Tennessee</t>
  </si>
  <si>
    <t>Burgess</t>
  </si>
  <si>
    <t>Burlison</t>
  </si>
  <si>
    <t>Bush</t>
  </si>
  <si>
    <t>Calvert</t>
  </si>
  <si>
    <t>Cammack</t>
  </si>
  <si>
    <t>Caraveo</t>
  </si>
  <si>
    <t>Carbajal</t>
  </si>
  <si>
    <t>Cárdenas</t>
  </si>
  <si>
    <t>Carey</t>
  </si>
  <si>
    <t>Carl</t>
  </si>
  <si>
    <t>Carson</t>
  </si>
  <si>
    <t>Carter (GA)</t>
  </si>
  <si>
    <t>Carter (LA)</t>
  </si>
  <si>
    <t>Louisiana</t>
  </si>
  <si>
    <t>Carter (TX)</t>
  </si>
  <si>
    <t>Cartwright</t>
  </si>
  <si>
    <t>Casar</t>
  </si>
  <si>
    <t>Case</t>
  </si>
  <si>
    <t>Hawaii</t>
  </si>
  <si>
    <t>Casten</t>
  </si>
  <si>
    <t>Castor (FL)</t>
  </si>
  <si>
    <t>Castro (TX)</t>
  </si>
  <si>
    <t>Chavez-DeRemer</t>
  </si>
  <si>
    <t>Cherfilus-McCormick</t>
  </si>
  <si>
    <t>Chu</t>
  </si>
  <si>
    <t>Ciscomani</t>
  </si>
  <si>
    <t>Clark (MA)</t>
  </si>
  <si>
    <t>Clarke (NY)</t>
  </si>
  <si>
    <t>Cleaver</t>
  </si>
  <si>
    <t>Cline</t>
  </si>
  <si>
    <t>Cloud</t>
  </si>
  <si>
    <t>Clyburn</t>
  </si>
  <si>
    <t>South Carolina</t>
  </si>
  <si>
    <t>Clyde</t>
  </si>
  <si>
    <t>Cohen</t>
  </si>
  <si>
    <t>Cole</t>
  </si>
  <si>
    <t>Collins</t>
  </si>
  <si>
    <t>Comer</t>
  </si>
  <si>
    <t>Connolly</t>
  </si>
  <si>
    <t>Correa</t>
  </si>
  <si>
    <t>Costa</t>
  </si>
  <si>
    <t>Courtney</t>
  </si>
  <si>
    <t>Connecticut</t>
  </si>
  <si>
    <t>Craig</t>
  </si>
  <si>
    <t>Minnesota</t>
  </si>
  <si>
    <t>Crane</t>
  </si>
  <si>
    <t>Crawford</t>
  </si>
  <si>
    <t>Arkansas</t>
  </si>
  <si>
    <t>Crenshaw</t>
  </si>
  <si>
    <t>Crockett</t>
  </si>
  <si>
    <t>Crow</t>
  </si>
  <si>
    <t>Cuellar</t>
  </si>
  <si>
    <t>Curtis</t>
  </si>
  <si>
    <t>Utah</t>
  </si>
  <si>
    <t>D'Esposito</t>
  </si>
  <si>
    <t>Davids (KS)</t>
  </si>
  <si>
    <t>Kansas</t>
  </si>
  <si>
    <t>Davidson</t>
  </si>
  <si>
    <t>Davis (IL)</t>
  </si>
  <si>
    <t>Davis (NC)</t>
  </si>
  <si>
    <t>De La Cruz</t>
  </si>
  <si>
    <t>Dean (PA)</t>
  </si>
  <si>
    <t>DeGette</t>
  </si>
  <si>
    <t>DeLauro</t>
  </si>
  <si>
    <t>DelBene</t>
  </si>
  <si>
    <t>Washington</t>
  </si>
  <si>
    <t>Deluzio</t>
  </si>
  <si>
    <t>DeSaulnier</t>
  </si>
  <si>
    <t>DesJarlais</t>
  </si>
  <si>
    <t>Diaz-Balart</t>
  </si>
  <si>
    <t>Dingell</t>
  </si>
  <si>
    <t>Doggett</t>
  </si>
  <si>
    <t>Donalds</t>
  </si>
  <si>
    <t>Duarte</t>
  </si>
  <si>
    <t>Duncan</t>
  </si>
  <si>
    <t>Dunn (FL)</t>
  </si>
  <si>
    <t>Edwards</t>
  </si>
  <si>
    <t>Ellzey</t>
  </si>
  <si>
    <t>Emmer</t>
  </si>
  <si>
    <t>Escobar</t>
  </si>
  <si>
    <t>Eshoo</t>
  </si>
  <si>
    <t>Espaillat</t>
  </si>
  <si>
    <t>Estes</t>
  </si>
  <si>
    <t>Evans</t>
  </si>
  <si>
    <t>Ezell</t>
  </si>
  <si>
    <t>Mississippi</t>
  </si>
  <si>
    <t>Fallon</t>
  </si>
  <si>
    <t>Feenstra</t>
  </si>
  <si>
    <t>Iowa</t>
  </si>
  <si>
    <t>Ferguson</t>
  </si>
  <si>
    <t>Finstad</t>
  </si>
  <si>
    <t>Fischbach</t>
  </si>
  <si>
    <t>Fitzgerald</t>
  </si>
  <si>
    <t>Wisconsin</t>
  </si>
  <si>
    <t>Fitzpatrick</t>
  </si>
  <si>
    <t>Fleischmann</t>
  </si>
  <si>
    <t>Fletcher</t>
  </si>
  <si>
    <t>Flood</t>
  </si>
  <si>
    <t>Foster</t>
  </si>
  <si>
    <t>Foushee</t>
  </si>
  <si>
    <t>Foxx</t>
  </si>
  <si>
    <t>Frankel, Lois</t>
  </si>
  <si>
    <t>Franklin, Scott</t>
  </si>
  <si>
    <t>Frost</t>
  </si>
  <si>
    <t>Fry</t>
  </si>
  <si>
    <t>Fulcher</t>
  </si>
  <si>
    <t>Idaho</t>
  </si>
  <si>
    <t>Gaetz</t>
  </si>
  <si>
    <t>Gallagher</t>
  </si>
  <si>
    <t>Gallego</t>
  </si>
  <si>
    <t>Garamendi</t>
  </si>
  <si>
    <t>Garbarino</t>
  </si>
  <si>
    <t>García (IL)</t>
  </si>
  <si>
    <t>Garcia (TX)</t>
  </si>
  <si>
    <t>Garcia, Mike</t>
  </si>
  <si>
    <t>Garcia, Robert</t>
  </si>
  <si>
    <t>Gimenez</t>
  </si>
  <si>
    <t>Golden (ME)</t>
  </si>
  <si>
    <t>Maine</t>
  </si>
  <si>
    <t>Goldman (NY)</t>
  </si>
  <si>
    <t>Gomez</t>
  </si>
  <si>
    <t>Gonzales, Tony</t>
  </si>
  <si>
    <t>Gonzalez, Vicente</t>
  </si>
  <si>
    <t>Good (VA)</t>
  </si>
  <si>
    <t>Gooden (TX)</t>
  </si>
  <si>
    <t>Gosar</t>
  </si>
  <si>
    <t>Gottheimer</t>
  </si>
  <si>
    <t>New Jersey</t>
  </si>
  <si>
    <t>Granger</t>
  </si>
  <si>
    <t>Graves (LA)</t>
  </si>
  <si>
    <t>Graves (MO)</t>
  </si>
  <si>
    <t>Green (TN)</t>
  </si>
  <si>
    <t>Green, Al (TX)</t>
  </si>
  <si>
    <t>Greene (GA)</t>
  </si>
  <si>
    <t>Griffith</t>
  </si>
  <si>
    <t>Grijalva</t>
  </si>
  <si>
    <t>Grothman</t>
  </si>
  <si>
    <t>Guest</t>
  </si>
  <si>
    <t>Guthrie</t>
  </si>
  <si>
    <t>Hageman</t>
  </si>
  <si>
    <t>Wyoming</t>
  </si>
  <si>
    <t>Harder (CA)</t>
  </si>
  <si>
    <t>Harris</t>
  </si>
  <si>
    <t>Maryland</t>
  </si>
  <si>
    <t>Harshbarger</t>
  </si>
  <si>
    <t>Hayes</t>
  </si>
  <si>
    <t>Hern</t>
  </si>
  <si>
    <t>Higgins (LA)</t>
  </si>
  <si>
    <t>Hill</t>
  </si>
  <si>
    <t>Himes</t>
  </si>
  <si>
    <t>Hinson</t>
  </si>
  <si>
    <t>Horsford</t>
  </si>
  <si>
    <t>Houchin</t>
  </si>
  <si>
    <t>Houlahan</t>
  </si>
  <si>
    <t>Hoyer</t>
  </si>
  <si>
    <t>Hoyle (OR)</t>
  </si>
  <si>
    <t>Hudson</t>
  </si>
  <si>
    <t>Huffman</t>
  </si>
  <si>
    <t>Huizenga</t>
  </si>
  <si>
    <t>Hunt</t>
  </si>
  <si>
    <t>Issa</t>
  </si>
  <si>
    <t>Ivey</t>
  </si>
  <si>
    <t>Jackson (IL)</t>
  </si>
  <si>
    <t>Jackson (NC)</t>
  </si>
  <si>
    <t>Jackson (TX)</t>
  </si>
  <si>
    <t>Jackson Lee</t>
  </si>
  <si>
    <t>Jacobs</t>
  </si>
  <si>
    <t>James</t>
  </si>
  <si>
    <t>Jayapal</t>
  </si>
  <si>
    <t>Jeffries</t>
  </si>
  <si>
    <t>Johnson (GA)</t>
  </si>
  <si>
    <t>Johnson (LA)</t>
  </si>
  <si>
    <t>Johnson (SD)</t>
  </si>
  <si>
    <t>South Dakota</t>
  </si>
  <si>
    <t>Jordan</t>
  </si>
  <si>
    <t>Joyce (OH)</t>
  </si>
  <si>
    <t>Joyce (PA)</t>
  </si>
  <si>
    <t>Kamlager-Dove</t>
  </si>
  <si>
    <t>Kaptur</t>
  </si>
  <si>
    <t>Kean (NJ)</t>
  </si>
  <si>
    <t>Keating</t>
  </si>
  <si>
    <t>Kelly (IL)</t>
  </si>
  <si>
    <t>Kelly (MS)</t>
  </si>
  <si>
    <t>Kelly (PA)</t>
  </si>
  <si>
    <t>Khanna</t>
  </si>
  <si>
    <t>Kiggans (VA)</t>
  </si>
  <si>
    <t>Kildee</t>
  </si>
  <si>
    <t>Kiley</t>
  </si>
  <si>
    <t>Kilmer</t>
  </si>
  <si>
    <t>Kim (CA)</t>
  </si>
  <si>
    <t>Kim (NJ)</t>
  </si>
  <si>
    <t>Krishnamoorthi</t>
  </si>
  <si>
    <t>Kuster</t>
  </si>
  <si>
    <t>New Hampshire</t>
  </si>
  <si>
    <t>Kustoff</t>
  </si>
  <si>
    <t>LaHood</t>
  </si>
  <si>
    <t>LaLota</t>
  </si>
  <si>
    <t>LaMalfa</t>
  </si>
  <si>
    <t>Lamborn</t>
  </si>
  <si>
    <t>Landsman</t>
  </si>
  <si>
    <t>Langworthy</t>
  </si>
  <si>
    <t>Larsen (WA)</t>
  </si>
  <si>
    <t>Larson (CT)</t>
  </si>
  <si>
    <t>Latta</t>
  </si>
  <si>
    <t>LaTurner</t>
  </si>
  <si>
    <t>Lawler</t>
  </si>
  <si>
    <t>Lee (CA)</t>
  </si>
  <si>
    <t>Lee (FL)</t>
  </si>
  <si>
    <t>Lee (NV)</t>
  </si>
  <si>
    <t>Lee (PA)</t>
  </si>
  <si>
    <t>Leger Fernandez</t>
  </si>
  <si>
    <t>New Mexico</t>
  </si>
  <si>
    <t>Lesko</t>
  </si>
  <si>
    <t>Letlow</t>
  </si>
  <si>
    <t>Levin</t>
  </si>
  <si>
    <t>Lieu</t>
  </si>
  <si>
    <t>Lofgren</t>
  </si>
  <si>
    <t>Loudermilk</t>
  </si>
  <si>
    <t>Lucas</t>
  </si>
  <si>
    <t>Luetkemeyer</t>
  </si>
  <si>
    <t>Luna</t>
  </si>
  <si>
    <t>Luttrell</t>
  </si>
  <si>
    <t>Lynch</t>
  </si>
  <si>
    <t>Mace</t>
  </si>
  <si>
    <t>Magaziner</t>
  </si>
  <si>
    <t>Malliotakis</t>
  </si>
  <si>
    <t>Maloy</t>
  </si>
  <si>
    <t>Mann</t>
  </si>
  <si>
    <t>Manning</t>
  </si>
  <si>
    <t>Massie</t>
  </si>
  <si>
    <t>Mast</t>
  </si>
  <si>
    <t>Matsui</t>
  </si>
  <si>
    <t>McBath</t>
  </si>
  <si>
    <t>McCaul</t>
  </si>
  <si>
    <t>McClain</t>
  </si>
  <si>
    <t>McClellan</t>
  </si>
  <si>
    <t>McClintock</t>
  </si>
  <si>
    <t>McCollum</t>
  </si>
  <si>
    <t>McCormick</t>
  </si>
  <si>
    <t>McGarvey</t>
  </si>
  <si>
    <t>McGovern</t>
  </si>
  <si>
    <t>McHenry</t>
  </si>
  <si>
    <t>Meeks</t>
  </si>
  <si>
    <t>Menendez</t>
  </si>
  <si>
    <t>Meng</t>
  </si>
  <si>
    <t>Meuser</t>
  </si>
  <si>
    <t>Mfume</t>
  </si>
  <si>
    <t>Miller (IL)</t>
  </si>
  <si>
    <t>Miller (OH)</t>
  </si>
  <si>
    <t>Miller (WV)</t>
  </si>
  <si>
    <t>West Virginia</t>
  </si>
  <si>
    <t>Miller-Meeks</t>
  </si>
  <si>
    <t>Mills</t>
  </si>
  <si>
    <t>Molinaro</t>
  </si>
  <si>
    <t>Moolenaar</t>
  </si>
  <si>
    <t>Mooney</t>
  </si>
  <si>
    <t>Moore (AL)</t>
  </si>
  <si>
    <t>Moore (UT)</t>
  </si>
  <si>
    <t>Moore (WI)</t>
  </si>
  <si>
    <t>Moran</t>
  </si>
  <si>
    <t>Morelle</t>
  </si>
  <si>
    <t>Moskowitz</t>
  </si>
  <si>
    <t>Moulton</t>
  </si>
  <si>
    <t>Mrvan</t>
  </si>
  <si>
    <t>Mullin</t>
  </si>
  <si>
    <t>Murphy</t>
  </si>
  <si>
    <t>Nadler</t>
  </si>
  <si>
    <t>Napolitano</t>
  </si>
  <si>
    <t>Neal</t>
  </si>
  <si>
    <t>Neguse</t>
  </si>
  <si>
    <t>Nehls</t>
  </si>
  <si>
    <t>Newhouse</t>
  </si>
  <si>
    <t>Nickel</t>
  </si>
  <si>
    <t>Norcross</t>
  </si>
  <si>
    <t>Norman</t>
  </si>
  <si>
    <t>Nunn (IA)</t>
  </si>
  <si>
    <t>Obernolte</t>
  </si>
  <si>
    <t>Ocasio-Cortez</t>
  </si>
  <si>
    <t>Ogles</t>
  </si>
  <si>
    <t>Omar</t>
  </si>
  <si>
    <t>Owens</t>
  </si>
  <si>
    <t>Pallone</t>
  </si>
  <si>
    <t>Palmer</t>
  </si>
  <si>
    <t>Panetta</t>
  </si>
  <si>
    <t>Pappas</t>
  </si>
  <si>
    <t>Pascrell</t>
  </si>
  <si>
    <t>Payne</t>
  </si>
  <si>
    <t>Pelosi</t>
  </si>
  <si>
    <t>Peltola</t>
  </si>
  <si>
    <t>Alaska</t>
  </si>
  <si>
    <t>Pence</t>
  </si>
  <si>
    <t>Perez</t>
  </si>
  <si>
    <t>Perry</t>
  </si>
  <si>
    <t>Peters</t>
  </si>
  <si>
    <t>Pettersen</t>
  </si>
  <si>
    <t>Pfluger</t>
  </si>
  <si>
    <t>Phillips</t>
  </si>
  <si>
    <t>Pingree</t>
  </si>
  <si>
    <t>Pocan</t>
  </si>
  <si>
    <t>Porter</t>
  </si>
  <si>
    <t>Posey</t>
  </si>
  <si>
    <t>Pressley</t>
  </si>
  <si>
    <t>Quigley</t>
  </si>
  <si>
    <t>Ramirez</t>
  </si>
  <si>
    <t>Raskin</t>
  </si>
  <si>
    <t>Reschenthaler</t>
  </si>
  <si>
    <t>Rodgers (WA)</t>
  </si>
  <si>
    <t>Rogers (AL)</t>
  </si>
  <si>
    <t>Rogers (KY)</t>
  </si>
  <si>
    <t>Rose</t>
  </si>
  <si>
    <t>Rosendale</t>
  </si>
  <si>
    <t>Montana</t>
  </si>
  <si>
    <t>Ross</t>
  </si>
  <si>
    <t>Rouzer</t>
  </si>
  <si>
    <t>Roy</t>
  </si>
  <si>
    <t>Ruiz</t>
  </si>
  <si>
    <t>Ruppersberger</t>
  </si>
  <si>
    <t>Rutherford</t>
  </si>
  <si>
    <t>Ryan</t>
  </si>
  <si>
    <t>Salazar</t>
  </si>
  <si>
    <t>Salinas</t>
  </si>
  <si>
    <t>Sánchez</t>
  </si>
  <si>
    <t>Sarbanes</t>
  </si>
  <si>
    <t>Scalise</t>
  </si>
  <si>
    <t>NOT VOTING</t>
  </si>
  <si>
    <t>Scanlon</t>
  </si>
  <si>
    <t>Schakowsky</t>
  </si>
  <si>
    <t>Schiff</t>
  </si>
  <si>
    <t>Schneider</t>
  </si>
  <si>
    <t>Scholten</t>
  </si>
  <si>
    <t>Schrier</t>
  </si>
  <si>
    <t>Schweikert</t>
  </si>
  <si>
    <t>Scott (VA)</t>
  </si>
  <si>
    <t>Scott, Austin</t>
  </si>
  <si>
    <t>Scott, David</t>
  </si>
  <si>
    <t>Self</t>
  </si>
  <si>
    <t>Sessions</t>
  </si>
  <si>
    <t>Sewell</t>
  </si>
  <si>
    <t>Sherman</t>
  </si>
  <si>
    <t>Sherrill</t>
  </si>
  <si>
    <t>Simpson</t>
  </si>
  <si>
    <t>Slotkin</t>
  </si>
  <si>
    <t>Smith (MO)</t>
  </si>
  <si>
    <t>Smith (NE)</t>
  </si>
  <si>
    <t>Smith (NJ)</t>
  </si>
  <si>
    <t>Smith (WA)</t>
  </si>
  <si>
    <t>Smucker</t>
  </si>
  <si>
    <t>Sorensen</t>
  </si>
  <si>
    <t>Soto</t>
  </si>
  <si>
    <t>Spanberger</t>
  </si>
  <si>
    <t>Spartz</t>
  </si>
  <si>
    <t>Stansbury</t>
  </si>
  <si>
    <t>Stanton</t>
  </si>
  <si>
    <t>Stauber</t>
  </si>
  <si>
    <t>Steel</t>
  </si>
  <si>
    <t>Stefanik</t>
  </si>
  <si>
    <t>Steil</t>
  </si>
  <si>
    <t>Steube</t>
  </si>
  <si>
    <t>Stevens</t>
  </si>
  <si>
    <t>Strickland</t>
  </si>
  <si>
    <t>Strong</t>
  </si>
  <si>
    <t>Swalwell</t>
  </si>
  <si>
    <t>Sykes</t>
  </si>
  <si>
    <t>Takano</t>
  </si>
  <si>
    <t>Tenney</t>
  </si>
  <si>
    <t>Thanedar</t>
  </si>
  <si>
    <t>Thompson (CA)</t>
  </si>
  <si>
    <t>Thompson (MS)</t>
  </si>
  <si>
    <t>Thompson (PA)</t>
  </si>
  <si>
    <t>Tiffany</t>
  </si>
  <si>
    <t>Timmons</t>
  </si>
  <si>
    <t>Titus</t>
  </si>
  <si>
    <t>Tlaib</t>
  </si>
  <si>
    <t>Tokuda</t>
  </si>
  <si>
    <t>Tonko</t>
  </si>
  <si>
    <t>Torres (CA)</t>
  </si>
  <si>
    <t>Torres (NY)</t>
  </si>
  <si>
    <t>Trahan</t>
  </si>
  <si>
    <t>Trone</t>
  </si>
  <si>
    <t>Turner</t>
  </si>
  <si>
    <t>Underwood</t>
  </si>
  <si>
    <t>Valadao</t>
  </si>
  <si>
    <t>Van Drew</t>
  </si>
  <si>
    <t>Van Duyne</t>
  </si>
  <si>
    <t>Van Orden</t>
  </si>
  <si>
    <t>Vargas</t>
  </si>
  <si>
    <t>Vasquez</t>
  </si>
  <si>
    <t>Veasey</t>
  </si>
  <si>
    <t>Velázquez</t>
  </si>
  <si>
    <t>Wagner</t>
  </si>
  <si>
    <t>Walberg</t>
  </si>
  <si>
    <t>Waltz</t>
  </si>
  <si>
    <t>Wasserman Schultz</t>
  </si>
  <si>
    <t>Waters</t>
  </si>
  <si>
    <t>Watson Coleman</t>
  </si>
  <si>
    <t>Weber (TX)</t>
  </si>
  <si>
    <t>Webster (FL)</t>
  </si>
  <si>
    <t>Wenstrup</t>
  </si>
  <si>
    <t>Westerman</t>
  </si>
  <si>
    <t>Wexton</t>
  </si>
  <si>
    <t>Wild</t>
  </si>
  <si>
    <t>Williams (GA)</t>
  </si>
  <si>
    <t>Williams (NY)</t>
  </si>
  <si>
    <t>Williams (TX)</t>
  </si>
  <si>
    <t>Wilson (FL)</t>
  </si>
  <si>
    <t>Wilson (SC)</t>
  </si>
  <si>
    <t>Wittman</t>
  </si>
  <si>
    <t>Womack</t>
  </si>
  <si>
    <t>Yakym</t>
  </si>
  <si>
    <t>Zinke</t>
  </si>
  <si>
    <t>Name</t>
  </si>
  <si>
    <t>Party</t>
  </si>
  <si>
    <t>State</t>
  </si>
  <si>
    <t>Vote</t>
  </si>
  <si>
    <t>AYE</t>
  </si>
  <si>
    <t>NO</t>
  </si>
  <si>
    <t>Cicilline</t>
  </si>
  <si>
    <t>Franklin, C. Scott</t>
  </si>
  <si>
    <t>Higgins (NY)</t>
  </si>
  <si>
    <t>Johnson (OH)</t>
  </si>
  <si>
    <t>McCarthy</t>
  </si>
  <si>
    <t>Santos</t>
  </si>
  <si>
    <t>Stewart</t>
  </si>
  <si>
    <t>Points</t>
  </si>
  <si>
    <t>H.R. 7217</t>
  </si>
  <si>
    <t>Bill</t>
  </si>
  <si>
    <t>Agree</t>
  </si>
  <si>
    <t>This act increases the federal debt limit, establishes new discretionary spending limits, rescinds unobligated funds, expands work requirements for federal programs, and modifies other requirements related to the federal budget process.</t>
  </si>
  <si>
    <t>This bill provides FY2024 supplemental appropriations to the Department of Defense (DOD) and the Department of State for activities to respond to the attacks in Israel. The bill designates the funding as emergency spending, which is exempt from discretionary spending limits.</t>
  </si>
  <si>
    <t>H.R. 3746</t>
  </si>
  <si>
    <t>Rating</t>
  </si>
  <si>
    <t>Value</t>
  </si>
  <si>
    <t>H. R. 3746</t>
  </si>
  <si>
    <t>Score</t>
  </si>
  <si>
    <t>PRESENT</t>
  </si>
  <si>
    <t xml:space="preserve">Name </t>
  </si>
  <si>
    <t>H.R. 966</t>
  </si>
  <si>
    <t>Condemning rape and sexual violence committed by Hamas in its war against Israel</t>
  </si>
  <si>
    <t>Dem Score</t>
  </si>
  <si>
    <t>Rep Score</t>
  </si>
  <si>
    <t>Dem Count</t>
  </si>
  <si>
    <t>Rep Count</t>
  </si>
  <si>
    <t>Democrat Score</t>
  </si>
  <si>
    <t>Republican Score</t>
  </si>
  <si>
    <t>Reference:</t>
  </si>
  <si>
    <t>H.Res.966 - 118th Congress (2023-2024): Condemning rape and sexual violence committed by Hamas in its war against Israel. | Congress.gov | Library of Congress</t>
  </si>
  <si>
    <t>H.R.7217 - 118th Congress (2023-2024): Israel Security Supplemental Appropriations Act, 2024 | Congress.gov | Library of Congress</t>
  </si>
  <si>
    <t xml:space="preserve">Reference: </t>
  </si>
  <si>
    <t>Reference</t>
  </si>
  <si>
    <t>https://www.congress.gov/bill/118th-congress/house-bill/3746</t>
  </si>
  <si>
    <t>Office of the Clerk, U.S. House of Representatives - Vote Details</t>
  </si>
  <si>
    <t>H.R. 5860</t>
  </si>
  <si>
    <t>This act provides continuing FY2024 appropriations to federal agencies through November 17, 2023, and provides emergency funding for disaster relief. (Temporarily avoids shutdown.)</t>
  </si>
  <si>
    <t>H.R. 7176</t>
  </si>
  <si>
    <t>This bill repeals certain restrictions on the import and export of natural gas under the Natural Gas Act, including requirements for Department of Energy (DOE) approval and related provisions that address free trade agreements. In addition, the bill grants the Federal Energy Regulatory Commission (FERC) the exclusive authority to approve or deny applications to authorize the siting, construction, expansion, or operation of facilities (e.g., liquefied natural gas terminals) to export natural gas to foreign countries or import natural gas from foreign countries. (Currently, DOE authorizes the export or import of natural gas, and FERC authorizes related facilities.)</t>
  </si>
  <si>
    <t>H.R.7176</t>
  </si>
  <si>
    <t>This bill prohibits all federal health care programs, including the Federal Employees Health Benefits Program, and federally funded state health care programs (e.g., Medicaid) from using prices that are based on quality-adjusted life years (i.e., measures that discount the value of a life based on disability, age, or terminal illness) to determine relevant thresholds for coverage, reimbursements, or incentive programs.</t>
  </si>
  <si>
    <t>H.R. 485</t>
  </si>
  <si>
    <t>H.R. 7024</t>
  </si>
  <si>
    <t>This title modifies the calculation of the refundable portion of the child tax credit to require the multiplication of the credit amount in calendar years 2023-2025 by the number of qualifying children. The maximum refundable amount per child of such credit is increased to $1,800 in 2023, $1,900 in 2024, and $2,000 in 2025, with an inflation adjustment beginning after 2023.</t>
  </si>
  <si>
    <t xml:space="preserve"> </t>
  </si>
  <si>
    <t>Column1</t>
  </si>
  <si>
    <t>Title</t>
  </si>
  <si>
    <t>Tax Relief for American Families and Workers Act of 2024</t>
  </si>
  <si>
    <t>Israel Security Supplemental Appropriations Act, 2024</t>
  </si>
  <si>
    <t>Fiscal Responsibility Act of 2023</t>
  </si>
  <si>
    <t>Condemning rape and sexual violence committed by Hamas in its war against Israel.</t>
  </si>
  <si>
    <t>Continuing Appropriations Act, 2024 and Other Extensions Act</t>
  </si>
  <si>
    <t>Unlocking our Domestic LNG Potential Act of 2024</t>
  </si>
  <si>
    <t>Protecting Health Care for All Patients Act of 2023</t>
  </si>
  <si>
    <t>Agree Value</t>
  </si>
  <si>
    <t>Agree?</t>
  </si>
  <si>
    <t>No</t>
  </si>
  <si>
    <t>House Score</t>
  </si>
  <si>
    <t>This bill makes driving while intoxicated or impaired a ground for (1) barring a non-U.S. national (alien under federal law) from admission into the United States, or (2) deporting the individual.</t>
  </si>
  <si>
    <t>Protect Our Communities from DUIs Act</t>
  </si>
  <si>
    <t>H.R. 6976</t>
  </si>
  <si>
    <t>Count</t>
  </si>
  <si>
    <t>Weight?</t>
  </si>
  <si>
    <t>H.R. 6918</t>
  </si>
  <si>
    <t>Supporting Pregnant and Parenting Women and Families Act</t>
  </si>
  <si>
    <t>The bill prohibits ACF from applying this standard to state expenditures for pregnancy centers that (1) support protecting the life of the mother and the unborn child; and (2) offer resources and services to mothers, fathers, and families, including but relationship counseling, prenatal and pregnancy education, pregnancy testing, diapers, baby clothes, or material supports.</t>
  </si>
  <si>
    <t>H.R. 6678</t>
  </si>
  <si>
    <t>Consequences for Social Security Fraud Act</t>
  </si>
  <si>
    <t>This bill makes certain acts related to Social Security or identification document fraud a ground for (1) barring a non-U.S. national (alien under federal law) from admission into the United States, or (2) deporting the individual.</t>
  </si>
  <si>
    <t>Category</t>
  </si>
  <si>
    <t>International Affairs</t>
  </si>
  <si>
    <t>Government Spending</t>
  </si>
  <si>
    <t>Immigration</t>
  </si>
  <si>
    <t>Taxation</t>
  </si>
  <si>
    <t>Total Weight</t>
  </si>
  <si>
    <t>House of Representatives Rating Sheet</t>
  </si>
  <si>
    <t>Representative Search:</t>
  </si>
  <si>
    <t>Find your house member here:</t>
  </si>
  <si>
    <t>Find Your Representative | house.gov</t>
  </si>
  <si>
    <t>If there is an error, try adding a space and your state's two digit abbreviation at the end.</t>
  </si>
  <si>
    <t>Search Name</t>
  </si>
  <si>
    <t>Column2</t>
  </si>
  <si>
    <t>Column3</t>
  </si>
  <si>
    <t>Column4</t>
  </si>
  <si>
    <t>Column5</t>
  </si>
  <si>
    <t>H.R. 2</t>
  </si>
  <si>
    <t>Secure the Border Act of 2023</t>
  </si>
  <si>
    <t>This bill makes various changes to immigration law, including by imposing limits on asylum eligibility and requiring employers to use an electronic system to verify the employment eligibility of new employees.</t>
  </si>
  <si>
    <t>H.Res. 773</t>
  </si>
  <si>
    <t>Providing for the expulsion of Representative George Santos from the House of Representatives.</t>
  </si>
  <si>
    <t>Ethics</t>
  </si>
  <si>
    <t>This resolution expels Representative George Santos from the House of Representatives.</t>
  </si>
  <si>
    <t>Energy and Commerce</t>
  </si>
  <si>
    <t>Actions - H.Res.773 - 118th Congress (2023-2024): Providing for the expulsion of Representative George Santos from the House of Representatives. | Congress.gov | Library of Congress</t>
  </si>
  <si>
    <t>H.Res. 7</t>
  </si>
  <si>
    <t>Relating to a national emergency declared by the President on March 13, 2020.</t>
  </si>
  <si>
    <t>Health</t>
  </si>
  <si>
    <t>This joint resolution terminates the national emergency concerning COVID-19 declared by the President on March 13, 2020.</t>
  </si>
  <si>
    <t>Stops government from shutting down.</t>
  </si>
  <si>
    <t>Congress.gov Description</t>
  </si>
  <si>
    <t>Stops a lot of federal aid from covering abortion services, and offers more resources for parental care.</t>
  </si>
  <si>
    <t>Allows the US to deport or refuse admission to those who commited Social Security Fraud.</t>
  </si>
  <si>
    <t>Allows the US to deport or refuse admission to those who have been caught driving while intoxicated.</t>
  </si>
  <si>
    <t>Makes it harder to seek asylum in USA.</t>
  </si>
  <si>
    <t>Essentially Congress saying "The S.A. that Hamas did was bad." There is very little legal value in this bill.</t>
  </si>
  <si>
    <t>Provides defense funding for Israel.</t>
  </si>
  <si>
    <t>Tax breaks for families.</t>
  </si>
  <si>
    <t>Expels George Santos.</t>
  </si>
  <si>
    <t>Removes COVID-19 from being declared as a National Emergency.</t>
  </si>
  <si>
    <t>Increases Debt Limit but makes getting federal aid harder.</t>
  </si>
  <si>
    <t>Nick's Shorthand Synopsis (Based on opinions, so take it with a grain of salt.)</t>
  </si>
  <si>
    <t>Removes some natural gas restrictions.</t>
  </si>
  <si>
    <t>Stops Medicaid and other programs from using pricing based on age and quality of life, but might make care more expensive.</t>
  </si>
  <si>
    <t>Should we…</t>
  </si>
  <si>
    <t>Stop the government from shutting down?</t>
  </si>
  <si>
    <t>Stop Medicaid and other programs from using pricing based on age and quality of life, at the price of making care more expensive?</t>
  </si>
  <si>
    <t>Stop aid from covering abortion services, but instead offer more resources for parental care?</t>
  </si>
  <si>
    <t>Remove COVID-19 from being declared as a National Emergency?</t>
  </si>
  <si>
    <t>Allow deportation or refuse admission to those who commited Social Security Fraud?</t>
  </si>
  <si>
    <t>Allow deportation or refuse admission to those who have been caught driving while intoxicated?</t>
  </si>
  <si>
    <t>Make it harder to seek asylum in USA?</t>
  </si>
  <si>
    <t>Say  that the S.A. that Hamas did was bad? (And that's all. There's very little legal value in this bill.)</t>
  </si>
  <si>
    <t>Provide defense funding for Israel?</t>
  </si>
  <si>
    <t>Increase tax breaks for families?</t>
  </si>
  <si>
    <t>EZ Mode</t>
  </si>
  <si>
    <t>Remove restrictions on natural gas?</t>
  </si>
  <si>
    <t>Expel George Santos for lying about his credetials??</t>
  </si>
  <si>
    <t>Increase the Debt Limit at the cost of making federal aid harder to get?</t>
  </si>
  <si>
    <t>Disclaimer: This may not be accurate due to unintentional errors or inaccuracies with formulas. Although I attempt to make this information as accurate as possible, this is not a perfect solution. As a result, please do your own research before your form an opinion about any specific candidate or party.</t>
  </si>
  <si>
    <t>Yes</t>
  </si>
  <si>
    <t>H.R. 7521</t>
  </si>
  <si>
    <t>Forces Tiktok to be sold or to be banned from US app stores.</t>
  </si>
  <si>
    <t>Force Tiktok to be sold or to be banned from US app stores?</t>
  </si>
  <si>
    <t>Protecting Americans from Foreign Adversary Controlled Applications Act</t>
  </si>
  <si>
    <t>This bill prohibits distributing, maintaining, or providing internet hosting services for a foreign adversary controlled application (e.g., TikTok). However, the prohibition does not apply to a covered application that executes a qualified divestiture as determined by the President.</t>
  </si>
  <si>
    <t>Suozzi</t>
  </si>
  <si>
    <t>https://clerk.house.gov/Votes/202486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</si>
</sst>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u/>
      <sz val="11"/>
      <color theme="10"/>
      <name val="Aptos Narrow"/>
      <family val="2"/>
      <scheme val="minor"/>
    </font>
    <font>
      <sz val="9"/>
      <color rgb="FF333333"/>
      <name val="Arial"/>
      <family val="2"/>
    </font>
    <font>
      <sz val="8"/>
      <name val="Aptos Narrow"/>
      <family val="2"/>
      <scheme val="minor"/>
    </font>
    <font>
      <sz val="24"/>
      <color theme="0"/>
      <name val="Aptos Narrow"/>
      <family val="2"/>
      <scheme val="minor"/>
    </font>
    <font>
      <sz val="10"/>
      <color theme="1"/>
      <name val="Aptos Narrow"/>
      <family val="2"/>
      <scheme val="minor"/>
    </font>
    <font>
      <b/>
      <sz val="11"/>
      <color rgb="FFFF0000"/>
      <name val="Aptos Narrow"/>
      <family val="2"/>
      <scheme val="minor"/>
    </font>
    <font>
      <sz val="11"/>
      <color rgb="FF00B050"/>
      <name val="Aptos Narrow"/>
      <family val="2"/>
      <scheme val="minor"/>
    </font>
    <font>
      <sz val="8"/>
      <color theme="1"/>
      <name val="Aptos Narrow"/>
      <family val="2"/>
      <scheme val="minor"/>
    </font>
  </fonts>
  <fills count="11">
    <fill>
      <patternFill patternType="none"/>
    </fill>
    <fill>
      <patternFill patternType="gray125"/>
    </fill>
    <fill>
      <patternFill patternType="solid">
        <fgColor theme="1"/>
        <bgColor theme="1"/>
      </patternFill>
    </fill>
    <fill>
      <patternFill patternType="solid">
        <fgColor rgb="FFFFFF00"/>
        <bgColor indexed="64"/>
      </patternFill>
    </fill>
    <fill>
      <patternFill patternType="solid">
        <fgColor theme="3" tint="0.499984740745262"/>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1" tint="4.9989318521683403E-2"/>
        <bgColor indexed="64"/>
      </patternFill>
    </fill>
    <fill>
      <patternFill patternType="solid">
        <fgColor theme="0" tint="-0.249977111117893"/>
        <bgColor indexed="64"/>
      </patternFill>
    </fill>
  </fills>
  <borders count="10">
    <border>
      <left/>
      <right/>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2" borderId="1" xfId="0" applyFont="1" applyFill="1" applyBorder="1"/>
    <xf numFmtId="0" fontId="1" fillId="2" borderId="2" xfId="0" applyFont="1" applyFill="1" applyBorder="1"/>
    <xf numFmtId="9" fontId="0" fillId="0" borderId="0" xfId="0" applyNumberFormat="1"/>
    <xf numFmtId="1" fontId="0" fillId="0" borderId="0" xfId="0" applyNumberFormat="1"/>
    <xf numFmtId="10" fontId="0" fillId="0" borderId="0" xfId="0" applyNumberFormat="1"/>
    <xf numFmtId="0" fontId="2" fillId="0" borderId="0" xfId="1"/>
    <xf numFmtId="0" fontId="0" fillId="3" borderId="0" xfId="0" applyFill="1"/>
    <xf numFmtId="0" fontId="3" fillId="0" borderId="0" xfId="0" applyFont="1" applyAlignment="1">
      <alignment vertical="center" wrapText="1"/>
    </xf>
    <xf numFmtId="0" fontId="1" fillId="2" borderId="3" xfId="0" applyFont="1" applyFill="1" applyBorder="1"/>
    <xf numFmtId="0" fontId="1" fillId="2" borderId="0" xfId="0" applyFont="1" applyFill="1"/>
    <xf numFmtId="0" fontId="1" fillId="2" borderId="4" xfId="0" applyFont="1" applyFill="1" applyBorder="1"/>
    <xf numFmtId="0" fontId="0" fillId="3" borderId="5" xfId="0" applyFill="1" applyBorder="1"/>
    <xf numFmtId="0" fontId="0" fillId="4" borderId="0" xfId="0" applyFill="1"/>
    <xf numFmtId="0" fontId="0" fillId="5" borderId="0" xfId="0" applyFill="1"/>
    <xf numFmtId="10" fontId="0" fillId="0" borderId="0" xfId="0" applyNumberFormat="1" applyAlignment="1">
      <alignment horizontal="center"/>
    </xf>
    <xf numFmtId="0" fontId="2" fillId="7" borderId="5" xfId="1" applyFill="1" applyBorder="1" applyAlignment="1"/>
    <xf numFmtId="0" fontId="0" fillId="0" borderId="0" xfId="0" applyAlignment="1">
      <alignment wrapText="1"/>
    </xf>
    <xf numFmtId="0" fontId="6" fillId="0" borderId="0" xfId="0" applyFont="1" applyAlignment="1">
      <alignment horizontal="center" vertical="center" wrapText="1"/>
    </xf>
    <xf numFmtId="0" fontId="0" fillId="6" borderId="0" xfId="0" applyFill="1"/>
    <xf numFmtId="0" fontId="3" fillId="0" borderId="5" xfId="0" applyFont="1" applyBorder="1" applyAlignment="1">
      <alignment vertical="center" wrapText="1"/>
    </xf>
    <xf numFmtId="0" fontId="3" fillId="0" borderId="5" xfId="0" applyFont="1" applyBorder="1" applyAlignment="1">
      <alignment wrapText="1"/>
    </xf>
    <xf numFmtId="0" fontId="3" fillId="0" borderId="5" xfId="0" applyFont="1" applyBorder="1" applyAlignment="1">
      <alignment vertical="center"/>
    </xf>
    <xf numFmtId="0" fontId="3" fillId="0" borderId="5" xfId="0" applyFont="1" applyBorder="1"/>
    <xf numFmtId="0" fontId="0" fillId="9" borderId="0" xfId="0" applyFill="1"/>
    <xf numFmtId="0" fontId="8" fillId="9" borderId="0" xfId="0" applyFont="1" applyFill="1"/>
    <xf numFmtId="0" fontId="8" fillId="9" borderId="0" xfId="0" applyFont="1" applyFill="1" applyAlignment="1">
      <alignment horizontal="center"/>
    </xf>
    <xf numFmtId="0" fontId="1" fillId="9" borderId="0" xfId="0" applyFont="1" applyFill="1" applyAlignment="1">
      <alignment horizontal="center"/>
    </xf>
    <xf numFmtId="0" fontId="0" fillId="10" borderId="5" xfId="0" applyFill="1" applyBorder="1" applyAlignment="1">
      <alignment wrapText="1"/>
    </xf>
    <xf numFmtId="0" fontId="0" fillId="3" borderId="9" xfId="0" applyFill="1" applyBorder="1"/>
    <xf numFmtId="0" fontId="3" fillId="0" borderId="9" xfId="0" applyFont="1" applyBorder="1" applyAlignment="1">
      <alignment vertical="center" wrapText="1"/>
    </xf>
    <xf numFmtId="0" fontId="3" fillId="0" borderId="9" xfId="0" applyFont="1" applyBorder="1" applyAlignment="1">
      <alignment wrapText="1"/>
    </xf>
    <xf numFmtId="0" fontId="9" fillId="0" borderId="8" xfId="0" applyFont="1" applyBorder="1" applyAlignment="1">
      <alignment horizontal="center" wrapText="1"/>
    </xf>
    <xf numFmtId="0" fontId="6" fillId="7" borderId="5" xfId="0" applyFont="1" applyFill="1" applyBorder="1" applyAlignment="1">
      <alignment horizontal="right" wrapText="1"/>
    </xf>
    <xf numFmtId="0" fontId="7" fillId="8" borderId="6" xfId="1" applyFont="1" applyFill="1" applyBorder="1" applyAlignment="1">
      <alignment horizontal="center"/>
    </xf>
    <xf numFmtId="0" fontId="7" fillId="8" borderId="7" xfId="1" applyFont="1" applyFill="1" applyBorder="1" applyAlignment="1">
      <alignment horizontal="center"/>
    </xf>
    <xf numFmtId="0" fontId="5" fillId="6" borderId="0" xfId="0" applyFont="1" applyFill="1" applyAlignment="1">
      <alignment horizontal="center"/>
    </xf>
  </cellXfs>
  <cellStyles count="2">
    <cellStyle name="Hyperlink" xfId="1" builtinId="8"/>
    <cellStyle name="Normal" xfId="0" builtinId="0"/>
  </cellStyles>
  <dxfs count="113">
    <dxf>
      <numFmt numFmtId="13" formatCode="0%"/>
    </dxf>
    <dxf>
      <fill>
        <patternFill>
          <bgColor rgb="FF0070C0"/>
        </patternFill>
      </fill>
    </dxf>
    <dxf>
      <fill>
        <patternFill>
          <bgColor rgb="FFFF0000"/>
        </patternFill>
      </fill>
    </dxf>
    <dxf>
      <fill>
        <patternFill>
          <bgColor rgb="FF00B050"/>
        </patternFill>
      </fill>
    </dxf>
    <dxf>
      <fill>
        <patternFill>
          <bgColor rgb="FFFF0000"/>
        </patternFill>
      </fill>
    </dxf>
    <dxf>
      <fill>
        <patternFill>
          <bgColor theme="3" tint="0.499984740745262"/>
        </patternFill>
      </fill>
    </dxf>
    <dxf>
      <fill>
        <patternFill>
          <bgColor rgb="FFFF0000"/>
        </patternFill>
      </fill>
    </dxf>
    <dxf>
      <fill>
        <patternFill>
          <bgColor rgb="FF00B050"/>
        </patternFill>
      </fill>
    </dxf>
    <dxf>
      <fill>
        <patternFill>
          <bgColor rgb="FFFFC000"/>
        </patternFill>
      </fill>
    </dxf>
    <dxf>
      <fill>
        <patternFill>
          <bgColor rgb="FFFF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numFmt numFmtId="0" formatCode="General"/>
    </dxf>
    <dxf>
      <numFmt numFmtId="0" formatCode="General"/>
    </dxf>
    <dxf>
      <numFmt numFmtId="0" formatCode="General"/>
    </dxf>
    <dxf>
      <numFmt numFmtId="0" formatCode="General"/>
    </dxf>
    <dxf>
      <border outline="0">
        <top style="thin">
          <color theme="1"/>
        </top>
      </border>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numFmt numFmtId="0" formatCode="General"/>
    </dxf>
    <dxf>
      <numFmt numFmtId="0" formatCode="General"/>
    </dxf>
    <dxf>
      <numFmt numFmtId="0" formatCode="General"/>
    </dxf>
    <dxf>
      <numFmt numFmtId="0" formatCode="General"/>
    </dxf>
    <dxf>
      <border outline="0">
        <top style="thin">
          <color theme="1"/>
        </top>
      </border>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numFmt numFmtId="0" formatCode="General"/>
    </dxf>
    <dxf>
      <numFmt numFmtId="0" formatCode="General"/>
    </dxf>
    <dxf>
      <numFmt numFmtId="0" formatCode="General"/>
    </dxf>
    <dxf>
      <numFmt numFmtId="0" formatCode="General"/>
    </dxf>
    <dxf>
      <numFmt numFmtId="1" formatCode="0"/>
    </dxf>
    <dxf>
      <numFmt numFmtId="14" formatCode="0.00%"/>
    </dxf>
    <dxf>
      <font>
        <b/>
        <i val="0"/>
        <strike val="0"/>
        <condense val="0"/>
        <extend val="0"/>
        <outline val="0"/>
        <shadow val="0"/>
        <u val="none"/>
        <vertAlign val="baseline"/>
        <sz val="11"/>
        <color theme="0"/>
        <name val="Aptos Narrow"/>
        <family val="2"/>
        <scheme val="minor"/>
      </font>
      <fill>
        <patternFill patternType="solid">
          <fgColor theme="1"/>
          <bgColor theme="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 formatCode="0"/>
    </dxf>
    <dxf>
      <numFmt numFmtId="1" formatCode="0"/>
    </dxf>
    <dxf>
      <numFmt numFmtId="1" formatCode="0"/>
    </dxf>
    <dxf>
      <numFmt numFmtId="0" formatCode="General"/>
    </dxf>
    <dxf>
      <numFmt numFmtId="14" formatCode="0.00%"/>
      <alignment horizontal="center" vertical="bottom" textRotation="0" wrapText="0" indent="0" justifyLastLine="0" shrinkToFit="0" readingOrder="0"/>
    </dxf>
    <dxf>
      <fill>
        <patternFill patternType="solid">
          <fgColor indexed="64"/>
          <bgColor rgb="FFFFFF00"/>
        </patternFill>
      </fill>
    </dxf>
    <dxf>
      <numFmt numFmtId="14" formatCode="0.00%"/>
    </dxf>
    <dxf>
      <numFmt numFmtId="14" formatCode="0.00%"/>
    </dxf>
    <dxf>
      <numFmt numFmtId="14" formatCode="0.00%"/>
    </dxf>
    <dxf>
      <numFmt numFmtId="14" formatCode="0.00%"/>
    </dxf>
    <dxf>
      <font>
        <strike val="0"/>
        <outline val="0"/>
        <shadow val="0"/>
        <u val="none"/>
        <vertAlign val="baseline"/>
        <sz val="10"/>
        <color theme="1"/>
        <name val="Aptos Narrow"/>
        <family val="2"/>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9"/>
        <color rgb="FF333333"/>
        <name val="Arial"/>
        <family val="2"/>
        <scheme val="none"/>
      </font>
      <fill>
        <patternFill patternType="none">
          <fgColor indexed="64"/>
          <bgColor auto="1"/>
        </patternFill>
      </fill>
      <alignment horizontal="general"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333333"/>
        <name val="Arial"/>
        <family val="2"/>
        <scheme val="none"/>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9"/>
        <color rgb="FF333333"/>
        <name val="Arial"/>
        <family val="2"/>
        <scheme val="none"/>
      </font>
      <fill>
        <patternFill patternType="none">
          <fgColor indexed="64"/>
          <bgColor auto="1"/>
        </patternFill>
      </fill>
      <alignment horizontal="general"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0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0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954500-EBF8-4F51-890B-47A8CEB6973A}" name="Table2" displayName="Table2" ref="B6:I20" totalsRowShown="0" headerRowDxfId="112" dataDxfId="111">
  <autoFilter ref="B6:I20" xr:uid="{71954500-EBF8-4F51-890B-47A8CEB6973A}"/>
  <sortState xmlns:xlrd2="http://schemas.microsoft.com/office/spreadsheetml/2017/richdata2" ref="B7:I19">
    <sortCondition ref="G6:G19"/>
  </sortState>
  <tableColumns count="8">
    <tableColumn id="1" xr3:uid="{14FDF9F1-7636-4B81-A113-DE22BE35EC65}" name="Bill" dataDxfId="110"/>
    <tableColumn id="2" xr3:uid="{E639804E-B911-4492-BE5D-EE6D4815898A}" name="Agree Value" dataDxfId="109">
      <calculatedColumnFormula>IF(Table2[[#This Row],[Agree?]]="Yes",1,0)</calculatedColumnFormula>
    </tableColumn>
    <tableColumn id="7" xr3:uid="{866251E0-4CDA-4D74-89E1-259487429648}" name="Agree?" dataDxfId="108"/>
    <tableColumn id="6" xr3:uid="{4416C6A1-E843-428F-A17D-540892A8EEA0}" name="Weight?" dataDxfId="107"/>
    <tableColumn id="4" xr3:uid="{D35F04C9-A24B-4528-9D7D-D136BF96FF81}" name="Title" dataDxfId="106"/>
    <tableColumn id="8" xr3:uid="{0C86EA52-47ED-4F7B-BF88-D8E89AFC7C4D}" name="Category" dataDxfId="105"/>
    <tableColumn id="3" xr3:uid="{FC2D0183-CD4B-478C-B9AA-F7F1B57BABCA}" name="Congress.gov Description" dataDxfId="104"/>
    <tableColumn id="5" xr3:uid="{17BB360F-982F-4CEF-BEBE-F05F53094570}" name="Nick's Shorthand Synopsis (Based on opinions, so take it with a grain of salt.)" dataDxfId="103"/>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4BB435-E27A-43AD-B8FD-240B6499FD0D}" name="Table11" displayName="Table11" ref="B4:E5" totalsRowShown="0">
  <autoFilter ref="B4:E5" xr:uid="{694BB435-E27A-43AD-B8FD-240B6499FD0D}"/>
  <tableColumns count="4">
    <tableColumn id="1" xr3:uid="{229BA89B-FA87-496A-9D5A-629D9051F110}" name="Democrat Score" dataDxfId="102">
      <calculatedColumnFormula>(SUM(Table7[Dem Score])/(SUM(Table7[Dem Count])))</calculatedColumnFormula>
    </tableColumn>
    <tableColumn id="2" xr3:uid="{C085B366-B5C2-4E4A-9B46-BB71F5AE6DF4}" name="Column1" dataDxfId="101"/>
    <tableColumn id="3" xr3:uid="{1FFCF2AF-FB36-472B-9218-3324684D52A8}" name="Republican Score" dataDxfId="100">
      <calculatedColumnFormula>(SUM(Table7[Rep Score])/(SUM(Table7[Rep Count])))</calculatedColumnFormula>
    </tableColumn>
    <tableColumn id="6" xr3:uid="{61B77ECF-EB59-4F35-BD99-2A16D4933703}" name="House Score" dataDxfId="99">
      <calculatedColumnFormula>AVERAGE(Table7[Score])</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CC887C0-D0ED-49F8-BA9B-091558EBBF2E}" name="Table16" displayName="Table16" ref="F4:H5" totalsRowShown="0">
  <autoFilter ref="F4:H5" xr:uid="{4CC887C0-D0ED-49F8-BA9B-091558EBBF2E}"/>
  <tableColumns count="3">
    <tableColumn id="1" xr3:uid="{F70A482E-7C97-433E-81E0-13836A18761F}" name="Representative Search:" dataDxfId="98"/>
    <tableColumn id="2" xr3:uid="{30D237F0-A6DF-41E0-A91B-321C2EB0D120}" name="Party">
      <calculatedColumnFormula>_xlfn.XLOOKUP(Table16[[#This Row],[Representative Search:]],Table7[Name],Table7[Party],"Error")</calculatedColumnFormula>
    </tableColumn>
    <tableColumn id="3" xr3:uid="{1CDAB2C0-2A9E-4E31-A785-3E1DD87C2BAB}" name="Rating" dataDxfId="97">
      <calculatedColumnFormula>_xlfn.XLOOKUP(Table16[[#This Row],[Representative Search:]],Table7[Name],Table7[Score],"Error")</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3B1C271-4552-4E9A-A30A-FDBF70DDA8D5}" name="Table7" displayName="Table7" ref="A4:V435" totalsRowShown="0">
  <autoFilter ref="A4:V435" xr:uid="{C3B1C271-4552-4E9A-A30A-FDBF70DDA8D5}"/>
  <sortState xmlns:xlrd2="http://schemas.microsoft.com/office/spreadsheetml/2017/richdata2" ref="A5:V435">
    <sortCondition descending="1" ref="C4:C435"/>
  </sortState>
  <tableColumns count="22">
    <tableColumn id="1" xr3:uid="{84C32897-010C-416E-A766-07ABF7F55F2F}" name="Name"/>
    <tableColumn id="5" xr3:uid="{DDAD7BD3-210F-438D-BCDA-8DA026DE5BA6}" name="Party" dataDxfId="96">
      <calculatedColumnFormula>_xlfn.XLOOKUP(Table7[[#This Row],[Name]],_966[[Name ]],_966[Party])</calculatedColumnFormula>
    </tableColumn>
    <tableColumn id="4" xr3:uid="{203375EC-C2D5-47DB-8723-600875590548}" name="Score" dataDxfId="0">
      <calculatedColumnFormula>SUM(Table7[[#This Row],[H.R. 7217]:[H.R. 7521]])/Table7[[#This Row],[Total Weight]]</calculatedColumnFormula>
    </tableColumn>
    <tableColumn id="16" xr3:uid="{D8DA4760-9124-40E6-ACE2-623E8B5C1176}" name="Total Weight" dataDxfId="95">
      <calculatedColumnFormula>SUM(Table2[Weight?])</calculatedColumnFormula>
    </tableColumn>
    <tableColumn id="9" xr3:uid="{B3D639A2-ECBB-48CA-AF17-CAF2D613A1B3}" name="Dem Count" dataDxfId="94">
      <calculatedColumnFormula>IF(Table7[[#This Row],[Party]]="Democratic",1,0)</calculatedColumnFormula>
    </tableColumn>
    <tableColumn id="10" xr3:uid="{C626D8C6-5427-4F10-AC59-E48A392D72B2}" name="Dem Score" dataDxfId="93">
      <calculatedColumnFormula>IF(Table7[[#This Row],[Party]]="Democratic",Table7[[#This Row],[Score]],0)</calculatedColumnFormula>
    </tableColumn>
    <tableColumn id="11" xr3:uid="{60C90E88-847F-490F-8AC5-4D48C124E545}" name="Rep Count" dataDxfId="92">
      <calculatedColumnFormula>IF(Table7[[#This Row],[Party]]="Republican",1,0)</calculatedColumnFormula>
    </tableColumn>
    <tableColumn id="8" xr3:uid="{E705C1D8-A4EA-4619-849D-B0DBE7DB68C6}" name="Rep Score" dataDxfId="91">
      <calculatedColumnFormula>IF(Table7[[#This Row],[Party]]="Republican",Table7[[#This Row],[Score]],0)</calculatedColumnFormula>
    </tableColumn>
    <tableColumn id="2" xr3:uid="{E658AD95-E66B-4348-9B29-676B7EB7F2B4}" name="H.R. 7217" dataDxfId="90">
      <calculatedColumnFormula>(_xlfn.XLOOKUP(Table7[[#This Row],[Name]],_7217[Name],_7217[Points],0))</calculatedColumnFormula>
    </tableColumn>
    <tableColumn id="3" xr3:uid="{44462B2C-4872-4ED6-BF52-6838C721A7F5}" name="H. R. 3746" dataDxfId="89">
      <calculatedColumnFormula>_xlfn.XLOOKUP(Table7[[#This Row],[Name]],_3746[Name],_3746[Rating],0)</calculatedColumnFormula>
    </tableColumn>
    <tableColumn id="6" xr3:uid="{16C18EAC-EFFF-445C-B38A-118888400E6C}" name="H.R. 966" dataDxfId="88">
      <calculatedColumnFormula>_xlfn.XLOOKUP(Table7[[#This Row],[Name]],_966[[Name ]],_966[Points])</calculatedColumnFormula>
    </tableColumn>
    <tableColumn id="12" xr3:uid="{18A64694-0F69-4B8D-BBFE-13D78F4F8F6C}" name="H.R. 5860" dataDxfId="87">
      <calculatedColumnFormula>_xlfn.XLOOKUP(Table7[[#This Row],[Name]],_5860[Name],_5860[Points],0)</calculatedColumnFormula>
    </tableColumn>
    <tableColumn id="13" xr3:uid="{139FA03F-577C-43E7-8104-85896450D79D}" name="H.R.7176" dataDxfId="86">
      <calculatedColumnFormula>_xlfn.XLOOKUP(Table7[[#This Row],[Name]],_7176[Name],_7176[Points])</calculatedColumnFormula>
    </tableColumn>
    <tableColumn id="14" xr3:uid="{9BDF157F-CFBC-4350-B8C9-C4D79084CF42}" name="H.R. 485" dataDxfId="85">
      <calculatedColumnFormula>_xlfn.XLOOKUP(Table7[[#This Row],[Name]],_485[[Name ]],_485[Points],0)</calculatedColumnFormula>
    </tableColumn>
    <tableColumn id="7" xr3:uid="{61E851C7-9474-4CEC-9A4C-FA5B9E5B1518}" name="H.R. 7024" dataDxfId="84">
      <calculatedColumnFormula>_xlfn.XLOOKUP(Table7[[#This Row],[Name]],_7024[Name],_7024[Points])</calculatedColumnFormula>
    </tableColumn>
    <tableColumn id="15" xr3:uid="{9E70A467-4ACF-43D1-912C-CCBA03FC49E4}" name="H.R. 6976" dataDxfId="83">
      <calculatedColumnFormula>_xlfn.XLOOKUP(Table7[[#This Row],[Name]],_6976[Name],_6976[Points],0)</calculatedColumnFormula>
    </tableColumn>
    <tableColumn id="17" xr3:uid="{74E8252C-1235-4D7F-93AA-CD6E6AF609D0}" name="H.R. 6918" dataDxfId="82">
      <calculatedColumnFormula>_xlfn.XLOOKUP(Table7[[#This Row],[Name]],_6918[Name],_6918[Points],0)</calculatedColumnFormula>
    </tableColumn>
    <tableColumn id="18" xr3:uid="{F0708981-C5CC-4669-83B4-EBED4DCCD141}" name="H.R. 6678" dataDxfId="81">
      <calculatedColumnFormula>_xlfn.XLOOKUP(Table7[[#This Row],[Name]],_6678[Name],_6678[Points],0)</calculatedColumnFormula>
    </tableColumn>
    <tableColumn id="19" xr3:uid="{3982600F-D5AB-479E-866E-03176D6CECA1}" name="H.R. 2" dataDxfId="80">
      <calculatedColumnFormula>_xlfn.XLOOKUP(Table7[[#This Row],[Name]],_2[Name],_2[Points],0)</calculatedColumnFormula>
    </tableColumn>
    <tableColumn id="20" xr3:uid="{9B51984B-A7BA-4C4E-8682-537821CA79AC}" name="H.Res. 773" dataDxfId="79">
      <calculatedColumnFormula>_xlfn.XLOOKUP(Table7[[#This Row],[Name]],_773[Name],_773[Points],0)</calculatedColumnFormula>
    </tableColumn>
    <tableColumn id="21" xr3:uid="{F6370E77-2B18-4D77-8394-80CC99BAE855}" name="H.Res. 7" dataDxfId="78">
      <calculatedColumnFormula>_xlfn.XLOOKUP(Table7[[#This Row],[Name]],_7[Name],_7[Points],0)</calculatedColumnFormula>
    </tableColumn>
    <tableColumn id="22" xr3:uid="{722CD993-95F7-B94F-B4E0-E07D7AF28ADB}" name="H.R. 7521" dataDxfId="77">
      <calculatedColumnFormula>_xlfn.XLOOKUP(Table7[[#This Row],[Name]],_7521[Name],_7521[Points],0)</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D2E35B2-CF7B-407F-AAE2-BD5BC3B43C08}" name="Table17" displayName="Table17" ref="A1:R2" totalsRowShown="0" headerRowDxfId="76">
  <autoFilter ref="A1:R2" xr:uid="{9D2E35B2-CF7B-407F-AAE2-BD5BC3B43C08}"/>
  <sortState xmlns:xlrd2="http://schemas.microsoft.com/office/spreadsheetml/2017/richdata2" ref="A2:R2">
    <sortCondition descending="1" ref="C1:C2"/>
  </sortState>
  <tableColumns count="18">
    <tableColumn id="1" xr3:uid="{635FF588-37EA-4603-9B10-16CE7E6B566C}" name="Search Name">
      <calculatedColumnFormula array="1">Table16[Representative Search:]</calculatedColumnFormula>
    </tableColumn>
    <tableColumn id="2" xr3:uid="{7123C4B2-3D81-428C-990E-8968AB225CB1}" name="Party">
      <calculatedColumnFormula>_xlfn.XLOOKUP(Table17[[#This Row],[Search Name]],Table7[Name],Table7[Party],"Error")</calculatedColumnFormula>
    </tableColumn>
    <tableColumn id="3" xr3:uid="{B3BCE72C-F893-4347-BCB8-46D3F38B2F32}" name="Score" dataDxfId="75">
      <calculatedColumnFormula>_xlfn.XLOOKUP($A$2,$A$5:$A$435,C5:C435,"Error")</calculatedColumnFormula>
    </tableColumn>
    <tableColumn id="4" xr3:uid="{F58B2333-8E69-4AF4-8C1C-2E205B59BF72}" name="Column1" dataDxfId="74">
      <calculatedColumnFormula array="1">IF(_xlfn.XLOOKUP($A$2,$A$5:$A$435,Table7[Total Weight],"Error")&gt;0,"Agree","Disagree")</calculatedColumnFormula>
    </tableColumn>
    <tableColumn id="5" xr3:uid="{B9059F25-17A8-44F6-8060-0A5130C5868D}" name="Column2">
      <calculatedColumnFormula array="1">IF(_xlfn.XLOOKUP($A$2,$A$5:$A$435,Table7[Dem Count],"Error")&gt;0,"Agree","Disagree")</calculatedColumnFormula>
    </tableColumn>
    <tableColumn id="6" xr3:uid="{FFD00311-3990-40D1-BDCA-E21733D30CF4}" name="Column3">
      <calculatedColumnFormula array="1">IF(_xlfn.XLOOKUP($A$2,$A$5:$A$435,Table7[Dem Score],"Error")&gt;0,"Agree","Disagree")</calculatedColumnFormula>
    </tableColumn>
    <tableColumn id="7" xr3:uid="{45432233-D8B8-4BEB-8534-9E5FAA7DFDFD}" name="Column4">
      <calculatedColumnFormula array="1">IF(_xlfn.XLOOKUP($A$2,$A$5:$A$435,Table7[Rep Count],"Error")&gt;0,"Agree","Disagree")</calculatedColumnFormula>
    </tableColumn>
    <tableColumn id="8" xr3:uid="{42FCEE3B-44C7-4232-9C42-07623D2D9DB3}" name="Column5">
      <calculatedColumnFormula array="1">IF(_xlfn.XLOOKUP($A$2,$A$5:$A$435,Table7[Rep Score],"Error")&gt;0,"Agree","Disagree")</calculatedColumnFormula>
    </tableColumn>
    <tableColumn id="9" xr3:uid="{B197DD55-6005-4EF9-B668-47DFFB4F5CF5}" name="H.R. 7217">
      <calculatedColumnFormula array="1">IF(_xlfn.XLOOKUP($A$2,$A$5:$A$435,Table7[H.R. 7217],"Error")&gt;0,"Agree","Disagree")</calculatedColumnFormula>
    </tableColumn>
    <tableColumn id="10" xr3:uid="{944019C7-886E-44AC-B0F1-9692B9E41FB2}" name="H. R. 3746">
      <calculatedColumnFormula array="1">IF(_xlfn.XLOOKUP($A$2,$A$5:$A$435,Table7[H. R. 3746],"Error")&gt;0,"Agree","Disagree")</calculatedColumnFormula>
    </tableColumn>
    <tableColumn id="11" xr3:uid="{3021A7E0-BC05-4F49-AD04-360B29B26D62}" name="H.R. 966">
      <calculatedColumnFormula array="1">IF(_xlfn.XLOOKUP($A$2,$A$5:$A$435,Table7[H.R. 966],"Error")&gt;0,"Agree","Disagree")</calculatedColumnFormula>
    </tableColumn>
    <tableColumn id="12" xr3:uid="{C3198A7A-949F-46AD-9FA6-3C6D14EBC534}" name="H.R. 5860">
      <calculatedColumnFormula array="1">IF(_xlfn.XLOOKUP($A$2,$A$5:$A$435,Table7[H.R. 5860],"Error")&gt;0,"Agree","Disagree")</calculatedColumnFormula>
    </tableColumn>
    <tableColumn id="13" xr3:uid="{6D7A49C5-E825-417F-B1EB-A776F03B1751}" name="H.R.7176">
      <calculatedColumnFormula array="1">IF(_xlfn.XLOOKUP($A$2,$A$5:$A$435,Table7[H.R.7176],"Error")&gt;0,"Agree","Disagree")</calculatedColumnFormula>
    </tableColumn>
    <tableColumn id="14" xr3:uid="{AA8D8C8E-8A06-4892-BA44-5827A34B6B04}" name="H.R. 485">
      <calculatedColumnFormula array="1">IF(_xlfn.XLOOKUP($A$2,$A$5:$A$435,Table7[H.R. 485],"Error")&gt;0,"Agree","Disagree")</calculatedColumnFormula>
    </tableColumn>
    <tableColumn id="15" xr3:uid="{767DAEF6-99DE-49C7-9AAC-C8C59631AEA3}" name="H.R. 7024">
      <calculatedColumnFormula array="1">IF(_xlfn.XLOOKUP($A$2,$A$5:$A$435,Table7[H.R. 7024],"Error")&gt;0,"Agree","Disagree")</calculatedColumnFormula>
    </tableColumn>
    <tableColumn id="16" xr3:uid="{D0A8234F-58FB-410B-9104-C7DE23CAA363}" name="H.R. 6976">
      <calculatedColumnFormula array="1">IF(_xlfn.XLOOKUP($A$2,$A$5:$A$435,Table7[H.R. 6976],"Error")&gt;0,"Agree","Disagree")</calculatedColumnFormula>
    </tableColumn>
    <tableColumn id="17" xr3:uid="{09307CDE-86F5-4162-BF92-6742FB29BCC5}" name="H.R. 6918">
      <calculatedColumnFormula array="1">IF(_xlfn.XLOOKUP($A$2,$A$5:$A$435,Table7[H.R. 6918],"Error")&gt;0,"Agree","Disagree")</calculatedColumnFormula>
    </tableColumn>
    <tableColumn id="18" xr3:uid="{E766128F-7B7D-4091-A3D4-9398EF0BB5F4}" name="H.R. 6678">
      <calculatedColumnFormula array="1">IF(_xlfn.XLOOKUP($A$2,$A$5:$A$435,Table7[H.R. 6678],"Error")&gt;0,"Agree","Disagree")</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7AF2DCC-C734-481F-BAA8-DB5873A1D98F}" name="_2" displayName="_2" ref="A4:H439" totalsRowShown="0">
  <autoFilter ref="A4:H439" xr:uid="{479C609E-D88B-40B5-B12F-974B2DAC65CE}"/>
  <tableColumns count="8">
    <tableColumn id="1" xr3:uid="{F4CD4904-2FB3-4E99-A630-8E7E9CDCB45F}" name="Name"/>
    <tableColumn id="2" xr3:uid="{41EDD02C-1871-4067-B5AB-72412413A556}" name="Party"/>
    <tableColumn id="3" xr3:uid="{019DEC4D-FD71-4450-812A-196E8FC923E7}" name="State"/>
    <tableColumn id="4" xr3:uid="{F695ECA1-31F4-4F65-A885-CC3A6B9FB9AD}" name="Vote"/>
    <tableColumn id="9" xr3:uid="{CA18538F-356C-4B6D-893A-54F1503106D5}" name="Value" dataDxfId="73">
      <calculatedColumnFormula>IF(_2[[#This Row],[Vote]]="YEA",1,0)</calculatedColumnFormula>
    </tableColumn>
    <tableColumn id="5" xr3:uid="{27D73A6B-EB20-443F-82F0-F07BD06B218F}" name="Agree" dataDxfId="72">
      <calculatedColumnFormula array="1">_xlfn.XLOOKUP(Table81621[Bill],Table2[Bill],Table2[Agree Value])</calculatedColumnFormula>
    </tableColumn>
    <tableColumn id="8" xr3:uid="{E6A464B8-7A9A-4298-98E9-26A8A5E753EA}" name="Points" dataDxfId="71">
      <calculatedColumnFormula>IF(_2[[#This Row],[Value]]=_2[[#This Row],[Agree]],_2[[#This Row],[Count]],0)</calculatedColumnFormula>
    </tableColumn>
    <tableColumn id="6" xr3:uid="{18F7AB42-605E-4B09-A423-3F0EF74EFD34}" name="Count" dataDxfId="70">
      <calculatedColumnFormula array="1">_xlfn.XLOOKUP(Table81621[Bill],Table2[Bill],Table2[Weight?],"Error")</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4FD5B7D-312D-4086-B8EF-E16E744ED54C}" name="Table81621" displayName="Table81621" ref="A2:A3" totalsRowShown="0">
  <autoFilter ref="A2:A3" xr:uid="{22FCD6E9-A9B2-4652-94F3-32BF6D71AD3B}"/>
  <tableColumns count="1">
    <tableColumn id="1" xr3:uid="{5AC479A4-E272-480D-B35A-2D3855EA4E06}" name="Bill"/>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6D9BDC4-956A-416F-B9E7-3D9AB8AE9F54}" name="_485" displayName="_485" ref="A2:H432" totalsRowShown="0" headerRowDxfId="69" tableBorderDxfId="68">
  <autoFilter ref="A2:H432" xr:uid="{E6D9BDC4-956A-416F-B9E7-3D9AB8AE9F54}"/>
  <tableColumns count="8">
    <tableColumn id="1" xr3:uid="{848075C5-AA33-4575-AA01-1B90BD4E6AE8}" name="Name "/>
    <tableColumn id="2" xr3:uid="{8124BBC4-F050-4C4E-BB6A-1A7654A22293}" name="Party"/>
    <tableColumn id="3" xr3:uid="{9463663D-3CBB-4C65-A6A6-22C8613AB1B2}" name="State"/>
    <tableColumn id="4" xr3:uid="{457C25FC-1A14-4B38-A2E2-6CFB8A2B6D74}" name="Vote"/>
    <tableColumn id="5" xr3:uid="{E8231981-0C5B-4A42-99B4-B88DC94A0285}" name="Value" dataDxfId="67">
      <calculatedColumnFormula>IF(_485[[#This Row],[Vote]]="AYE",1,0)</calculatedColumnFormula>
    </tableColumn>
    <tableColumn id="6" xr3:uid="{94C1C75F-8B35-4128-A610-927943DCF581}" name="Agree" dataDxfId="66">
      <calculatedColumnFormula>_xlfn.XLOOKUP("H.R. 485",Table2[Bill],Table2[Agree Value])</calculatedColumnFormula>
    </tableColumn>
    <tableColumn id="7" xr3:uid="{567742EE-EA25-498C-A9EC-4C22F6B32454}" name="Points" dataDxfId="65">
      <calculatedColumnFormula>IF(_485[[#This Row],[Value]]=_485[[#This Row],[Agree]],_485[[#This Row],[Count]],0)</calculatedColumnFormula>
    </tableColumn>
    <tableColumn id="9" xr3:uid="{6A1A0E32-26CF-49B4-BFAE-A47538DE07EA}" name="Count" dataDxfId="64">
      <calculatedColumnFormula>_xlfn.XLOOKUP("H.R. 485",Table2[Bill],Table2[Weight?],"Error")</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75F5D0D-6A1F-4787-9D81-A5D6C957B4AC}" name="_966" displayName="_966" ref="A2:H433" totalsRowShown="0" headerRowDxfId="63">
  <autoFilter ref="A2:H433" xr:uid="{575F5D0D-6A1F-4787-9D81-A5D6C957B4AC}"/>
  <tableColumns count="8">
    <tableColumn id="1" xr3:uid="{E038F88C-074E-44D1-939C-0C7AD6234BEA}" name="Name "/>
    <tableColumn id="2" xr3:uid="{2BB63D88-7FB0-467D-8FA6-C7EB64ACD2FE}" name="Party"/>
    <tableColumn id="3" xr3:uid="{F7168D0E-6ABE-46E2-ACF8-25FA19809C2D}" name="State"/>
    <tableColumn id="4" xr3:uid="{E6813E10-692D-4C74-914F-BCC758C2DC7B}" name="Vote"/>
    <tableColumn id="5" xr3:uid="{51D5DDDB-ECF2-401E-B56F-38FD59C1F066}" name="Value" dataDxfId="62">
      <calculatedColumnFormula>IF(_966[[#This Row],[Vote]]="YEA",1,0)</calculatedColumnFormula>
    </tableColumn>
    <tableColumn id="6" xr3:uid="{918507D7-1F6C-44DB-A306-C968228B55BE}" name="Agree" dataDxfId="61">
      <calculatedColumnFormula>_xlfn.XLOOKUP("H.R. 966",Table2[Bill],Table2[Agree Value])</calculatedColumnFormula>
    </tableColumn>
    <tableColumn id="7" xr3:uid="{9DFA8F72-9536-494E-AE54-D3DDC95977BF}" name="Points" dataDxfId="60">
      <calculatedColumnFormula>IF(_966[[#This Row],[Value]]=_966[[#This Row],[Agree]],_966[[#This Row],[Count]],0)</calculatedColumnFormula>
    </tableColumn>
    <tableColumn id="8" xr3:uid="{3C31F85D-7E40-494B-9696-7531CC7A66F6}" name="Count" dataDxfId="59">
      <calculatedColumnFormula>_xlfn.XLOOKUP("H.R. 966",Table2[Bill],Table2[Weight?],"Error")</calculatedColumnFormula>
    </tableColum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0D94F66-48CC-4C46-9594-508815EE408E}" name="_3746" displayName="_3746" ref="A2:H437" totalsRowShown="0">
  <autoFilter ref="A2:H437" xr:uid="{20D94F66-48CC-4C46-9594-508815EE408E}"/>
  <tableColumns count="8">
    <tableColumn id="1" xr3:uid="{3148E06A-49DA-4E96-A2CB-662D3684696D}" name="Name"/>
    <tableColumn id="2" xr3:uid="{D9C59D8C-FB29-476F-ACC4-DF3AA3C2AFA7}" name="Party"/>
    <tableColumn id="3" xr3:uid="{3D77AA87-7664-425C-8811-56718C6F6AAC}" name="State"/>
    <tableColumn id="4" xr3:uid="{77F944C7-FE55-4CDA-910E-B3750E62270B}" name="Vote"/>
    <tableColumn id="7" xr3:uid="{E11A2DB7-FEB5-4695-899F-0199BDB6AAA7}" name="Value" dataDxfId="58">
      <calculatedColumnFormula>IF(_3746[[#This Row],[Vote]]="AYE",1,0)</calculatedColumnFormula>
    </tableColumn>
    <tableColumn id="5" xr3:uid="{8FA95274-103B-48D4-B7BE-756F7620F07B}" name="Agree" dataDxfId="57">
      <calculatedColumnFormula>_xlfn.XLOOKUP("H.R. 3746",Table2[Bill],Table2[Agree Value])</calculatedColumnFormula>
    </tableColumn>
    <tableColumn id="6" xr3:uid="{6B92E759-BFA1-4432-A1A5-FAF2CE34BFDB}" name="Rating" dataDxfId="56">
      <calculatedColumnFormula>IF(_3746[[#This Row],[Value]]=_3746[[#This Row],[Agree]],_3746[[#This Row],[Count]],0)</calculatedColumnFormula>
    </tableColumn>
    <tableColumn id="8" xr3:uid="{350FF154-4EE2-43A8-989F-660207B31CCF}" name="Count" dataDxfId="55">
      <calculatedColumnFormula>_xlfn.XLOOKUP("H.R. 3746",Table2[Bill],Table2[Weight?],"Error")</calculatedColumnFormula>
    </tableColumn>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39DE299-9FD4-4510-9C2E-70A9F603E509}" name="_5860" displayName="_5860" ref="A2:H435" totalsRowShown="0">
  <autoFilter ref="A2:H435" xr:uid="{A39DE299-9FD4-4510-9C2E-70A9F603E509}"/>
  <tableColumns count="8">
    <tableColumn id="1" xr3:uid="{7BD5C128-0B88-4FAB-B7BA-847AB4AF4F74}" name="Name"/>
    <tableColumn id="2" xr3:uid="{BD545B2D-3FAF-46BC-B835-33B882533E38}" name="Party"/>
    <tableColumn id="3" xr3:uid="{32AEB5A7-5A22-41B0-A9AD-DD7CFCEAC7CB}" name="State"/>
    <tableColumn id="4" xr3:uid="{B9282A6D-01FA-4BCE-BA34-02C323AD0BFF}" name="Vote"/>
    <tableColumn id="5" xr3:uid="{F84854FF-4245-47F7-AC06-950AFC802DBE}" name="Value" dataDxfId="54">
      <calculatedColumnFormula>IF(_5860[[#This Row],[Vote]]="YEA",1,0)</calculatedColumnFormula>
    </tableColumn>
    <tableColumn id="6" xr3:uid="{FB7D761C-5C21-4E70-833D-5A7A06999F7C}" name="Agree" dataDxfId="53">
      <calculatedColumnFormula>_xlfn.XLOOKUP("H.R. 5860",Table2[Bill],Table2[Agree Value])</calculatedColumnFormula>
    </tableColumn>
    <tableColumn id="7" xr3:uid="{E95870AC-C55B-46DA-8586-4E914388A40A}" name="Points" dataDxfId="52">
      <calculatedColumnFormula>IF(_5860[[#This Row],[Value]]=_5860[[#This Row],[Agree]],_5860[[#This Row],[Count]],0)</calculatedColumnFormula>
    </tableColumn>
    <tableColumn id="8" xr3:uid="{0CF3E8C5-DB37-450B-9F20-3F678948545A}" name="Count" dataDxfId="51">
      <calculatedColumnFormula>_xlfn.XLOOKUP("H.R. 5860",Table2[Bill],Table2[Weight?],"Error")</calculatedColumnFormula>
    </tableColumn>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85830C5-4969-44FD-8D73-E4DB427645A7}" name="_6918" displayName="_6918" ref="A4:H437" totalsRowShown="0">
  <autoFilter ref="A4:H437" xr:uid="{479C609E-D88B-40B5-B12F-974B2DAC65CE}"/>
  <tableColumns count="8">
    <tableColumn id="1" xr3:uid="{287C11CF-EF20-445A-9C4D-E0B69634AB31}" name="Name"/>
    <tableColumn id="2" xr3:uid="{9355DA32-C9E6-4AC4-B66D-685AC39E5E71}" name="Party"/>
    <tableColumn id="3" xr3:uid="{11126352-4F87-4798-8C9F-63BE5124FEF7}" name="State"/>
    <tableColumn id="4" xr3:uid="{D4C48C5D-753D-438A-9556-CDD66054F57D}" name="Vote"/>
    <tableColumn id="9" xr3:uid="{6DE33DA4-FF3D-4674-A42A-9661600B1C49}" name="Value" dataDxfId="50">
      <calculatedColumnFormula>IF(_6918[[#This Row],[Vote]]="YEA",1,0)</calculatedColumnFormula>
    </tableColumn>
    <tableColumn id="5" xr3:uid="{73605B7C-F468-44D5-88D7-545BB32F3612}" name="Agree" dataDxfId="49">
      <calculatedColumnFormula array="1">_xlfn.XLOOKUP(Table8[Bill],Table2[Bill],Table2[Agree Value])</calculatedColumnFormula>
    </tableColumn>
    <tableColumn id="8" xr3:uid="{BFBCAA0E-4063-4F45-927E-D27667DBF6A1}" name="Points" dataDxfId="48">
      <calculatedColumnFormula>IF(_6918[[#This Row],[Value]]=_6918[[#This Row],[Agree]],_6918[[#This Row],[Count]],0)</calculatedColumnFormula>
    </tableColumn>
    <tableColumn id="6" xr3:uid="{EFE066C0-753A-4F59-A2DE-239C998B305F}" name="Count" dataDxfId="47">
      <calculatedColumnFormula array="1">_xlfn.XLOOKUP(Table8[Bill],Table2[Bill],Table2[Weight?],"Error")</calculatedColumnFormula>
    </tableColumn>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2FCD6E9-A9B2-4652-94F3-32BF6D71AD3B}" name="Table8" displayName="Table8" ref="A2:A3" totalsRowShown="0">
  <autoFilter ref="A2:A3" xr:uid="{22FCD6E9-A9B2-4652-94F3-32BF6D71AD3B}"/>
  <tableColumns count="1">
    <tableColumn id="1" xr3:uid="{51658E38-3CA3-4CBD-8D51-83AD5B76C263}" name="Bill"/>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DBE92E-32B7-425C-9A8D-F5ADBCE7E952}" name="_6976" displayName="_6976" ref="A2:H433" totalsRowShown="0" headerRowDxfId="46">
  <autoFilter ref="A2:H433" xr:uid="{A2DBE92E-32B7-425C-9A8D-F5ADBCE7E952}"/>
  <tableColumns count="8">
    <tableColumn id="1" xr3:uid="{C61F59DB-5E8A-44CE-A3E0-488E56244CB8}" name="Name"/>
    <tableColumn id="2" xr3:uid="{212EEED1-3808-42E9-820D-BB7F9C8040EC}" name="Party"/>
    <tableColumn id="3" xr3:uid="{407A9DDD-3ED2-4615-8392-F7E63748DAB7}" name="State"/>
    <tableColumn id="4" xr3:uid="{FB5FE009-A70C-429B-A5E2-2031A2A1D87A}" name="Vote"/>
    <tableColumn id="5" xr3:uid="{748796A7-1BCC-4218-8C2A-EE0F5C823C65}" name="Value" dataDxfId="45">
      <calculatedColumnFormula>IF(_6976[[#This Row],[Vote]]="YEA",1,0)</calculatedColumnFormula>
    </tableColumn>
    <tableColumn id="6" xr3:uid="{724108F3-0551-427F-8D05-E4E059C239CA}" name="Agree" dataDxfId="44">
      <calculatedColumnFormula>_xlfn.XLOOKUP("H.R. 6976",Table2[Bill],Table2[Agree Value])</calculatedColumnFormula>
    </tableColumn>
    <tableColumn id="7" xr3:uid="{FEE05F5B-0CB3-4931-9269-5018B98EC108}" name="Points" dataDxfId="43">
      <calculatedColumnFormula>IF(_6976[[#This Row],[Value]]=_6976[[#This Row],[Agree]],_6976[[#This Row],[Count]],0)</calculatedColumnFormula>
    </tableColumn>
    <tableColumn id="8" xr3:uid="{3A7AF208-B135-4FCC-9AC4-041A9CF3D311}" name="Count" dataDxfId="42">
      <calculatedColumnFormula>_xlfn.XLOOKUP("H.R. 6976",Table2[Bill],Table2[Weight?],"Error")</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AC6530-7487-41BE-8B4D-272BE44ABBB1}" name="_7024" displayName="_7024" ref="A2:H434" totalsRowShown="0" headerRowDxfId="41" tableBorderDxfId="40">
  <autoFilter ref="A2:H434" xr:uid="{67AC6530-7487-41BE-8B4D-272BE44ABBB1}"/>
  <tableColumns count="8">
    <tableColumn id="1" xr3:uid="{6592A63D-702C-459A-AC11-82156011A0EC}" name="Name"/>
    <tableColumn id="2" xr3:uid="{279B6DDA-A191-4526-8F96-6354AEF5A904}" name="Party"/>
    <tableColumn id="3" xr3:uid="{D256BDFD-4DC4-4638-9DAC-2257F1C98120}" name="State"/>
    <tableColumn id="4" xr3:uid="{AC5824C5-F4B6-47FD-A4DA-85FF90460BFE}" name="Vote"/>
    <tableColumn id="5" xr3:uid="{3F4F077B-5738-4674-8C7A-373467909CA5}" name="Value" dataDxfId="39">
      <calculatedColumnFormula>IF(_7024[[#This Row],[Vote]]="YEA",1,0)</calculatedColumnFormula>
    </tableColumn>
    <tableColumn id="6" xr3:uid="{0258F461-3A09-4CF8-807C-682965B3D520}" name="Agree" dataDxfId="38">
      <calculatedColumnFormula>_xlfn.XLOOKUP("H.R. 7024",Table2[Bill],Table2[Agree Value],"ERROR")</calculatedColumnFormula>
    </tableColumn>
    <tableColumn id="7" xr3:uid="{2150C876-9E79-4004-B0A1-C87D9FEF567F}" name="Points" dataDxfId="37">
      <calculatedColumnFormula>IF(_7024[[#This Row],[Value]]=_7024[[#This Row],[Agree]],_7024[[#This Row],[Count]],0)</calculatedColumnFormula>
    </tableColumn>
    <tableColumn id="8" xr3:uid="{3244E355-AE44-42CD-8E46-013FBE6B5DCB}" name="Count" dataDxfId="36">
      <calculatedColumnFormula>_xlfn.XLOOKUP("H.R. 7024",Table2[Bill],Table2[Weight?],"Error")</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9D28AD4-1830-4792-AB5F-2313A6E6A679}" name="_7176" displayName="_7176" ref="A2:H433" totalsRowShown="0" headerRowDxfId="35" tableBorderDxfId="34">
  <autoFilter ref="A2:H433" xr:uid="{99D28AD4-1830-4792-AB5F-2313A6E6A679}"/>
  <sortState xmlns:xlrd2="http://schemas.microsoft.com/office/spreadsheetml/2017/richdata2" ref="A3:H433">
    <sortCondition ref="B2:B433"/>
  </sortState>
  <tableColumns count="8">
    <tableColumn id="1" xr3:uid="{397C72D9-0BA6-4E36-A8C7-D8F4448FD979}" name="Name"/>
    <tableColumn id="2" xr3:uid="{9406BB2D-6E73-4A17-A9E4-9DDABB4FED22}" name="Party"/>
    <tableColumn id="3" xr3:uid="{6A24AC4D-CFFA-4F60-B63B-21E3C9A6D31E}" name="State"/>
    <tableColumn id="4" xr3:uid="{3DEB50CF-290D-45EA-AD65-3C31599B3B19}" name="Vote"/>
    <tableColumn id="5" xr3:uid="{F7B9D834-E72A-4E34-AD47-3E347BBFB711}" name="Value" dataDxfId="33">
      <calculatedColumnFormula>IF(_7176[[#This Row],[Vote]]="YEA",1,0)</calculatedColumnFormula>
    </tableColumn>
    <tableColumn id="6" xr3:uid="{A5044350-CC44-42B7-85E6-35249461EB04}" name="Agree" dataDxfId="32">
      <calculatedColumnFormula>_xlfn.XLOOKUP("H.R. 7176",Table2[Bill],Table2[Agree Value])</calculatedColumnFormula>
    </tableColumn>
    <tableColumn id="7" xr3:uid="{45298BBB-FA0F-4FFB-96BA-BC780DA79B50}" name="Points" dataDxfId="31">
      <calculatedColumnFormula>IF(_7176[[#This Row],[Value]]=_7176[[#This Row],[Agree]],_7176[[#This Row],[Count]],0)</calculatedColumnFormula>
    </tableColumn>
    <tableColumn id="8" xr3:uid="{2F1F1E1D-5B76-407E-BF0F-740D3D685CA9}" name="Count" dataDxfId="30">
      <calculatedColumnFormula>_xlfn.XLOOKUP("H.R. 7176",Table2[Bill],Table2[Weight?],"Error")</calculatedColumnFormula>
    </tableColumn>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9C609E-D88B-40B5-B12F-974B2DAC65CE}" name="_7217" displayName="_7217" ref="A2:H433" totalsRowShown="0">
  <autoFilter ref="A2:H433" xr:uid="{479C609E-D88B-40B5-B12F-974B2DAC65CE}"/>
  <tableColumns count="8">
    <tableColumn id="1" xr3:uid="{921465AA-AE88-471C-8CA3-583BE87F5730}" name="Name"/>
    <tableColumn id="2" xr3:uid="{E76FB84E-BFA1-48A9-8990-0C7EDA7E2B03}" name="Party"/>
    <tableColumn id="3" xr3:uid="{459DFCB8-4FA3-4656-BD61-195D8B4B0DEF}" name="State"/>
    <tableColumn id="4" xr3:uid="{5D305276-6298-47A1-BF94-546244F347F8}" name="Vote"/>
    <tableColumn id="9" xr3:uid="{0F6E5C7B-B55F-4CF0-92C3-626C84EEBC17}" name="Value" dataDxfId="29">
      <calculatedColumnFormula>IF(_7217[[#This Row],[Vote]]="YEA",1,0)</calculatedColumnFormula>
    </tableColumn>
    <tableColumn id="5" xr3:uid="{CB11AD4E-EE06-4D11-8177-5711E7635EA6}" name="Agree" dataDxfId="28">
      <calculatedColumnFormula>_xlfn.XLOOKUP("H.R. 7217",Table2[Bill],Table2[Agree Value])</calculatedColumnFormula>
    </tableColumn>
    <tableColumn id="8" xr3:uid="{4D7DD8B6-EB23-4DE1-8C6D-7477C5022CD6}" name="Points" dataDxfId="27">
      <calculatedColumnFormula>IF(_7217[[#This Row],[Value]]=_7217[[#This Row],[Agree]],_7217[[#This Row],[Count]],0)</calculatedColumnFormula>
    </tableColumn>
    <tableColumn id="6" xr3:uid="{980304C4-F3B5-43B2-8164-C0D2BDC674BC}" name="Count" dataDxfId="26">
      <calculatedColumnFormula>_xlfn.XLOOKUP("H.R. 7217",Table2[Bill],Table2[Weight?],"Error")</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5BA588D-CE9E-4BD3-B1B1-30594A907DB5}" name="_6678" displayName="_6678" ref="A4:H437" totalsRowShown="0">
  <autoFilter ref="A4:H437" xr:uid="{479C609E-D88B-40B5-B12F-974B2DAC65CE}"/>
  <tableColumns count="8">
    <tableColumn id="1" xr3:uid="{111BCA72-D464-40F6-ADB0-B40020B28B09}" name="Name"/>
    <tableColumn id="2" xr3:uid="{0984288F-A353-42DF-8769-15C30D1ECBA0}" name="Party"/>
    <tableColumn id="3" xr3:uid="{7504DF53-BDAD-452D-B464-3E420841127D}" name="State"/>
    <tableColumn id="4" xr3:uid="{F0A504E4-337A-45C8-96C4-2A99A018F1F1}" name="Vote"/>
    <tableColumn id="9" xr3:uid="{78654881-755D-4B5D-8DBF-04A7B805B05A}" name="Value" dataDxfId="25">
      <calculatedColumnFormula>IF(_6678[[#This Row],[Vote]]="YEA",1,0)</calculatedColumnFormula>
    </tableColumn>
    <tableColumn id="5" xr3:uid="{C5DF5289-CF2B-49DB-B6EE-BD79EEADC129}" name="Agree" dataDxfId="24">
      <calculatedColumnFormula array="1">_xlfn.XLOOKUP(Table816[Bill],Table2[Bill],Table2[Agree Value])</calculatedColumnFormula>
    </tableColumn>
    <tableColumn id="8" xr3:uid="{A82D609D-B142-4672-8FCC-E91E4A4A5501}" name="Points" dataDxfId="23">
      <calculatedColumnFormula>IF(_6678[[#This Row],[Value]]=_6678[[#This Row],[Agree]],_6678[[#This Row],[Count]],0)</calculatedColumnFormula>
    </tableColumn>
    <tableColumn id="6" xr3:uid="{354CA1BD-90BA-44A4-9784-98C14E675A23}" name="Count" dataDxfId="22">
      <calculatedColumnFormula array="1">_xlfn.XLOOKUP(Table816[Bill],Table2[Bill],Table2[Weight?],"Error")</calculatedColumnFormula>
    </tableColumn>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4ECE503-C7B7-4F66-BFCF-0EE152FD7947}" name="Table816" displayName="Table816" ref="A2:A3" totalsRowShown="0">
  <autoFilter ref="A2:A3" xr:uid="{22FCD6E9-A9B2-4652-94F3-32BF6D71AD3B}"/>
  <tableColumns count="1">
    <tableColumn id="1" xr3:uid="{8244C64E-A382-4CF6-89C5-AE4547F1F93A}" name="Bill"/>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C8FA19C-6BEC-4510-9F72-49F2F0406855}" name="_773" displayName="_773" ref="A4:H437" totalsRowShown="0">
  <autoFilter ref="A4:H437" xr:uid="{479C609E-D88B-40B5-B12F-974B2DAC65CE}"/>
  <tableColumns count="8">
    <tableColumn id="1" xr3:uid="{9CE41113-570B-4245-B227-26B9683B3212}" name="Name"/>
    <tableColumn id="2" xr3:uid="{7026780D-ED6A-43C9-B22F-6E99FC5D9DD0}" name="Party"/>
    <tableColumn id="3" xr3:uid="{3D4B230E-B9A7-42B2-A41C-FC417D11DC4D}" name="State"/>
    <tableColumn id="4" xr3:uid="{510BB20B-416F-4284-A0EC-47CFA50D1212}" name="Vote"/>
    <tableColumn id="9" xr3:uid="{632F1987-4EEF-476C-B34D-12D145C6C727}" name="Value" dataDxfId="21">
      <calculatedColumnFormula>IF(_773[[#This Row],[Vote]]="YEA",1,0)</calculatedColumnFormula>
    </tableColumn>
    <tableColumn id="5" xr3:uid="{BED7FED9-1F71-4F45-B005-B0E948040EBE}" name="Agree" dataDxfId="20">
      <calculatedColumnFormula array="1">_xlfn.XLOOKUP(Table8162123[Bill],Table2[Bill],Table2[Agree Value])</calculatedColumnFormula>
    </tableColumn>
    <tableColumn id="8" xr3:uid="{26F9080A-B0E3-4329-A4B0-ED124EA1702C}" name="Points" dataDxfId="19">
      <calculatedColumnFormula>IF(_773[[#This Row],[Value]]=_773[[#This Row],[Agree]],_773[[#This Row],[Count]],0)</calculatedColumnFormula>
    </tableColumn>
    <tableColumn id="6" xr3:uid="{78F66A06-01AD-4040-B837-21956868577E}" name="Count" dataDxfId="18">
      <calculatedColumnFormula array="1">_xlfn.XLOOKUP(Table8162123[Bill],Table2[Bill],Table2[Weight?],"Error")</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F8A9E37-E5AB-46F5-AF23-2001607B5DCA}" name="Table8162123" displayName="Table8162123" ref="A2:A3" totalsRowShown="0">
  <autoFilter ref="A2:A3" xr:uid="{22FCD6E9-A9B2-4652-94F3-32BF6D71AD3B}"/>
  <tableColumns count="1">
    <tableColumn id="1" xr3:uid="{B4EC817B-29AA-4A5C-8B37-187BFD443360}" name="Bill"/>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DA05C95-2CB5-43D4-89DB-D473AAB061EF}" name="_7" displayName="_7" ref="A4:H437" totalsRowShown="0">
  <autoFilter ref="A4:H437" xr:uid="{479C609E-D88B-40B5-B12F-974B2DAC65CE}"/>
  <tableColumns count="8">
    <tableColumn id="1" xr3:uid="{D8616242-BECA-4856-ADB0-1EF41E6AB43A}" name="Name"/>
    <tableColumn id="2" xr3:uid="{165E83C2-AAF6-4C2F-A1DB-9DDAAA9C81C3}" name="Party"/>
    <tableColumn id="3" xr3:uid="{92465821-2E7C-4908-BA41-A472E370EF95}" name="State"/>
    <tableColumn id="4" xr3:uid="{40741D93-25EA-4788-BA43-C693DF716B22}" name="Vote"/>
    <tableColumn id="9" xr3:uid="{64584A0F-68D6-4565-8733-C93130BC7517}" name="Value" dataDxfId="17">
      <calculatedColumnFormula>IF(_7[[#This Row],[Vote]]="YEA",1,0)</calculatedColumnFormula>
    </tableColumn>
    <tableColumn id="5" xr3:uid="{1398EDAE-1878-44BF-A3C0-618D9CCDAE47}" name="Agree" dataDxfId="16">
      <calculatedColumnFormula array="1">_xlfn.XLOOKUP(Table816212325[Bill],Table2[Bill],Table2[Agree Value])</calculatedColumnFormula>
    </tableColumn>
    <tableColumn id="8" xr3:uid="{14430758-ADA6-4EA6-9092-8A4CE09FCC7A}" name="Points" dataDxfId="15">
      <calculatedColumnFormula>IF(_7[[#This Row],[Value]]=_7[[#This Row],[Agree]],_7[[#This Row],[Count]],0)</calculatedColumnFormula>
    </tableColumn>
    <tableColumn id="6" xr3:uid="{5A183CAB-DF60-40FF-95A6-B314A458FE6F}" name="Count" dataDxfId="14">
      <calculatedColumnFormula array="1">_xlfn.XLOOKUP(Table816212325[Bill],Table2[Bill],Table2[Weight?],"Error")</calculatedColumnFormula>
    </tableColumn>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26D8437-7867-46F6-A2F7-7C17B5C535B0}" name="Table816212325" displayName="Table816212325" ref="A2:A3" totalsRowShown="0">
  <autoFilter ref="A2:A3" xr:uid="{22FCD6E9-A9B2-4652-94F3-32BF6D71AD3B}"/>
  <tableColumns count="1">
    <tableColumn id="1" xr3:uid="{F76B3999-CA65-41BC-A2C8-E735639C7DF8}" name="Bill"/>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1C41F7B-59F4-9D46-B7F1-E89B27B178E3}" name="_7521" displayName="_7521" ref="A4:H436" totalsRowShown="0">
  <autoFilter ref="A4:H436" xr:uid="{479C609E-D88B-40B5-B12F-974B2DAC65CE}"/>
  <sortState xmlns:xlrd2="http://schemas.microsoft.com/office/spreadsheetml/2017/richdata2" ref="A5:H436">
    <sortCondition ref="A4:A436"/>
  </sortState>
  <tableColumns count="8">
    <tableColumn id="1" xr3:uid="{16821BC4-B7D1-9342-A1BC-A6E6D4CB8FF6}" name="Name"/>
    <tableColumn id="2" xr3:uid="{65E6ADE6-8CF5-F843-8B3D-340788760F18}" name="Party"/>
    <tableColumn id="3" xr3:uid="{1AAA9CA7-57A8-9D4E-8261-78173C258AB6}" name="State"/>
    <tableColumn id="4" xr3:uid="{6BE990C8-A9E5-2341-BF18-B2A84E4F8BF9}" name="Vote"/>
    <tableColumn id="9" xr3:uid="{6EEF45D0-BD7D-C644-A4D6-CD187093366B}" name="Value" dataDxfId="13">
      <calculatedColumnFormula>IF(_7521[[#This Row],[Vote]]="YEA",1,0)</calculatedColumnFormula>
    </tableColumn>
    <tableColumn id="5" xr3:uid="{7F2AB7B6-C634-A540-9A98-54177380ABE6}" name="Agree" dataDxfId="12">
      <calculatedColumnFormula array="1">_xlfn.XLOOKUP(Table81621232528[Bill],Table2[Bill],Table2[Agree Value])</calculatedColumnFormula>
    </tableColumn>
    <tableColumn id="8" xr3:uid="{E36A1BF3-CF06-3741-A26C-A99F41C5E134}" name="Points" dataDxfId="11">
      <calculatedColumnFormula>IF(_7521[[#This Row],[Value]]=_7521[[#This Row],[Agree]],_7521[[#This Row],[Count]],0)</calculatedColumnFormula>
    </tableColumn>
    <tableColumn id="6" xr3:uid="{52EE0CE0-65B0-8B49-AEE0-F5787009777A}" name="Count" dataDxfId="10">
      <calculatedColumnFormula array="1">_xlfn.XLOOKUP(Table81621232528[Bill],Table2[Bill],Table2[Weight?],"Error")</calculatedColumnFormula>
    </tableColumn>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BAC589B-EE2A-7D45-970F-92D1F31829DD}" name="Table81621232528" displayName="Table81621232528" ref="A2:A3" totalsRowShown="0">
  <autoFilter ref="A2:A3" xr:uid="{22FCD6E9-A9B2-4652-94F3-32BF6D71AD3B}"/>
  <tableColumns count="1">
    <tableColumn id="1" xr3:uid="{EA47A8DA-3990-E54D-8E02-3B3840B0928D}" name="Bil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house.gov/representatives/find-your-representative"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3.bin"/><Relationship Id="rId1" Type="http://schemas.openxmlformats.org/officeDocument/2006/relationships/hyperlink" Target="https://clerk.house.gov/Votes/2023209" TargetMode="External"/><Relationship Id="rId4" Type="http://schemas.openxmlformats.org/officeDocument/2006/relationships/table" Target="../tables/table7.xm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4.bin"/><Relationship Id="rId1" Type="http://schemas.openxmlformats.org/officeDocument/2006/relationships/hyperlink" Target="https://clerk.house.gov/Votes/202440"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5.bin"/><Relationship Id="rId1" Type="http://schemas.openxmlformats.org/officeDocument/2006/relationships/hyperlink" Target="https://www.congress.gov/bill/118th-congress/house-resolution/966"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printerSettings" Target="../printerSettings/printerSettings6.bin"/><Relationship Id="rId1" Type="http://schemas.openxmlformats.org/officeDocument/2006/relationships/hyperlink" Target="https://www.congress.gov/bill/118th-congress/house-bill/3746"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printerSettings" Target="../printerSettings/printerSettings7.bin"/><Relationship Id="rId1" Type="http://schemas.openxmlformats.org/officeDocument/2006/relationships/hyperlink" Target="https://clerk.house.gov/Votes/2023513"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printerSettings" Target="../printerSettings/printerSettings8.bin"/><Relationship Id="rId1" Type="http://schemas.openxmlformats.org/officeDocument/2006/relationships/hyperlink" Target="https://clerk.house.gov/Votes/202417" TargetMode="External"/><Relationship Id="rId4"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printerSettings" Target="../printerSettings/printerSettings9.bin"/><Relationship Id="rId1" Type="http://schemas.openxmlformats.org/officeDocument/2006/relationships/hyperlink" Target="https://clerk.house.gov/Votes/202431"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printerSettings" Target="../printerSettings/printerSettings11.bin"/><Relationship Id="rId1" Type="http://schemas.openxmlformats.org/officeDocument/2006/relationships/hyperlink" Target="https://clerk.house.gov/Votes/202452"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printerSettings" Target="../printerSettings/printerSettings12.bin"/><Relationship Id="rId1" Type="http://schemas.openxmlformats.org/officeDocument/2006/relationships/hyperlink" Target="https://www.congress.gov/bill/118th-congress/house-bill/7217?s=1&amp;r=26"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printerSettings" Target="../printerSettings/printerSettings13.bin"/><Relationship Id="rId1" Type="http://schemas.openxmlformats.org/officeDocument/2006/relationships/hyperlink" Target="https://clerk.house.gov/Votes/202417" TargetMode="Externa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printerSettings" Target="../printerSettings/printerSettings14.bin"/><Relationship Id="rId1" Type="http://schemas.openxmlformats.org/officeDocument/2006/relationships/hyperlink" Target="https://www.congress.gov/bill/118th-congress/house-resolution/773/all-actions?s=2&amp;r=18" TargetMode="External"/><Relationship Id="rId4" Type="http://schemas.openxmlformats.org/officeDocument/2006/relationships/table" Target="../tables/table21.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printerSettings" Target="../printerSettings/printerSettings15.bin"/><Relationship Id="rId1" Type="http://schemas.openxmlformats.org/officeDocument/2006/relationships/hyperlink" Target="https://clerk.house.gov/Votes/2023104" TargetMode="External"/><Relationship Id="rId4" Type="http://schemas.openxmlformats.org/officeDocument/2006/relationships/table" Target="../tables/table23.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clerk.house.gov/Votes/202486" TargetMode="External"/><Relationship Id="rId1" Type="http://schemas.openxmlformats.org/officeDocument/2006/relationships/hyperlink" Target="https://clerk.house.gov/Votes/2023104" TargetMode="External"/><Relationship Id="rId5" Type="http://schemas.openxmlformats.org/officeDocument/2006/relationships/table" Target="../tables/table25.xml"/><Relationship Id="rId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5688D-F8AF-4E33-B5D8-1BAAECE5A8AC}">
  <dimension ref="A1:I382"/>
  <sheetViews>
    <sheetView tabSelected="1" zoomScale="85" zoomScaleNormal="85" workbookViewId="0">
      <selection activeCell="H20" sqref="H20"/>
    </sheetView>
  </sheetViews>
  <sheetFormatPr baseColWidth="10" defaultColWidth="8.83203125" defaultRowHeight="15" x14ac:dyDescent="0.2"/>
  <cols>
    <col min="1" max="1" width="20.1640625" customWidth="1"/>
    <col min="2" max="2" width="18.5" customWidth="1"/>
    <col min="3" max="3" width="18.5" hidden="1" customWidth="1"/>
    <col min="4" max="4" width="18.5" customWidth="1"/>
    <col min="5" max="5" width="14.6640625" customWidth="1"/>
    <col min="6" max="6" width="47.5" customWidth="1"/>
    <col min="7" max="7" width="21.33203125" customWidth="1"/>
    <col min="8" max="8" width="100.83203125" customWidth="1"/>
    <col min="9" max="9" width="37.33203125" customWidth="1"/>
    <col min="10" max="10" width="9.1640625" customWidth="1"/>
  </cols>
  <sheetData>
    <row r="1" spans="1:9" ht="36.75" customHeight="1" x14ac:dyDescent="0.4">
      <c r="A1" s="24"/>
      <c r="B1" s="36" t="s">
        <v>567</v>
      </c>
      <c r="C1" s="36"/>
      <c r="D1" s="36"/>
      <c r="E1" s="36"/>
      <c r="F1" s="36"/>
      <c r="G1" s="36"/>
      <c r="H1" s="36"/>
      <c r="I1" s="36"/>
    </row>
    <row r="2" spans="1:9" ht="15" customHeight="1" x14ac:dyDescent="0.2">
      <c r="A2" s="24"/>
      <c r="B2" s="32" t="s">
        <v>620</v>
      </c>
      <c r="C2" s="32"/>
      <c r="D2" s="32"/>
      <c r="E2" s="32"/>
      <c r="F2" s="32"/>
      <c r="G2" s="32"/>
      <c r="H2" s="32"/>
      <c r="I2" s="19"/>
    </row>
    <row r="3" spans="1:9" x14ac:dyDescent="0.2">
      <c r="A3" s="25"/>
      <c r="B3" s="33" t="s">
        <v>569</v>
      </c>
      <c r="C3" s="33"/>
      <c r="D3" s="33"/>
      <c r="E3" s="33"/>
      <c r="F3" s="16" t="s">
        <v>570</v>
      </c>
      <c r="G3" s="34" t="s">
        <v>571</v>
      </c>
      <c r="H3" s="35"/>
      <c r="I3" s="19"/>
    </row>
    <row r="4" spans="1:9" x14ac:dyDescent="0.2">
      <c r="A4" s="25"/>
      <c r="B4" s="13" t="s">
        <v>518</v>
      </c>
      <c r="C4" t="s">
        <v>537</v>
      </c>
      <c r="D4" s="14" t="s">
        <v>519</v>
      </c>
      <c r="E4" t="s">
        <v>549</v>
      </c>
      <c r="F4" t="s">
        <v>568</v>
      </c>
      <c r="G4" t="s">
        <v>487</v>
      </c>
      <c r="H4" t="s">
        <v>506</v>
      </c>
      <c r="I4" s="19"/>
    </row>
    <row r="5" spans="1:9" x14ac:dyDescent="0.2">
      <c r="A5" s="26" t="s">
        <v>616</v>
      </c>
      <c r="B5" s="5">
        <f>(SUM(Table7[Dem Score])/(SUM(Table7[Dem Count])))</f>
        <v>0.77876694127026214</v>
      </c>
      <c r="C5" s="5"/>
      <c r="D5" s="5">
        <f>(SUM(Table7[Rep Score])/(SUM(Table7[Rep Count])))</f>
        <v>0.14656891118399901</v>
      </c>
      <c r="E5" s="5">
        <f>AVERAGE(Table7[Score])</f>
        <v>0.45753406751413123</v>
      </c>
      <c r="F5" s="7" t="s">
        <v>0</v>
      </c>
      <c r="G5" t="str">
        <f>_xlfn.XLOOKUP(Table16[[#This Row],[Representative Search:]],Table7[Name],Table7[Party],"Error")</f>
        <v>Democratic</v>
      </c>
      <c r="H5" s="15">
        <f>_xlfn.XLOOKUP(Table16[[#This Row],[Representative Search:]],Table7[Name],Table7[Score],"Error")</f>
        <v>0.85915492957746475</v>
      </c>
      <c r="I5" s="19"/>
    </row>
    <row r="6" spans="1:9" ht="32" x14ac:dyDescent="0.2">
      <c r="A6" s="27" t="s">
        <v>605</v>
      </c>
      <c r="B6" t="s">
        <v>501</v>
      </c>
      <c r="C6" t="s">
        <v>546</v>
      </c>
      <c r="D6" t="s">
        <v>547</v>
      </c>
      <c r="E6" t="s">
        <v>554</v>
      </c>
      <c r="F6" t="s">
        <v>538</v>
      </c>
      <c r="G6" t="s">
        <v>561</v>
      </c>
      <c r="H6" t="s">
        <v>591</v>
      </c>
      <c r="I6" s="17" t="s">
        <v>602</v>
      </c>
    </row>
    <row r="7" spans="1:9" ht="65" x14ac:dyDescent="0.2">
      <c r="A7" s="28" t="s">
        <v>617</v>
      </c>
      <c r="B7" t="s">
        <v>529</v>
      </c>
      <c r="C7">
        <f>IF(Table2[[#This Row],[Agree?]]="Yes",1,0)</f>
        <v>0</v>
      </c>
      <c r="D7" s="12" t="s">
        <v>548</v>
      </c>
      <c r="E7" s="12">
        <v>8</v>
      </c>
      <c r="F7" s="20" t="s">
        <v>544</v>
      </c>
      <c r="G7" s="22" t="s">
        <v>584</v>
      </c>
      <c r="H7" s="20" t="s">
        <v>530</v>
      </c>
      <c r="I7" s="18" t="s">
        <v>603</v>
      </c>
    </row>
    <row r="8" spans="1:9" ht="48" x14ac:dyDescent="0.2">
      <c r="A8" s="28" t="s">
        <v>618</v>
      </c>
      <c r="B8" t="s">
        <v>580</v>
      </c>
      <c r="C8">
        <f>IF(Table2[[#This Row],[Agree?]]="Yes",1,0)</f>
        <v>1</v>
      </c>
      <c r="D8" s="12" t="s">
        <v>621</v>
      </c>
      <c r="E8" s="12">
        <v>5</v>
      </c>
      <c r="F8" s="20" t="s">
        <v>581</v>
      </c>
      <c r="G8" s="20" t="s">
        <v>582</v>
      </c>
      <c r="H8" s="21" t="s">
        <v>583</v>
      </c>
      <c r="I8" s="18" t="s">
        <v>599</v>
      </c>
    </row>
    <row r="9" spans="1:9" ht="48" x14ac:dyDescent="0.2">
      <c r="A9" s="28" t="s">
        <v>619</v>
      </c>
      <c r="B9" t="s">
        <v>505</v>
      </c>
      <c r="C9">
        <f>IF(Table2[[#This Row],[Agree?]]="Yes",1,0)</f>
        <v>0</v>
      </c>
      <c r="D9" s="12" t="s">
        <v>548</v>
      </c>
      <c r="E9" s="12">
        <v>1</v>
      </c>
      <c r="F9" s="21" t="s">
        <v>541</v>
      </c>
      <c r="G9" s="23" t="s">
        <v>563</v>
      </c>
      <c r="H9" s="21" t="s">
        <v>503</v>
      </c>
      <c r="I9" s="18" t="s">
        <v>601</v>
      </c>
    </row>
    <row r="10" spans="1:9" ht="32" x14ac:dyDescent="0.2">
      <c r="A10" s="28" t="s">
        <v>606</v>
      </c>
      <c r="B10" t="s">
        <v>527</v>
      </c>
      <c r="C10">
        <f>IF(Table2[[#This Row],[Agree?]]="Yes",1,0)</f>
        <v>1</v>
      </c>
      <c r="D10" s="12" t="s">
        <v>621</v>
      </c>
      <c r="E10" s="12">
        <v>2</v>
      </c>
      <c r="F10" s="21" t="s">
        <v>543</v>
      </c>
      <c r="G10" s="23" t="s">
        <v>563</v>
      </c>
      <c r="H10" s="21" t="s">
        <v>528</v>
      </c>
      <c r="I10" s="18" t="s">
        <v>590</v>
      </c>
    </row>
    <row r="11" spans="1:9" ht="96" x14ac:dyDescent="0.2">
      <c r="A11" s="28" t="s">
        <v>607</v>
      </c>
      <c r="B11" t="s">
        <v>533</v>
      </c>
      <c r="C11">
        <f>IF(Table2[[#This Row],[Agree?]]="Yes",1,0)</f>
        <v>0</v>
      </c>
      <c r="D11" s="12" t="s">
        <v>548</v>
      </c>
      <c r="E11" s="12">
        <v>1</v>
      </c>
      <c r="F11" s="21" t="s">
        <v>545</v>
      </c>
      <c r="G11" s="23" t="s">
        <v>588</v>
      </c>
      <c r="H11" s="21" t="s">
        <v>532</v>
      </c>
      <c r="I11" s="18" t="s">
        <v>604</v>
      </c>
    </row>
    <row r="12" spans="1:9" ht="80" x14ac:dyDescent="0.2">
      <c r="A12" s="28" t="s">
        <v>608</v>
      </c>
      <c r="B12" t="s">
        <v>555</v>
      </c>
      <c r="C12">
        <f>IF(Table2[[#This Row],[Agree?]]="Yes",1,0)</f>
        <v>0</v>
      </c>
      <c r="D12" s="12" t="s">
        <v>548</v>
      </c>
      <c r="E12" s="12">
        <v>9</v>
      </c>
      <c r="F12" s="20" t="s">
        <v>556</v>
      </c>
      <c r="G12" s="20" t="s">
        <v>588</v>
      </c>
      <c r="H12" s="21" t="s">
        <v>557</v>
      </c>
      <c r="I12" s="18" t="s">
        <v>592</v>
      </c>
    </row>
    <row r="13" spans="1:9" ht="48" x14ac:dyDescent="0.2">
      <c r="A13" s="28" t="s">
        <v>609</v>
      </c>
      <c r="B13" t="s">
        <v>586</v>
      </c>
      <c r="C13">
        <f>IF(Table2[[#This Row],[Agree?]]="Yes",1,0)</f>
        <v>0</v>
      </c>
      <c r="D13" s="12" t="s">
        <v>548</v>
      </c>
      <c r="E13" s="12">
        <v>5</v>
      </c>
      <c r="F13" s="20" t="s">
        <v>587</v>
      </c>
      <c r="G13" s="20" t="s">
        <v>588</v>
      </c>
      <c r="H13" s="21" t="s">
        <v>589</v>
      </c>
      <c r="I13" s="18" t="s">
        <v>600</v>
      </c>
    </row>
    <row r="14" spans="1:9" ht="64" x14ac:dyDescent="0.2">
      <c r="A14" s="28" t="s">
        <v>610</v>
      </c>
      <c r="B14" t="s">
        <v>558</v>
      </c>
      <c r="C14">
        <f>IF(Table2[[#This Row],[Agree?]]="Yes",1,0)</f>
        <v>0</v>
      </c>
      <c r="D14" s="12" t="s">
        <v>548</v>
      </c>
      <c r="E14" s="12">
        <v>6</v>
      </c>
      <c r="F14" s="20" t="s">
        <v>559</v>
      </c>
      <c r="G14" s="20" t="s">
        <v>564</v>
      </c>
      <c r="H14" s="21" t="s">
        <v>560</v>
      </c>
      <c r="I14" s="18" t="s">
        <v>593</v>
      </c>
    </row>
    <row r="15" spans="1:9" ht="64" x14ac:dyDescent="0.2">
      <c r="A15" s="28" t="s">
        <v>611</v>
      </c>
      <c r="B15" t="s">
        <v>552</v>
      </c>
      <c r="C15">
        <f>IF(Table2[[#This Row],[Agree?]]="Yes",1,0)</f>
        <v>0</v>
      </c>
      <c r="D15" s="12" t="s">
        <v>548</v>
      </c>
      <c r="E15" s="12">
        <v>6</v>
      </c>
      <c r="F15" s="21" t="s">
        <v>551</v>
      </c>
      <c r="G15" s="23" t="s">
        <v>564</v>
      </c>
      <c r="H15" s="21" t="s">
        <v>550</v>
      </c>
      <c r="I15" s="18" t="s">
        <v>594</v>
      </c>
    </row>
    <row r="16" spans="1:9" ht="32" x14ac:dyDescent="0.2">
      <c r="A16" s="28" t="s">
        <v>612</v>
      </c>
      <c r="B16" t="s">
        <v>577</v>
      </c>
      <c r="C16">
        <f>IF(Table2[[#This Row],[Agree?]]="Yes",1,0)</f>
        <v>0</v>
      </c>
      <c r="D16" s="12" t="s">
        <v>548</v>
      </c>
      <c r="E16" s="12">
        <v>1</v>
      </c>
      <c r="F16" s="21" t="s">
        <v>578</v>
      </c>
      <c r="G16" s="20" t="s">
        <v>564</v>
      </c>
      <c r="H16" s="21" t="s">
        <v>579</v>
      </c>
      <c r="I16" s="18" t="s">
        <v>595</v>
      </c>
    </row>
    <row r="17" spans="1:9" ht="80" x14ac:dyDescent="0.2">
      <c r="A17" s="28" t="s">
        <v>613</v>
      </c>
      <c r="B17" t="s">
        <v>512</v>
      </c>
      <c r="C17">
        <f>IF(Table2[[#This Row],[Agree?]]="Yes",1,0)</f>
        <v>1</v>
      </c>
      <c r="D17" s="12" t="s">
        <v>621</v>
      </c>
      <c r="E17" s="12">
        <v>0</v>
      </c>
      <c r="F17" s="21" t="s">
        <v>542</v>
      </c>
      <c r="G17" s="23" t="s">
        <v>562</v>
      </c>
      <c r="H17" s="21" t="s">
        <v>513</v>
      </c>
      <c r="I17" s="18" t="s">
        <v>596</v>
      </c>
    </row>
    <row r="18" spans="1:9" ht="32" x14ac:dyDescent="0.2">
      <c r="A18" s="28" t="s">
        <v>614</v>
      </c>
      <c r="B18" t="s">
        <v>500</v>
      </c>
      <c r="C18">
        <f>IF(Table2[[#This Row],[Agree?]]="Yes",1,0)</f>
        <v>0</v>
      </c>
      <c r="D18" s="12" t="s">
        <v>548</v>
      </c>
      <c r="E18" s="12">
        <v>10</v>
      </c>
      <c r="F18" s="21" t="s">
        <v>540</v>
      </c>
      <c r="G18" s="23" t="s">
        <v>562</v>
      </c>
      <c r="H18" s="21" t="s">
        <v>504</v>
      </c>
      <c r="I18" s="18" t="s">
        <v>597</v>
      </c>
    </row>
    <row r="19" spans="1:9" ht="40" x14ac:dyDescent="0.2">
      <c r="A19" s="28" t="s">
        <v>615</v>
      </c>
      <c r="B19" t="s">
        <v>534</v>
      </c>
      <c r="C19">
        <f>IF(Table2[[#This Row],[Agree?]]="Yes",1,0)</f>
        <v>1</v>
      </c>
      <c r="D19" s="12" t="s">
        <v>621</v>
      </c>
      <c r="E19" s="12">
        <v>8</v>
      </c>
      <c r="F19" s="21" t="s">
        <v>539</v>
      </c>
      <c r="G19" s="23" t="s">
        <v>565</v>
      </c>
      <c r="H19" s="21" t="s">
        <v>535</v>
      </c>
      <c r="I19" s="18" t="s">
        <v>598</v>
      </c>
    </row>
    <row r="20" spans="1:9" ht="48" x14ac:dyDescent="0.2">
      <c r="A20" s="28" t="s">
        <v>624</v>
      </c>
      <c r="B20" t="s">
        <v>622</v>
      </c>
      <c r="C20">
        <f>IF(Table2[[#This Row],[Agree?]]="Yes",1,0)</f>
        <v>0</v>
      </c>
      <c r="D20" s="29" t="s">
        <v>548</v>
      </c>
      <c r="E20" s="29">
        <v>9</v>
      </c>
      <c r="F20" s="30" t="s">
        <v>625</v>
      </c>
      <c r="G20" s="30" t="s">
        <v>562</v>
      </c>
      <c r="H20" s="31" t="s">
        <v>626</v>
      </c>
      <c r="I20" s="18" t="s">
        <v>623</v>
      </c>
    </row>
    <row r="21" spans="1:9" x14ac:dyDescent="0.2">
      <c r="F21" s="8"/>
      <c r="G21" s="8"/>
    </row>
    <row r="22" spans="1:9" x14ac:dyDescent="0.2">
      <c r="F22" s="8"/>
      <c r="G22" s="8"/>
    </row>
    <row r="23" spans="1:9" x14ac:dyDescent="0.2">
      <c r="F23" s="8"/>
      <c r="G23" s="8"/>
    </row>
    <row r="24" spans="1:9" x14ac:dyDescent="0.2">
      <c r="F24" s="8"/>
      <c r="G24" s="8"/>
    </row>
    <row r="25" spans="1:9" x14ac:dyDescent="0.2">
      <c r="F25" s="8"/>
      <c r="G25" s="8"/>
    </row>
    <row r="26" spans="1:9" x14ac:dyDescent="0.2">
      <c r="F26" s="8"/>
      <c r="G26" s="8"/>
    </row>
    <row r="27" spans="1:9" x14ac:dyDescent="0.2">
      <c r="F27" s="8"/>
      <c r="G27" s="8"/>
    </row>
    <row r="28" spans="1:9" x14ac:dyDescent="0.2">
      <c r="C28" t="s">
        <v>536</v>
      </c>
      <c r="F28" s="8" t="s">
        <v>536</v>
      </c>
      <c r="G28" s="8"/>
    </row>
    <row r="29" spans="1:9" x14ac:dyDescent="0.2">
      <c r="F29" s="8"/>
      <c r="G29" s="8"/>
    </row>
    <row r="30" spans="1:9" x14ac:dyDescent="0.2">
      <c r="F30" s="8"/>
      <c r="G30" s="8"/>
    </row>
    <row r="31" spans="1:9" x14ac:dyDescent="0.2">
      <c r="F31" s="8"/>
      <c r="G31" s="8"/>
    </row>
    <row r="32" spans="1:9" x14ac:dyDescent="0.2">
      <c r="F32" s="8"/>
      <c r="G32" s="8"/>
    </row>
    <row r="33" spans="6:7" x14ac:dyDescent="0.2">
      <c r="F33" s="8"/>
      <c r="G33" s="8"/>
    </row>
    <row r="34" spans="6:7" x14ac:dyDescent="0.2">
      <c r="F34" s="8"/>
      <c r="G34" s="8"/>
    </row>
    <row r="35" spans="6:7" x14ac:dyDescent="0.2">
      <c r="F35" s="8"/>
      <c r="G35" s="8"/>
    </row>
    <row r="36" spans="6:7" x14ac:dyDescent="0.2">
      <c r="F36" s="8"/>
      <c r="G36" s="8"/>
    </row>
    <row r="37" spans="6:7" x14ac:dyDescent="0.2">
      <c r="F37" s="8"/>
      <c r="G37" s="8"/>
    </row>
    <row r="38" spans="6:7" x14ac:dyDescent="0.2">
      <c r="F38" s="8"/>
      <c r="G38" s="8"/>
    </row>
    <row r="39" spans="6:7" x14ac:dyDescent="0.2">
      <c r="F39" s="8"/>
      <c r="G39" s="8"/>
    </row>
    <row r="40" spans="6:7" x14ac:dyDescent="0.2">
      <c r="F40" s="8"/>
      <c r="G40" s="8"/>
    </row>
    <row r="41" spans="6:7" x14ac:dyDescent="0.2">
      <c r="F41" s="8"/>
      <c r="G41" s="8"/>
    </row>
    <row r="42" spans="6:7" x14ac:dyDescent="0.2">
      <c r="F42" s="8"/>
      <c r="G42" s="8"/>
    </row>
    <row r="43" spans="6:7" x14ac:dyDescent="0.2">
      <c r="F43" s="8"/>
      <c r="G43" s="8"/>
    </row>
    <row r="44" spans="6:7" x14ac:dyDescent="0.2">
      <c r="F44" s="8"/>
      <c r="G44" s="8"/>
    </row>
    <row r="45" spans="6:7" x14ac:dyDescent="0.2">
      <c r="F45" s="8"/>
      <c r="G45" s="8"/>
    </row>
    <row r="46" spans="6:7" x14ac:dyDescent="0.2">
      <c r="F46" s="8"/>
      <c r="G46" s="8"/>
    </row>
    <row r="47" spans="6:7" x14ac:dyDescent="0.2">
      <c r="F47" s="8"/>
      <c r="G47" s="8"/>
    </row>
    <row r="48" spans="6:7" x14ac:dyDescent="0.2">
      <c r="F48" s="8"/>
      <c r="G48" s="8"/>
    </row>
    <row r="49" spans="6:7" x14ac:dyDescent="0.2">
      <c r="F49" s="8"/>
      <c r="G49" s="8"/>
    </row>
    <row r="50" spans="6:7" x14ac:dyDescent="0.2">
      <c r="F50" s="8"/>
      <c r="G50" s="8"/>
    </row>
    <row r="51" spans="6:7" x14ac:dyDescent="0.2">
      <c r="F51" s="8"/>
      <c r="G51" s="8"/>
    </row>
    <row r="52" spans="6:7" x14ac:dyDescent="0.2">
      <c r="F52" s="8"/>
      <c r="G52" s="8"/>
    </row>
    <row r="53" spans="6:7" x14ac:dyDescent="0.2">
      <c r="F53" s="8"/>
      <c r="G53" s="8"/>
    </row>
    <row r="54" spans="6:7" x14ac:dyDescent="0.2">
      <c r="F54" s="8"/>
      <c r="G54" s="8"/>
    </row>
    <row r="55" spans="6:7" x14ac:dyDescent="0.2">
      <c r="F55" s="8"/>
      <c r="G55" s="8"/>
    </row>
    <row r="56" spans="6:7" x14ac:dyDescent="0.2">
      <c r="F56" s="8"/>
      <c r="G56" s="8"/>
    </row>
    <row r="57" spans="6:7" x14ac:dyDescent="0.2">
      <c r="F57" s="8"/>
      <c r="G57" s="8"/>
    </row>
    <row r="58" spans="6:7" x14ac:dyDescent="0.2">
      <c r="F58" s="8"/>
      <c r="G58" s="8"/>
    </row>
    <row r="59" spans="6:7" x14ac:dyDescent="0.2">
      <c r="F59" s="8"/>
      <c r="G59" s="8"/>
    </row>
    <row r="60" spans="6:7" x14ac:dyDescent="0.2">
      <c r="F60" s="8"/>
      <c r="G60" s="8"/>
    </row>
    <row r="61" spans="6:7" x14ac:dyDescent="0.2">
      <c r="F61" s="8"/>
      <c r="G61" s="8"/>
    </row>
    <row r="62" spans="6:7" x14ac:dyDescent="0.2">
      <c r="F62" s="8"/>
      <c r="G62" s="8"/>
    </row>
    <row r="63" spans="6:7" x14ac:dyDescent="0.2">
      <c r="F63" s="8"/>
      <c r="G63" s="8"/>
    </row>
    <row r="64" spans="6:7" x14ac:dyDescent="0.2">
      <c r="F64" s="8"/>
      <c r="G64" s="8"/>
    </row>
    <row r="65" spans="6:7" x14ac:dyDescent="0.2">
      <c r="F65" s="8"/>
      <c r="G65" s="8"/>
    </row>
    <row r="66" spans="6:7" x14ac:dyDescent="0.2">
      <c r="F66" s="8"/>
      <c r="G66" s="8"/>
    </row>
    <row r="67" spans="6:7" x14ac:dyDescent="0.2">
      <c r="F67" s="8"/>
      <c r="G67" s="8"/>
    </row>
    <row r="68" spans="6:7" x14ac:dyDescent="0.2">
      <c r="F68" s="8"/>
      <c r="G68" s="8"/>
    </row>
    <row r="69" spans="6:7" x14ac:dyDescent="0.2">
      <c r="F69" s="8"/>
      <c r="G69" s="8"/>
    </row>
    <row r="70" spans="6:7" x14ac:dyDescent="0.2">
      <c r="F70" s="8"/>
      <c r="G70" s="8"/>
    </row>
    <row r="71" spans="6:7" x14ac:dyDescent="0.2">
      <c r="F71" s="8"/>
      <c r="G71" s="8"/>
    </row>
    <row r="72" spans="6:7" x14ac:dyDescent="0.2">
      <c r="F72" s="8"/>
      <c r="G72" s="8"/>
    </row>
    <row r="73" spans="6:7" x14ac:dyDescent="0.2">
      <c r="F73" s="8"/>
      <c r="G73" s="8"/>
    </row>
    <row r="74" spans="6:7" x14ac:dyDescent="0.2">
      <c r="F74" s="8"/>
      <c r="G74" s="8"/>
    </row>
    <row r="75" spans="6:7" x14ac:dyDescent="0.2">
      <c r="F75" s="8"/>
      <c r="G75" s="8"/>
    </row>
    <row r="76" spans="6:7" x14ac:dyDescent="0.2">
      <c r="F76" s="8"/>
      <c r="G76" s="8"/>
    </row>
    <row r="77" spans="6:7" x14ac:dyDescent="0.2">
      <c r="F77" s="8"/>
      <c r="G77" s="8"/>
    </row>
    <row r="78" spans="6:7" x14ac:dyDescent="0.2">
      <c r="F78" s="8"/>
      <c r="G78" s="8"/>
    </row>
    <row r="79" spans="6:7" x14ac:dyDescent="0.2">
      <c r="F79" s="8"/>
      <c r="G79" s="8"/>
    </row>
    <row r="80" spans="6:7" x14ac:dyDescent="0.2">
      <c r="F80" s="8"/>
      <c r="G80" s="8"/>
    </row>
    <row r="81" spans="6:7" x14ac:dyDescent="0.2">
      <c r="F81" s="8"/>
      <c r="G81" s="8"/>
    </row>
    <row r="82" spans="6:7" x14ac:dyDescent="0.2">
      <c r="F82" s="8"/>
      <c r="G82" s="8"/>
    </row>
    <row r="83" spans="6:7" x14ac:dyDescent="0.2">
      <c r="F83" s="8"/>
      <c r="G83" s="8"/>
    </row>
    <row r="84" spans="6:7" x14ac:dyDescent="0.2">
      <c r="F84" s="8"/>
      <c r="G84" s="8"/>
    </row>
    <row r="85" spans="6:7" x14ac:dyDescent="0.2">
      <c r="F85" s="8"/>
      <c r="G85" s="8"/>
    </row>
    <row r="86" spans="6:7" x14ac:dyDescent="0.2">
      <c r="F86" s="8"/>
      <c r="G86" s="8"/>
    </row>
    <row r="87" spans="6:7" x14ac:dyDescent="0.2">
      <c r="F87" s="8"/>
      <c r="G87" s="8"/>
    </row>
    <row r="88" spans="6:7" x14ac:dyDescent="0.2">
      <c r="F88" s="8"/>
      <c r="G88" s="8"/>
    </row>
    <row r="89" spans="6:7" x14ac:dyDescent="0.2">
      <c r="F89" s="8"/>
      <c r="G89" s="8"/>
    </row>
    <row r="90" spans="6:7" x14ac:dyDescent="0.2">
      <c r="F90" s="8"/>
      <c r="G90" s="8"/>
    </row>
    <row r="91" spans="6:7" x14ac:dyDescent="0.2">
      <c r="F91" s="8"/>
      <c r="G91" s="8"/>
    </row>
    <row r="92" spans="6:7" x14ac:dyDescent="0.2">
      <c r="F92" s="8"/>
      <c r="G92" s="8"/>
    </row>
    <row r="93" spans="6:7" x14ac:dyDescent="0.2">
      <c r="F93" s="8"/>
      <c r="G93" s="8"/>
    </row>
    <row r="94" spans="6:7" x14ac:dyDescent="0.2">
      <c r="F94" s="8"/>
      <c r="G94" s="8"/>
    </row>
    <row r="95" spans="6:7" x14ac:dyDescent="0.2">
      <c r="F95" s="8"/>
      <c r="G95" s="8"/>
    </row>
    <row r="96" spans="6:7" x14ac:dyDescent="0.2">
      <c r="F96" s="8"/>
      <c r="G96" s="8"/>
    </row>
    <row r="97" spans="6:7" x14ac:dyDescent="0.2">
      <c r="F97" s="8"/>
      <c r="G97" s="8"/>
    </row>
    <row r="98" spans="6:7" x14ac:dyDescent="0.2">
      <c r="F98" s="8"/>
      <c r="G98" s="8"/>
    </row>
    <row r="99" spans="6:7" x14ac:dyDescent="0.2">
      <c r="F99" s="8"/>
      <c r="G99" s="8"/>
    </row>
    <row r="100" spans="6:7" x14ac:dyDescent="0.2">
      <c r="F100" s="8"/>
      <c r="G100" s="8"/>
    </row>
    <row r="101" spans="6:7" x14ac:dyDescent="0.2">
      <c r="F101" s="8"/>
      <c r="G101" s="8"/>
    </row>
    <row r="102" spans="6:7" x14ac:dyDescent="0.2">
      <c r="F102" s="8"/>
      <c r="G102" s="8"/>
    </row>
    <row r="103" spans="6:7" x14ac:dyDescent="0.2">
      <c r="F103" s="8"/>
      <c r="G103" s="8"/>
    </row>
    <row r="104" spans="6:7" x14ac:dyDescent="0.2">
      <c r="F104" s="8"/>
      <c r="G104" s="8"/>
    </row>
    <row r="105" spans="6:7" x14ac:dyDescent="0.2">
      <c r="F105" s="8"/>
      <c r="G105" s="8"/>
    </row>
    <row r="106" spans="6:7" x14ac:dyDescent="0.2">
      <c r="F106" s="8"/>
      <c r="G106" s="8"/>
    </row>
    <row r="107" spans="6:7" x14ac:dyDescent="0.2">
      <c r="F107" s="8"/>
      <c r="G107" s="8"/>
    </row>
    <row r="108" spans="6:7" x14ac:dyDescent="0.2">
      <c r="F108" s="8"/>
      <c r="G108" s="8"/>
    </row>
    <row r="109" spans="6:7" x14ac:dyDescent="0.2">
      <c r="F109" s="8"/>
      <c r="G109" s="8"/>
    </row>
    <row r="110" spans="6:7" x14ac:dyDescent="0.2">
      <c r="F110" s="8"/>
      <c r="G110" s="8"/>
    </row>
    <row r="111" spans="6:7" x14ac:dyDescent="0.2">
      <c r="F111" s="8"/>
      <c r="G111" s="8"/>
    </row>
    <row r="112" spans="6:7" x14ac:dyDescent="0.2">
      <c r="F112" s="8"/>
      <c r="G112" s="8"/>
    </row>
    <row r="113" spans="6:7" x14ac:dyDescent="0.2">
      <c r="F113" s="8"/>
      <c r="G113" s="8"/>
    </row>
    <row r="114" spans="6:7" x14ac:dyDescent="0.2">
      <c r="F114" s="8"/>
      <c r="G114" s="8"/>
    </row>
    <row r="115" spans="6:7" x14ac:dyDescent="0.2">
      <c r="F115" s="8"/>
      <c r="G115" s="8"/>
    </row>
    <row r="116" spans="6:7" x14ac:dyDescent="0.2">
      <c r="F116" s="8"/>
      <c r="G116" s="8"/>
    </row>
    <row r="117" spans="6:7" x14ac:dyDescent="0.2">
      <c r="F117" s="8"/>
      <c r="G117" s="8"/>
    </row>
    <row r="118" spans="6:7" x14ac:dyDescent="0.2">
      <c r="F118" s="8"/>
      <c r="G118" s="8"/>
    </row>
    <row r="119" spans="6:7" x14ac:dyDescent="0.2">
      <c r="F119" s="8"/>
      <c r="G119" s="8"/>
    </row>
    <row r="120" spans="6:7" x14ac:dyDescent="0.2">
      <c r="F120" s="8"/>
      <c r="G120" s="8"/>
    </row>
    <row r="121" spans="6:7" x14ac:dyDescent="0.2">
      <c r="F121" s="8"/>
      <c r="G121" s="8"/>
    </row>
    <row r="122" spans="6:7" x14ac:dyDescent="0.2">
      <c r="F122" s="8"/>
      <c r="G122" s="8"/>
    </row>
    <row r="123" spans="6:7" x14ac:dyDescent="0.2">
      <c r="F123" s="8"/>
      <c r="G123" s="8"/>
    </row>
    <row r="124" spans="6:7" x14ac:dyDescent="0.2">
      <c r="F124" s="8"/>
      <c r="G124" s="8"/>
    </row>
    <row r="125" spans="6:7" x14ac:dyDescent="0.2">
      <c r="F125" s="8"/>
      <c r="G125" s="8"/>
    </row>
    <row r="126" spans="6:7" x14ac:dyDescent="0.2">
      <c r="F126" s="8"/>
      <c r="G126" s="8"/>
    </row>
    <row r="127" spans="6:7" x14ac:dyDescent="0.2">
      <c r="F127" s="8"/>
      <c r="G127" s="8"/>
    </row>
    <row r="128" spans="6:7" x14ac:dyDescent="0.2">
      <c r="F128" s="8"/>
      <c r="G128" s="8"/>
    </row>
    <row r="129" spans="6:7" x14ac:dyDescent="0.2">
      <c r="F129" s="8"/>
      <c r="G129" s="8"/>
    </row>
    <row r="130" spans="6:7" x14ac:dyDescent="0.2">
      <c r="F130" s="8"/>
      <c r="G130" s="8"/>
    </row>
    <row r="131" spans="6:7" x14ac:dyDescent="0.2">
      <c r="F131" s="8"/>
      <c r="G131" s="8"/>
    </row>
    <row r="132" spans="6:7" x14ac:dyDescent="0.2">
      <c r="F132" s="8"/>
      <c r="G132" s="8"/>
    </row>
    <row r="133" spans="6:7" x14ac:dyDescent="0.2">
      <c r="F133" s="8"/>
      <c r="G133" s="8"/>
    </row>
    <row r="134" spans="6:7" x14ac:dyDescent="0.2">
      <c r="F134" s="8"/>
      <c r="G134" s="8"/>
    </row>
    <row r="135" spans="6:7" x14ac:dyDescent="0.2">
      <c r="F135" s="8"/>
      <c r="G135" s="8"/>
    </row>
    <row r="136" spans="6:7" x14ac:dyDescent="0.2">
      <c r="F136" s="8"/>
      <c r="G136" s="8"/>
    </row>
    <row r="137" spans="6:7" x14ac:dyDescent="0.2">
      <c r="F137" s="8"/>
      <c r="G137" s="8"/>
    </row>
    <row r="138" spans="6:7" x14ac:dyDescent="0.2">
      <c r="F138" s="8"/>
      <c r="G138" s="8"/>
    </row>
    <row r="139" spans="6:7" x14ac:dyDescent="0.2">
      <c r="F139" s="8"/>
      <c r="G139" s="8"/>
    </row>
    <row r="140" spans="6:7" x14ac:dyDescent="0.2">
      <c r="F140" s="8"/>
      <c r="G140" s="8"/>
    </row>
    <row r="141" spans="6:7" x14ac:dyDescent="0.2">
      <c r="F141" s="8"/>
      <c r="G141" s="8"/>
    </row>
    <row r="142" spans="6:7" x14ac:dyDescent="0.2">
      <c r="F142" s="8"/>
      <c r="G142" s="8"/>
    </row>
    <row r="143" spans="6:7" x14ac:dyDescent="0.2">
      <c r="F143" s="8"/>
      <c r="G143" s="8"/>
    </row>
    <row r="144" spans="6:7" x14ac:dyDescent="0.2">
      <c r="F144" s="8"/>
      <c r="G144" s="8"/>
    </row>
    <row r="145" spans="6:7" x14ac:dyDescent="0.2">
      <c r="F145" s="8"/>
      <c r="G145" s="8"/>
    </row>
    <row r="146" spans="6:7" x14ac:dyDescent="0.2">
      <c r="F146" s="8"/>
      <c r="G146" s="8"/>
    </row>
    <row r="147" spans="6:7" x14ac:dyDescent="0.2">
      <c r="F147" s="8"/>
      <c r="G147" s="8"/>
    </row>
    <row r="148" spans="6:7" x14ac:dyDescent="0.2">
      <c r="F148" s="8"/>
      <c r="G148" s="8"/>
    </row>
    <row r="149" spans="6:7" x14ac:dyDescent="0.2">
      <c r="F149" s="8"/>
      <c r="G149" s="8"/>
    </row>
    <row r="150" spans="6:7" x14ac:dyDescent="0.2">
      <c r="F150" s="8"/>
      <c r="G150" s="8"/>
    </row>
    <row r="151" spans="6:7" x14ac:dyDescent="0.2">
      <c r="F151" s="8"/>
      <c r="G151" s="8"/>
    </row>
    <row r="152" spans="6:7" x14ac:dyDescent="0.2">
      <c r="F152" s="8"/>
      <c r="G152" s="8"/>
    </row>
    <row r="153" spans="6:7" x14ac:dyDescent="0.2">
      <c r="F153" s="8"/>
      <c r="G153" s="8"/>
    </row>
    <row r="154" spans="6:7" x14ac:dyDescent="0.2">
      <c r="F154" s="8"/>
      <c r="G154" s="8"/>
    </row>
    <row r="155" spans="6:7" x14ac:dyDescent="0.2">
      <c r="F155" s="8"/>
      <c r="G155" s="8"/>
    </row>
    <row r="156" spans="6:7" x14ac:dyDescent="0.2">
      <c r="F156" s="8"/>
      <c r="G156" s="8"/>
    </row>
    <row r="157" spans="6:7" x14ac:dyDescent="0.2">
      <c r="F157" s="8"/>
      <c r="G157" s="8"/>
    </row>
    <row r="158" spans="6:7" x14ac:dyDescent="0.2">
      <c r="F158" s="8"/>
      <c r="G158" s="8"/>
    </row>
    <row r="159" spans="6:7" x14ac:dyDescent="0.2">
      <c r="F159" s="8"/>
      <c r="G159" s="8"/>
    </row>
    <row r="160" spans="6:7" x14ac:dyDescent="0.2">
      <c r="F160" s="8"/>
      <c r="G160" s="8"/>
    </row>
    <row r="161" spans="6:7" x14ac:dyDescent="0.2">
      <c r="F161" s="8"/>
      <c r="G161" s="8"/>
    </row>
    <row r="162" spans="6:7" x14ac:dyDescent="0.2">
      <c r="F162" s="8"/>
      <c r="G162" s="8"/>
    </row>
    <row r="163" spans="6:7" x14ac:dyDescent="0.2">
      <c r="F163" s="8"/>
      <c r="G163" s="8"/>
    </row>
    <row r="164" spans="6:7" x14ac:dyDescent="0.2">
      <c r="F164" s="8"/>
      <c r="G164" s="8"/>
    </row>
    <row r="165" spans="6:7" x14ac:dyDescent="0.2">
      <c r="F165" s="8"/>
      <c r="G165" s="8"/>
    </row>
    <row r="166" spans="6:7" x14ac:dyDescent="0.2">
      <c r="F166" s="8"/>
      <c r="G166" s="8"/>
    </row>
    <row r="167" spans="6:7" x14ac:dyDescent="0.2">
      <c r="F167" s="8"/>
      <c r="G167" s="8"/>
    </row>
    <row r="168" spans="6:7" x14ac:dyDescent="0.2">
      <c r="F168" s="8"/>
      <c r="G168" s="8"/>
    </row>
    <row r="169" spans="6:7" x14ac:dyDescent="0.2">
      <c r="F169" s="8"/>
      <c r="G169" s="8"/>
    </row>
    <row r="170" spans="6:7" x14ac:dyDescent="0.2">
      <c r="F170" s="8"/>
      <c r="G170" s="8"/>
    </row>
    <row r="171" spans="6:7" x14ac:dyDescent="0.2">
      <c r="F171" s="8"/>
      <c r="G171" s="8"/>
    </row>
    <row r="172" spans="6:7" x14ac:dyDescent="0.2">
      <c r="F172" s="8"/>
      <c r="G172" s="8"/>
    </row>
    <row r="173" spans="6:7" x14ac:dyDescent="0.2">
      <c r="F173" s="8"/>
      <c r="G173" s="8"/>
    </row>
    <row r="174" spans="6:7" x14ac:dyDescent="0.2">
      <c r="F174" s="8"/>
      <c r="G174" s="8"/>
    </row>
    <row r="175" spans="6:7" x14ac:dyDescent="0.2">
      <c r="F175" s="8"/>
      <c r="G175" s="8"/>
    </row>
    <row r="176" spans="6:7" x14ac:dyDescent="0.2">
      <c r="F176" s="8"/>
      <c r="G176" s="8"/>
    </row>
    <row r="177" spans="6:7" x14ac:dyDescent="0.2">
      <c r="F177" s="8"/>
      <c r="G177" s="8"/>
    </row>
    <row r="178" spans="6:7" x14ac:dyDescent="0.2">
      <c r="F178" s="8"/>
      <c r="G178" s="8"/>
    </row>
    <row r="179" spans="6:7" x14ac:dyDescent="0.2">
      <c r="F179" s="8"/>
      <c r="G179" s="8"/>
    </row>
    <row r="180" spans="6:7" x14ac:dyDescent="0.2">
      <c r="F180" s="8"/>
      <c r="G180" s="8"/>
    </row>
    <row r="181" spans="6:7" x14ac:dyDescent="0.2">
      <c r="F181" s="8"/>
      <c r="G181" s="8"/>
    </row>
    <row r="182" spans="6:7" x14ac:dyDescent="0.2">
      <c r="F182" s="8"/>
      <c r="G182" s="8"/>
    </row>
    <row r="183" spans="6:7" x14ac:dyDescent="0.2">
      <c r="F183" s="8"/>
      <c r="G183" s="8"/>
    </row>
    <row r="184" spans="6:7" x14ac:dyDescent="0.2">
      <c r="F184" s="8"/>
      <c r="G184" s="8"/>
    </row>
    <row r="185" spans="6:7" x14ac:dyDescent="0.2">
      <c r="F185" s="8"/>
      <c r="G185" s="8"/>
    </row>
    <row r="186" spans="6:7" x14ac:dyDescent="0.2">
      <c r="F186" s="8"/>
      <c r="G186" s="8"/>
    </row>
    <row r="187" spans="6:7" x14ac:dyDescent="0.2">
      <c r="F187" s="8"/>
      <c r="G187" s="8"/>
    </row>
    <row r="188" spans="6:7" x14ac:dyDescent="0.2">
      <c r="F188" s="8"/>
      <c r="G188" s="8"/>
    </row>
    <row r="189" spans="6:7" x14ac:dyDescent="0.2">
      <c r="F189" s="8"/>
      <c r="G189" s="8"/>
    </row>
    <row r="190" spans="6:7" x14ac:dyDescent="0.2">
      <c r="F190" s="8"/>
      <c r="G190" s="8"/>
    </row>
    <row r="191" spans="6:7" x14ac:dyDescent="0.2">
      <c r="F191" s="8"/>
      <c r="G191" s="8"/>
    </row>
    <row r="192" spans="6:7" x14ac:dyDescent="0.2">
      <c r="F192" s="8"/>
      <c r="G192" s="8"/>
    </row>
    <row r="193" spans="6:7" x14ac:dyDescent="0.2">
      <c r="F193" s="8"/>
      <c r="G193" s="8"/>
    </row>
    <row r="194" spans="6:7" x14ac:dyDescent="0.2">
      <c r="F194" s="8"/>
      <c r="G194" s="8"/>
    </row>
    <row r="195" spans="6:7" x14ac:dyDescent="0.2">
      <c r="F195" s="8"/>
      <c r="G195" s="8"/>
    </row>
    <row r="196" spans="6:7" x14ac:dyDescent="0.2">
      <c r="F196" s="8"/>
      <c r="G196" s="8"/>
    </row>
    <row r="197" spans="6:7" x14ac:dyDescent="0.2">
      <c r="F197" s="8"/>
      <c r="G197" s="8"/>
    </row>
    <row r="198" spans="6:7" x14ac:dyDescent="0.2">
      <c r="F198" s="8"/>
      <c r="G198" s="8"/>
    </row>
    <row r="199" spans="6:7" x14ac:dyDescent="0.2">
      <c r="F199" s="8"/>
      <c r="G199" s="8"/>
    </row>
    <row r="200" spans="6:7" x14ac:dyDescent="0.2">
      <c r="F200" s="8"/>
      <c r="G200" s="8"/>
    </row>
    <row r="201" spans="6:7" x14ac:dyDescent="0.2">
      <c r="F201" s="8"/>
      <c r="G201" s="8"/>
    </row>
    <row r="202" spans="6:7" x14ac:dyDescent="0.2">
      <c r="F202" s="8"/>
      <c r="G202" s="8"/>
    </row>
    <row r="203" spans="6:7" x14ac:dyDescent="0.2">
      <c r="F203" s="8"/>
      <c r="G203" s="8"/>
    </row>
    <row r="204" spans="6:7" x14ac:dyDescent="0.2">
      <c r="F204" s="8"/>
      <c r="G204" s="8"/>
    </row>
    <row r="205" spans="6:7" x14ac:dyDescent="0.2">
      <c r="F205" s="8"/>
      <c r="G205" s="8"/>
    </row>
    <row r="206" spans="6:7" x14ac:dyDescent="0.2">
      <c r="F206" s="8"/>
      <c r="G206" s="8"/>
    </row>
    <row r="207" spans="6:7" x14ac:dyDescent="0.2">
      <c r="F207" s="8"/>
      <c r="G207" s="8"/>
    </row>
    <row r="208" spans="6:7" x14ac:dyDescent="0.2">
      <c r="F208" s="8"/>
      <c r="G208" s="8"/>
    </row>
    <row r="209" spans="6:7" x14ac:dyDescent="0.2">
      <c r="F209" s="8"/>
      <c r="G209" s="8"/>
    </row>
    <row r="210" spans="6:7" x14ac:dyDescent="0.2">
      <c r="F210" s="8"/>
      <c r="G210" s="8"/>
    </row>
    <row r="211" spans="6:7" x14ac:dyDescent="0.2">
      <c r="F211" s="8"/>
      <c r="G211" s="8"/>
    </row>
    <row r="212" spans="6:7" x14ac:dyDescent="0.2">
      <c r="F212" s="8"/>
      <c r="G212" s="8"/>
    </row>
    <row r="213" spans="6:7" x14ac:dyDescent="0.2">
      <c r="F213" s="8"/>
      <c r="G213" s="8"/>
    </row>
    <row r="214" spans="6:7" x14ac:dyDescent="0.2">
      <c r="F214" s="8"/>
      <c r="G214" s="8"/>
    </row>
    <row r="215" spans="6:7" x14ac:dyDescent="0.2">
      <c r="F215" s="8"/>
      <c r="G215" s="8"/>
    </row>
    <row r="216" spans="6:7" x14ac:dyDescent="0.2">
      <c r="F216" s="8"/>
      <c r="G216" s="8"/>
    </row>
    <row r="217" spans="6:7" x14ac:dyDescent="0.2">
      <c r="F217" s="8"/>
      <c r="G217" s="8"/>
    </row>
    <row r="218" spans="6:7" x14ac:dyDescent="0.2">
      <c r="F218" s="8"/>
      <c r="G218" s="8"/>
    </row>
    <row r="219" spans="6:7" x14ac:dyDescent="0.2">
      <c r="F219" s="8"/>
      <c r="G219" s="8"/>
    </row>
    <row r="220" spans="6:7" x14ac:dyDescent="0.2">
      <c r="F220" s="8"/>
      <c r="G220" s="8"/>
    </row>
    <row r="221" spans="6:7" x14ac:dyDescent="0.2">
      <c r="F221" s="8"/>
      <c r="G221" s="8"/>
    </row>
    <row r="222" spans="6:7" x14ac:dyDescent="0.2">
      <c r="F222" s="8"/>
      <c r="G222" s="8"/>
    </row>
    <row r="223" spans="6:7" x14ac:dyDescent="0.2">
      <c r="F223" s="8"/>
      <c r="G223" s="8"/>
    </row>
    <row r="224" spans="6:7" x14ac:dyDescent="0.2">
      <c r="F224" s="8"/>
      <c r="G224" s="8"/>
    </row>
    <row r="225" spans="6:7" x14ac:dyDescent="0.2">
      <c r="F225" s="8"/>
      <c r="G225" s="8"/>
    </row>
    <row r="226" spans="6:7" x14ac:dyDescent="0.2">
      <c r="F226" s="8"/>
      <c r="G226" s="8"/>
    </row>
    <row r="227" spans="6:7" x14ac:dyDescent="0.2">
      <c r="F227" s="8"/>
      <c r="G227" s="8"/>
    </row>
    <row r="228" spans="6:7" x14ac:dyDescent="0.2">
      <c r="F228" s="8"/>
      <c r="G228" s="8"/>
    </row>
    <row r="229" spans="6:7" x14ac:dyDescent="0.2">
      <c r="F229" s="8"/>
      <c r="G229" s="8"/>
    </row>
    <row r="230" spans="6:7" x14ac:dyDescent="0.2">
      <c r="F230" s="8"/>
      <c r="G230" s="8"/>
    </row>
    <row r="231" spans="6:7" x14ac:dyDescent="0.2">
      <c r="F231" s="8"/>
      <c r="G231" s="8"/>
    </row>
    <row r="232" spans="6:7" x14ac:dyDescent="0.2">
      <c r="F232" s="8"/>
      <c r="G232" s="8"/>
    </row>
    <row r="233" spans="6:7" x14ac:dyDescent="0.2">
      <c r="F233" s="8"/>
      <c r="G233" s="8"/>
    </row>
    <row r="234" spans="6:7" x14ac:dyDescent="0.2">
      <c r="F234" s="8"/>
      <c r="G234" s="8"/>
    </row>
    <row r="235" spans="6:7" x14ac:dyDescent="0.2">
      <c r="F235" s="8"/>
      <c r="G235" s="8"/>
    </row>
    <row r="236" spans="6:7" x14ac:dyDescent="0.2">
      <c r="F236" s="8"/>
      <c r="G236" s="8"/>
    </row>
    <row r="237" spans="6:7" x14ac:dyDescent="0.2">
      <c r="F237" s="8"/>
      <c r="G237" s="8"/>
    </row>
    <row r="238" spans="6:7" x14ac:dyDescent="0.2">
      <c r="F238" s="8"/>
      <c r="G238" s="8"/>
    </row>
    <row r="239" spans="6:7" x14ac:dyDescent="0.2">
      <c r="F239" s="8"/>
      <c r="G239" s="8"/>
    </row>
    <row r="240" spans="6:7" x14ac:dyDescent="0.2">
      <c r="F240" s="8"/>
      <c r="G240" s="8"/>
    </row>
    <row r="241" spans="6:7" x14ac:dyDescent="0.2">
      <c r="F241" s="8"/>
      <c r="G241" s="8"/>
    </row>
    <row r="242" spans="6:7" x14ac:dyDescent="0.2">
      <c r="F242" s="8"/>
      <c r="G242" s="8"/>
    </row>
    <row r="243" spans="6:7" x14ac:dyDescent="0.2">
      <c r="F243" s="8"/>
      <c r="G243" s="8"/>
    </row>
    <row r="244" spans="6:7" x14ac:dyDescent="0.2">
      <c r="F244" s="8"/>
      <c r="G244" s="8"/>
    </row>
    <row r="245" spans="6:7" x14ac:dyDescent="0.2">
      <c r="F245" s="8"/>
      <c r="G245" s="8"/>
    </row>
    <row r="246" spans="6:7" x14ac:dyDescent="0.2">
      <c r="F246" s="8"/>
      <c r="G246" s="8"/>
    </row>
    <row r="247" spans="6:7" x14ac:dyDescent="0.2">
      <c r="F247" s="8"/>
      <c r="G247" s="8"/>
    </row>
    <row r="248" spans="6:7" x14ac:dyDescent="0.2">
      <c r="F248" s="8"/>
      <c r="G248" s="8"/>
    </row>
    <row r="249" spans="6:7" x14ac:dyDescent="0.2">
      <c r="F249" s="8"/>
      <c r="G249" s="8"/>
    </row>
    <row r="250" spans="6:7" x14ac:dyDescent="0.2">
      <c r="F250" s="8"/>
      <c r="G250" s="8"/>
    </row>
    <row r="251" spans="6:7" x14ac:dyDescent="0.2">
      <c r="F251" s="8"/>
      <c r="G251" s="8"/>
    </row>
    <row r="252" spans="6:7" x14ac:dyDescent="0.2">
      <c r="F252" s="8"/>
      <c r="G252" s="8"/>
    </row>
    <row r="253" spans="6:7" x14ac:dyDescent="0.2">
      <c r="F253" s="8"/>
      <c r="G253" s="8"/>
    </row>
    <row r="254" spans="6:7" x14ac:dyDescent="0.2">
      <c r="F254" s="8"/>
      <c r="G254" s="8"/>
    </row>
    <row r="255" spans="6:7" x14ac:dyDescent="0.2">
      <c r="F255" s="8"/>
      <c r="G255" s="8"/>
    </row>
    <row r="256" spans="6:7" x14ac:dyDescent="0.2">
      <c r="F256" s="8"/>
      <c r="G256" s="8"/>
    </row>
    <row r="257" spans="6:7" x14ac:dyDescent="0.2">
      <c r="F257" s="8"/>
      <c r="G257" s="8"/>
    </row>
    <row r="258" spans="6:7" x14ac:dyDescent="0.2">
      <c r="F258" s="8"/>
      <c r="G258" s="8"/>
    </row>
    <row r="259" spans="6:7" x14ac:dyDescent="0.2">
      <c r="F259" s="8"/>
      <c r="G259" s="8"/>
    </row>
    <row r="260" spans="6:7" x14ac:dyDescent="0.2">
      <c r="F260" s="8"/>
      <c r="G260" s="8"/>
    </row>
    <row r="261" spans="6:7" x14ac:dyDescent="0.2">
      <c r="F261" s="8"/>
      <c r="G261" s="8"/>
    </row>
    <row r="262" spans="6:7" x14ac:dyDescent="0.2">
      <c r="F262" s="8"/>
      <c r="G262" s="8"/>
    </row>
    <row r="263" spans="6:7" x14ac:dyDescent="0.2">
      <c r="F263" s="8"/>
      <c r="G263" s="8"/>
    </row>
    <row r="264" spans="6:7" x14ac:dyDescent="0.2">
      <c r="F264" s="8"/>
      <c r="G264" s="8"/>
    </row>
    <row r="265" spans="6:7" x14ac:dyDescent="0.2">
      <c r="F265" s="8"/>
      <c r="G265" s="8"/>
    </row>
    <row r="266" spans="6:7" x14ac:dyDescent="0.2">
      <c r="F266" s="8"/>
      <c r="G266" s="8"/>
    </row>
    <row r="267" spans="6:7" x14ac:dyDescent="0.2">
      <c r="F267" s="8"/>
      <c r="G267" s="8"/>
    </row>
    <row r="268" spans="6:7" x14ac:dyDescent="0.2">
      <c r="F268" s="8"/>
      <c r="G268" s="8"/>
    </row>
    <row r="269" spans="6:7" x14ac:dyDescent="0.2">
      <c r="F269" s="8"/>
      <c r="G269" s="8"/>
    </row>
    <row r="270" spans="6:7" x14ac:dyDescent="0.2">
      <c r="F270" s="8"/>
      <c r="G270" s="8"/>
    </row>
    <row r="271" spans="6:7" x14ac:dyDescent="0.2">
      <c r="F271" s="8"/>
      <c r="G271" s="8"/>
    </row>
    <row r="272" spans="6:7" x14ac:dyDescent="0.2">
      <c r="F272" s="8"/>
      <c r="G272" s="8"/>
    </row>
    <row r="273" spans="6:7" x14ac:dyDescent="0.2">
      <c r="F273" s="8"/>
      <c r="G273" s="8"/>
    </row>
    <row r="274" spans="6:7" x14ac:dyDescent="0.2">
      <c r="F274" s="8"/>
      <c r="G274" s="8"/>
    </row>
    <row r="275" spans="6:7" x14ac:dyDescent="0.2">
      <c r="F275" s="8"/>
      <c r="G275" s="8"/>
    </row>
    <row r="276" spans="6:7" x14ac:dyDescent="0.2">
      <c r="F276" s="8"/>
      <c r="G276" s="8"/>
    </row>
    <row r="277" spans="6:7" x14ac:dyDescent="0.2">
      <c r="F277" s="8"/>
      <c r="G277" s="8"/>
    </row>
    <row r="278" spans="6:7" x14ac:dyDescent="0.2">
      <c r="F278" s="8"/>
      <c r="G278" s="8"/>
    </row>
    <row r="279" spans="6:7" x14ac:dyDescent="0.2">
      <c r="F279" s="8"/>
      <c r="G279" s="8"/>
    </row>
    <row r="280" spans="6:7" x14ac:dyDescent="0.2">
      <c r="F280" s="8"/>
      <c r="G280" s="8"/>
    </row>
    <row r="281" spans="6:7" x14ac:dyDescent="0.2">
      <c r="F281" s="8"/>
      <c r="G281" s="8"/>
    </row>
    <row r="282" spans="6:7" x14ac:dyDescent="0.2">
      <c r="F282" s="8"/>
      <c r="G282" s="8"/>
    </row>
    <row r="283" spans="6:7" x14ac:dyDescent="0.2">
      <c r="F283" s="8"/>
      <c r="G283" s="8"/>
    </row>
    <row r="284" spans="6:7" x14ac:dyDescent="0.2">
      <c r="F284" s="8"/>
      <c r="G284" s="8"/>
    </row>
    <row r="285" spans="6:7" x14ac:dyDescent="0.2">
      <c r="F285" s="8"/>
      <c r="G285" s="8"/>
    </row>
    <row r="286" spans="6:7" x14ac:dyDescent="0.2">
      <c r="F286" s="8"/>
      <c r="G286" s="8"/>
    </row>
    <row r="287" spans="6:7" x14ac:dyDescent="0.2">
      <c r="F287" s="8"/>
      <c r="G287" s="8"/>
    </row>
    <row r="288" spans="6:7" x14ac:dyDescent="0.2">
      <c r="F288" s="8"/>
      <c r="G288" s="8"/>
    </row>
    <row r="289" spans="6:7" x14ac:dyDescent="0.2">
      <c r="F289" s="8"/>
      <c r="G289" s="8"/>
    </row>
    <row r="290" spans="6:7" x14ac:dyDescent="0.2">
      <c r="F290" s="8"/>
      <c r="G290" s="8"/>
    </row>
    <row r="291" spans="6:7" x14ac:dyDescent="0.2">
      <c r="F291" s="8"/>
      <c r="G291" s="8"/>
    </row>
    <row r="292" spans="6:7" x14ac:dyDescent="0.2">
      <c r="F292" s="8"/>
      <c r="G292" s="8"/>
    </row>
    <row r="293" spans="6:7" x14ac:dyDescent="0.2">
      <c r="F293" s="8"/>
      <c r="G293" s="8"/>
    </row>
    <row r="294" spans="6:7" x14ac:dyDescent="0.2">
      <c r="F294" s="8"/>
      <c r="G294" s="8"/>
    </row>
    <row r="295" spans="6:7" x14ac:dyDescent="0.2">
      <c r="F295" s="8"/>
      <c r="G295" s="8"/>
    </row>
    <row r="296" spans="6:7" x14ac:dyDescent="0.2">
      <c r="F296" s="8"/>
      <c r="G296" s="8"/>
    </row>
    <row r="297" spans="6:7" x14ac:dyDescent="0.2">
      <c r="F297" s="8"/>
      <c r="G297" s="8"/>
    </row>
    <row r="298" spans="6:7" x14ac:dyDescent="0.2">
      <c r="F298" s="8"/>
      <c r="G298" s="8"/>
    </row>
    <row r="299" spans="6:7" x14ac:dyDescent="0.2">
      <c r="F299" s="8"/>
      <c r="G299" s="8"/>
    </row>
    <row r="300" spans="6:7" x14ac:dyDescent="0.2">
      <c r="F300" s="8"/>
      <c r="G300" s="8"/>
    </row>
    <row r="301" spans="6:7" x14ac:dyDescent="0.2">
      <c r="F301" s="8"/>
      <c r="G301" s="8"/>
    </row>
    <row r="302" spans="6:7" x14ac:dyDescent="0.2">
      <c r="F302" s="8"/>
      <c r="G302" s="8"/>
    </row>
    <row r="303" spans="6:7" x14ac:dyDescent="0.2">
      <c r="F303" s="8"/>
      <c r="G303" s="8"/>
    </row>
    <row r="304" spans="6:7" x14ac:dyDescent="0.2">
      <c r="F304" s="8"/>
      <c r="G304" s="8"/>
    </row>
    <row r="305" spans="6:7" x14ac:dyDescent="0.2">
      <c r="F305" s="8"/>
      <c r="G305" s="8"/>
    </row>
    <row r="306" spans="6:7" x14ac:dyDescent="0.2">
      <c r="F306" s="8"/>
      <c r="G306" s="8"/>
    </row>
    <row r="307" spans="6:7" x14ac:dyDescent="0.2">
      <c r="F307" s="8"/>
      <c r="G307" s="8"/>
    </row>
    <row r="308" spans="6:7" x14ac:dyDescent="0.2">
      <c r="F308" s="8"/>
      <c r="G308" s="8"/>
    </row>
    <row r="309" spans="6:7" x14ac:dyDescent="0.2">
      <c r="F309" s="8"/>
      <c r="G309" s="8"/>
    </row>
    <row r="310" spans="6:7" x14ac:dyDescent="0.2">
      <c r="F310" s="8"/>
      <c r="G310" s="8"/>
    </row>
    <row r="311" spans="6:7" x14ac:dyDescent="0.2">
      <c r="F311" s="8"/>
      <c r="G311" s="8"/>
    </row>
    <row r="312" spans="6:7" x14ac:dyDescent="0.2">
      <c r="F312" s="8"/>
      <c r="G312" s="8"/>
    </row>
    <row r="313" spans="6:7" x14ac:dyDescent="0.2">
      <c r="F313" s="8"/>
      <c r="G313" s="8"/>
    </row>
    <row r="314" spans="6:7" x14ac:dyDescent="0.2">
      <c r="F314" s="8"/>
      <c r="G314" s="8"/>
    </row>
    <row r="315" spans="6:7" x14ac:dyDescent="0.2">
      <c r="F315" s="8"/>
      <c r="G315" s="8"/>
    </row>
    <row r="316" spans="6:7" x14ac:dyDescent="0.2">
      <c r="F316" s="8"/>
      <c r="G316" s="8"/>
    </row>
    <row r="317" spans="6:7" x14ac:dyDescent="0.2">
      <c r="F317" s="8"/>
      <c r="G317" s="8"/>
    </row>
    <row r="318" spans="6:7" x14ac:dyDescent="0.2">
      <c r="F318" s="8"/>
      <c r="G318" s="8"/>
    </row>
    <row r="319" spans="6:7" x14ac:dyDescent="0.2">
      <c r="F319" s="8"/>
      <c r="G319" s="8"/>
    </row>
    <row r="320" spans="6:7" x14ac:dyDescent="0.2">
      <c r="F320" s="8"/>
      <c r="G320" s="8"/>
    </row>
    <row r="321" spans="6:7" x14ac:dyDescent="0.2">
      <c r="F321" s="8"/>
      <c r="G321" s="8"/>
    </row>
    <row r="322" spans="6:7" x14ac:dyDescent="0.2">
      <c r="F322" s="8"/>
      <c r="G322" s="8"/>
    </row>
    <row r="323" spans="6:7" x14ac:dyDescent="0.2">
      <c r="F323" s="8"/>
      <c r="G323" s="8"/>
    </row>
    <row r="324" spans="6:7" x14ac:dyDescent="0.2">
      <c r="F324" s="8"/>
      <c r="G324" s="8"/>
    </row>
    <row r="325" spans="6:7" x14ac:dyDescent="0.2">
      <c r="F325" s="8"/>
      <c r="G325" s="8"/>
    </row>
    <row r="326" spans="6:7" x14ac:dyDescent="0.2">
      <c r="F326" s="8"/>
      <c r="G326" s="8"/>
    </row>
    <row r="327" spans="6:7" x14ac:dyDescent="0.2">
      <c r="F327" s="8"/>
      <c r="G327" s="8"/>
    </row>
    <row r="328" spans="6:7" x14ac:dyDescent="0.2">
      <c r="F328" s="8"/>
      <c r="G328" s="8"/>
    </row>
    <row r="329" spans="6:7" x14ac:dyDescent="0.2">
      <c r="F329" s="8"/>
      <c r="G329" s="8"/>
    </row>
    <row r="330" spans="6:7" x14ac:dyDescent="0.2">
      <c r="F330" s="8"/>
      <c r="G330" s="8"/>
    </row>
    <row r="331" spans="6:7" x14ac:dyDescent="0.2">
      <c r="F331" s="8"/>
      <c r="G331" s="8"/>
    </row>
    <row r="332" spans="6:7" x14ac:dyDescent="0.2">
      <c r="F332" s="8"/>
      <c r="G332" s="8"/>
    </row>
    <row r="333" spans="6:7" x14ac:dyDescent="0.2">
      <c r="F333" s="8"/>
      <c r="G333" s="8"/>
    </row>
    <row r="334" spans="6:7" x14ac:dyDescent="0.2">
      <c r="F334" s="8"/>
      <c r="G334" s="8"/>
    </row>
    <row r="335" spans="6:7" x14ac:dyDescent="0.2">
      <c r="F335" s="8"/>
      <c r="G335" s="8"/>
    </row>
    <row r="336" spans="6:7" x14ac:dyDescent="0.2">
      <c r="F336" s="8"/>
      <c r="G336" s="8"/>
    </row>
    <row r="337" spans="6:7" x14ac:dyDescent="0.2">
      <c r="F337" s="8"/>
      <c r="G337" s="8"/>
    </row>
    <row r="338" spans="6:7" x14ac:dyDescent="0.2">
      <c r="F338" s="8"/>
      <c r="G338" s="8"/>
    </row>
    <row r="339" spans="6:7" x14ac:dyDescent="0.2">
      <c r="F339" s="8"/>
      <c r="G339" s="8"/>
    </row>
    <row r="340" spans="6:7" x14ac:dyDescent="0.2">
      <c r="F340" s="8"/>
      <c r="G340" s="8"/>
    </row>
    <row r="341" spans="6:7" x14ac:dyDescent="0.2">
      <c r="F341" s="8"/>
      <c r="G341" s="8"/>
    </row>
    <row r="342" spans="6:7" x14ac:dyDescent="0.2">
      <c r="F342" s="8"/>
      <c r="G342" s="8"/>
    </row>
    <row r="343" spans="6:7" x14ac:dyDescent="0.2">
      <c r="F343" s="8"/>
      <c r="G343" s="8"/>
    </row>
    <row r="344" spans="6:7" x14ac:dyDescent="0.2">
      <c r="F344" s="8"/>
      <c r="G344" s="8"/>
    </row>
    <row r="345" spans="6:7" x14ac:dyDescent="0.2">
      <c r="F345" s="8"/>
      <c r="G345" s="8"/>
    </row>
    <row r="346" spans="6:7" x14ac:dyDescent="0.2">
      <c r="F346" s="8"/>
      <c r="G346" s="8"/>
    </row>
    <row r="347" spans="6:7" x14ac:dyDescent="0.2">
      <c r="F347" s="8"/>
      <c r="G347" s="8"/>
    </row>
    <row r="348" spans="6:7" x14ac:dyDescent="0.2">
      <c r="F348" s="8"/>
      <c r="G348" s="8"/>
    </row>
    <row r="349" spans="6:7" x14ac:dyDescent="0.2">
      <c r="F349" s="8"/>
      <c r="G349" s="8"/>
    </row>
    <row r="350" spans="6:7" x14ac:dyDescent="0.2">
      <c r="F350" s="8"/>
      <c r="G350" s="8"/>
    </row>
    <row r="351" spans="6:7" x14ac:dyDescent="0.2">
      <c r="F351" s="8"/>
      <c r="G351" s="8"/>
    </row>
    <row r="352" spans="6:7" x14ac:dyDescent="0.2">
      <c r="F352" s="8"/>
      <c r="G352" s="8"/>
    </row>
    <row r="353" spans="6:7" x14ac:dyDescent="0.2">
      <c r="F353" s="8"/>
      <c r="G353" s="8"/>
    </row>
    <row r="354" spans="6:7" x14ac:dyDescent="0.2">
      <c r="F354" s="8"/>
      <c r="G354" s="8"/>
    </row>
    <row r="355" spans="6:7" x14ac:dyDescent="0.2">
      <c r="F355" s="8"/>
      <c r="G355" s="8"/>
    </row>
    <row r="356" spans="6:7" x14ac:dyDescent="0.2">
      <c r="F356" s="8"/>
      <c r="G356" s="8"/>
    </row>
    <row r="357" spans="6:7" x14ac:dyDescent="0.2">
      <c r="F357" s="8"/>
      <c r="G357" s="8"/>
    </row>
    <row r="358" spans="6:7" x14ac:dyDescent="0.2">
      <c r="F358" s="8"/>
      <c r="G358" s="8"/>
    </row>
    <row r="359" spans="6:7" x14ac:dyDescent="0.2">
      <c r="F359" s="8"/>
      <c r="G359" s="8"/>
    </row>
    <row r="360" spans="6:7" x14ac:dyDescent="0.2">
      <c r="F360" s="8"/>
      <c r="G360" s="8"/>
    </row>
    <row r="361" spans="6:7" x14ac:dyDescent="0.2">
      <c r="F361" s="8"/>
      <c r="G361" s="8"/>
    </row>
    <row r="362" spans="6:7" x14ac:dyDescent="0.2">
      <c r="F362" s="8"/>
      <c r="G362" s="8"/>
    </row>
    <row r="363" spans="6:7" x14ac:dyDescent="0.2">
      <c r="F363" s="8"/>
      <c r="G363" s="8"/>
    </row>
    <row r="364" spans="6:7" x14ac:dyDescent="0.2">
      <c r="F364" s="8"/>
      <c r="G364" s="8"/>
    </row>
    <row r="365" spans="6:7" x14ac:dyDescent="0.2">
      <c r="F365" s="8"/>
      <c r="G365" s="8"/>
    </row>
    <row r="366" spans="6:7" x14ac:dyDescent="0.2">
      <c r="F366" s="8"/>
      <c r="G366" s="8"/>
    </row>
    <row r="367" spans="6:7" x14ac:dyDescent="0.2">
      <c r="F367" s="8"/>
      <c r="G367" s="8"/>
    </row>
    <row r="368" spans="6:7" x14ac:dyDescent="0.2">
      <c r="F368" s="8"/>
      <c r="G368" s="8"/>
    </row>
    <row r="369" spans="6:7" x14ac:dyDescent="0.2">
      <c r="F369" s="8"/>
      <c r="G369" s="8"/>
    </row>
    <row r="370" spans="6:7" x14ac:dyDescent="0.2">
      <c r="F370" s="8"/>
      <c r="G370" s="8"/>
    </row>
    <row r="371" spans="6:7" x14ac:dyDescent="0.2">
      <c r="F371" s="8"/>
      <c r="G371" s="8"/>
    </row>
    <row r="372" spans="6:7" x14ac:dyDescent="0.2">
      <c r="F372" s="8"/>
      <c r="G372" s="8"/>
    </row>
    <row r="373" spans="6:7" x14ac:dyDescent="0.2">
      <c r="F373" s="8"/>
      <c r="G373" s="8"/>
    </row>
    <row r="374" spans="6:7" x14ac:dyDescent="0.2">
      <c r="F374" s="8"/>
      <c r="G374" s="8"/>
    </row>
    <row r="375" spans="6:7" x14ac:dyDescent="0.2">
      <c r="F375" s="8"/>
      <c r="G375" s="8"/>
    </row>
    <row r="376" spans="6:7" x14ac:dyDescent="0.2">
      <c r="F376" s="8"/>
      <c r="G376" s="8"/>
    </row>
    <row r="377" spans="6:7" x14ac:dyDescent="0.2">
      <c r="F377" s="8"/>
      <c r="G377" s="8"/>
    </row>
    <row r="378" spans="6:7" x14ac:dyDescent="0.2">
      <c r="F378" s="8"/>
      <c r="G378" s="8"/>
    </row>
    <row r="379" spans="6:7" x14ac:dyDescent="0.2">
      <c r="F379" s="8"/>
      <c r="G379" s="8"/>
    </row>
    <row r="380" spans="6:7" x14ac:dyDescent="0.2">
      <c r="F380" s="8"/>
      <c r="G380" s="8"/>
    </row>
    <row r="381" spans="6:7" x14ac:dyDescent="0.2">
      <c r="F381" s="8"/>
      <c r="G381" s="8"/>
    </row>
    <row r="382" spans="6:7" x14ac:dyDescent="0.2">
      <c r="F382" s="8"/>
      <c r="G382" s="8"/>
    </row>
  </sheetData>
  <mergeCells count="4">
    <mergeCell ref="B2:H2"/>
    <mergeCell ref="B3:E3"/>
    <mergeCell ref="G3:H3"/>
    <mergeCell ref="B1:I1"/>
  </mergeCells>
  <conditionalFormatting sqref="B5:E5 H5">
    <cfRule type="cellIs" dxfId="9" priority="1" operator="between">
      <formula>0</formula>
      <formula>0.24</formula>
    </cfRule>
    <cfRule type="cellIs" dxfId="8" priority="2" operator="between">
      <formula>0.25</formula>
      <formula>0.74</formula>
    </cfRule>
    <cfRule type="cellIs" dxfId="7" priority="3" operator="between">
      <formula>0.75</formula>
      <formula>1</formula>
    </cfRule>
  </conditionalFormatting>
  <conditionalFormatting sqref="G5">
    <cfRule type="containsText" dxfId="6" priority="4" operator="containsText" text="Republican">
      <formula>NOT(ISERROR(SEARCH("Republican",G5)))</formula>
    </cfRule>
    <cfRule type="containsText" dxfId="5" priority="5" operator="containsText" text="Democratic">
      <formula>NOT(ISERROR(SEARCH("Democratic",G5)))</formula>
    </cfRule>
  </conditionalFormatting>
  <dataValidations count="1">
    <dataValidation type="list" allowBlank="1" showInputMessage="1" showErrorMessage="1" sqref="D7:D20" xr:uid="{2C5F369A-3043-4563-A133-D8BEC597F813}">
      <formula1>"Yes,No"</formula1>
    </dataValidation>
  </dataValidations>
  <hyperlinks>
    <hyperlink ref="F3" r:id="rId1" display="https://www.house.gov/representatives/find-your-representative" xr:uid="{88B30FE3-65C6-450E-A97D-21B6BDDE5D77}"/>
  </hyperlinks>
  <pageMargins left="0.7" right="0.7" top="0.75" bottom="0.75" header="0.3" footer="0.3"/>
  <pageSetup orientation="portrait" r:id="rId2"/>
  <tableParts count="3">
    <tablePart r:id="rId3"/>
    <tablePart r:id="rId4"/>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56D63E9A-67C4-4191-869D-2FC6D0CFEFA8}">
          <x14:formula1>
            <xm:f>Ratings!$A$5:$A$435</xm:f>
          </x14:formula1>
          <xm:sqref>F5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6811E-C1D6-409B-ABAC-AE18C038F9D6}">
  <dimension ref="A1:V435"/>
  <sheetViews>
    <sheetView workbookViewId="0">
      <selection activeCell="C5" sqref="C5"/>
    </sheetView>
  </sheetViews>
  <sheetFormatPr baseColWidth="10" defaultColWidth="8.83203125" defaultRowHeight="15" x14ac:dyDescent="0.2"/>
  <cols>
    <col min="1" max="1" width="15" customWidth="1"/>
    <col min="2" max="3" width="11.33203125" customWidth="1"/>
    <col min="4" max="4" width="11.33203125" style="4" hidden="1" customWidth="1"/>
    <col min="5" max="8" width="11.33203125" hidden="1" customWidth="1"/>
    <col min="9" max="9" width="11.5" customWidth="1"/>
    <col min="10" max="10" width="12.1640625" customWidth="1"/>
    <col min="11" max="11" width="10.33203125" customWidth="1"/>
    <col min="12" max="12" width="11.5" customWidth="1"/>
    <col min="13" max="13" width="11" customWidth="1"/>
    <col min="14" max="14" width="10.33203125" customWidth="1"/>
    <col min="15" max="18" width="11.5" customWidth="1"/>
  </cols>
  <sheetData>
    <row r="1" spans="1:22" x14ac:dyDescent="0.2">
      <c r="A1" t="s">
        <v>572</v>
      </c>
      <c r="B1" t="s">
        <v>487</v>
      </c>
      <c r="C1" t="s">
        <v>509</v>
      </c>
      <c r="D1" s="4" t="s">
        <v>537</v>
      </c>
      <c r="E1" t="s">
        <v>573</v>
      </c>
      <c r="F1" t="s">
        <v>574</v>
      </c>
      <c r="G1" t="s">
        <v>575</v>
      </c>
      <c r="H1" t="s">
        <v>576</v>
      </c>
      <c r="I1" s="1" t="s">
        <v>500</v>
      </c>
      <c r="J1" s="1" t="s">
        <v>508</v>
      </c>
      <c r="K1" s="1" t="s">
        <v>512</v>
      </c>
      <c r="L1" s="1" t="s">
        <v>527</v>
      </c>
      <c r="M1" s="1" t="s">
        <v>531</v>
      </c>
      <c r="N1" s="1" t="s">
        <v>533</v>
      </c>
      <c r="O1" s="1" t="s">
        <v>534</v>
      </c>
      <c r="P1" s="1" t="s">
        <v>552</v>
      </c>
      <c r="Q1" s="1" t="s">
        <v>555</v>
      </c>
      <c r="R1" s="2" t="s">
        <v>558</v>
      </c>
    </row>
    <row r="2" spans="1:22" x14ac:dyDescent="0.2">
      <c r="A2" t="str" cm="1">
        <f t="array" ref="A2">Table16[Representative Search:]</f>
        <v>Adams</v>
      </c>
      <c r="B2" t="str">
        <f>_xlfn.XLOOKUP(Table17[[#This Row],[Search Name]],Table7[Name],Table7[Party],"Error")</f>
        <v>Democratic</v>
      </c>
      <c r="C2" s="5">
        <f>_xlfn.XLOOKUP($A$2,$A$5:$A$435,C5:C435,"Error")</f>
        <v>0.85915492957746475</v>
      </c>
      <c r="D2" t="str" cm="1">
        <f t="array" ref="D2">IF(_xlfn.XLOOKUP($A$2,$A$5:$A$435,Table7[Total Weight],"Error")&gt;0,"Agree","Disagree")</f>
        <v>Agree</v>
      </c>
      <c r="E2" t="str" cm="1">
        <f t="array" ref="E2">IF(_xlfn.XLOOKUP($A$2,$A$5:$A$435,Table7[Dem Count],"Error")&gt;0,"Agree","Disagree")</f>
        <v>Agree</v>
      </c>
      <c r="F2" t="str" cm="1">
        <f t="array" ref="F2">IF(_xlfn.XLOOKUP($A$2,$A$5:$A$435,Table7[Dem Score],"Error")&gt;0,"Agree","Disagree")</f>
        <v>Agree</v>
      </c>
      <c r="G2" t="str" cm="1">
        <f t="array" ref="G2">IF(_xlfn.XLOOKUP($A$2,$A$5:$A$435,Table7[Rep Count],"Error")&gt;0,"Agree","Disagree")</f>
        <v>Disagree</v>
      </c>
      <c r="H2" t="str" cm="1">
        <f t="array" ref="H2">IF(_xlfn.XLOOKUP($A$2,$A$5:$A$435,Table7[Rep Score],"Error")&gt;0,"Agree","Disagree")</f>
        <v>Disagree</v>
      </c>
      <c r="I2" t="str" cm="1">
        <f t="array" ref="I2">IF(_xlfn.XLOOKUP($A$2,$A$5:$A$435,Table7[H.R. 7217],"Error")&gt;0,"Agree","Disagree")</f>
        <v>Agree</v>
      </c>
      <c r="J2" t="str" cm="1">
        <f t="array" ref="J2">IF(_xlfn.XLOOKUP($A$2,$A$5:$A$435,Table7[H. R. 3746],"Error")&gt;0,"Agree","Disagree")</f>
        <v>Disagree</v>
      </c>
      <c r="K2" t="str" cm="1">
        <f t="array" ref="K2">IF(_xlfn.XLOOKUP($A$2,$A$5:$A$435,Table7[H.R. 966],"Error")&gt;0,"Agree","Disagree")</f>
        <v>Disagree</v>
      </c>
      <c r="L2" t="str" cm="1">
        <f t="array" ref="L2">IF(_xlfn.XLOOKUP($A$2,$A$5:$A$435,Table7[H.R. 5860],"Error")&gt;0,"Agree","Disagree")</f>
        <v>Agree</v>
      </c>
      <c r="M2" t="str" cm="1">
        <f t="array" ref="M2">IF(_xlfn.XLOOKUP($A$2,$A$5:$A$435,Table7[H.R.7176],"Error")&gt;0,"Agree","Disagree")</f>
        <v>Agree</v>
      </c>
      <c r="N2" t="str" cm="1">
        <f t="array" ref="N2">IF(_xlfn.XLOOKUP($A$2,$A$5:$A$435,Table7[H.R. 485],"Error")&gt;0,"Agree","Disagree")</f>
        <v>Agree</v>
      </c>
      <c r="O2" t="str" cm="1">
        <f t="array" ref="O2">IF(_xlfn.XLOOKUP($A$2,$A$5:$A$435,Table7[H.R. 7024],"Error")&gt;0,"Agree","Disagree")</f>
        <v>Agree</v>
      </c>
      <c r="P2" t="str" cm="1">
        <f t="array" ref="P2">IF(_xlfn.XLOOKUP($A$2,$A$5:$A$435,Table7[H.R. 6976],"Error")&gt;0,"Agree","Disagree")</f>
        <v>Agree</v>
      </c>
      <c r="Q2" t="str" cm="1">
        <f t="array" ref="Q2">IF(_xlfn.XLOOKUP($A$2,$A$5:$A$435,Table7[H.R. 6918],"Error")&gt;0,"Agree","Disagree")</f>
        <v>Agree</v>
      </c>
      <c r="R2" t="str" cm="1">
        <f t="array" ref="R2">IF(_xlfn.XLOOKUP($A$2,$A$5:$A$435,Table7[H.R. 6678],"Error")&gt;0,"Agree","Disagree")</f>
        <v>Agree</v>
      </c>
    </row>
    <row r="4" spans="1:22" x14ac:dyDescent="0.2">
      <c r="A4" t="s">
        <v>486</v>
      </c>
      <c r="B4" t="s">
        <v>487</v>
      </c>
      <c r="C4" t="s">
        <v>509</v>
      </c>
      <c r="D4" s="4" t="s">
        <v>566</v>
      </c>
      <c r="E4" t="s">
        <v>516</v>
      </c>
      <c r="F4" t="s">
        <v>514</v>
      </c>
      <c r="G4" t="s">
        <v>517</v>
      </c>
      <c r="H4" t="s">
        <v>515</v>
      </c>
      <c r="I4" t="s">
        <v>500</v>
      </c>
      <c r="J4" t="s">
        <v>508</v>
      </c>
      <c r="K4" t="s">
        <v>512</v>
      </c>
      <c r="L4" t="s">
        <v>527</v>
      </c>
      <c r="M4" t="s">
        <v>531</v>
      </c>
      <c r="N4" t="s">
        <v>533</v>
      </c>
      <c r="O4" t="s">
        <v>534</v>
      </c>
      <c r="P4" t="s">
        <v>552</v>
      </c>
      <c r="Q4" t="s">
        <v>555</v>
      </c>
      <c r="R4" t="s">
        <v>558</v>
      </c>
      <c r="S4" t="s">
        <v>577</v>
      </c>
      <c r="T4" t="s">
        <v>580</v>
      </c>
      <c r="U4" t="s">
        <v>586</v>
      </c>
      <c r="V4" t="s">
        <v>622</v>
      </c>
    </row>
    <row r="5" spans="1:22" x14ac:dyDescent="0.2">
      <c r="A5" t="s">
        <v>37</v>
      </c>
      <c r="B5" t="str">
        <f>_xlfn.XLOOKUP(Table7[[#This Row],[Name]],_966[[Name ]],_966[Party])</f>
        <v>Democratic</v>
      </c>
      <c r="C5" s="3">
        <f>SUM(Table7[[#This Row],[H.R. 7217]:[H.R. 7521]])/Table7[[#This Row],[Total Weight]]</f>
        <v>0.87323943661971826</v>
      </c>
      <c r="D5" s="4">
        <f>SUM(Table2[Weight?])</f>
        <v>71</v>
      </c>
      <c r="E5" s="4">
        <f>IF(Table7[[#This Row],[Party]]="Democratic",1,0)</f>
        <v>1</v>
      </c>
      <c r="F5" s="4">
        <f>IF(Table7[[#This Row],[Party]]="Democratic",Table7[[#This Row],[Score]],0)</f>
        <v>0.87323943661971826</v>
      </c>
      <c r="G5" s="4">
        <f>IF(Table7[[#This Row],[Party]]="Republican",1,0)</f>
        <v>0</v>
      </c>
      <c r="H5" s="4">
        <f>IF(Table7[[#This Row],[Party]]="Republican",Table7[[#This Row],[Score]],0)</f>
        <v>0</v>
      </c>
      <c r="I5">
        <f>(_xlfn.XLOOKUP(Table7[[#This Row],[Name]],_7217[Name],_7217[Points],0))</f>
        <v>10</v>
      </c>
      <c r="J5">
        <f>_xlfn.XLOOKUP(Table7[[#This Row],[Name]],_3746[Name],_3746[Rating],0)</f>
        <v>1</v>
      </c>
      <c r="K5">
        <f>_xlfn.XLOOKUP(Table7[[#This Row],[Name]],_966[[Name ]],_966[Points])</f>
        <v>0</v>
      </c>
      <c r="L5">
        <f>_xlfn.XLOOKUP(Table7[[#This Row],[Name]],_5860[Name],_5860[Points],0)</f>
        <v>2</v>
      </c>
      <c r="M5">
        <f>_xlfn.XLOOKUP(Table7[[#This Row],[Name]],_7176[Name],_7176[Points])</f>
        <v>8</v>
      </c>
      <c r="N5">
        <f>_xlfn.XLOOKUP(Table7[[#This Row],[Name]],_485[[Name ]],_485[Points],0)</f>
        <v>1</v>
      </c>
      <c r="O5">
        <f>_xlfn.XLOOKUP(Table7[[#This Row],[Name]],_7024[Name],_7024[Points])</f>
        <v>8</v>
      </c>
      <c r="P5">
        <f>_xlfn.XLOOKUP(Table7[[#This Row],[Name]],_6976[Name],_6976[Points],0)</f>
        <v>6</v>
      </c>
      <c r="Q5">
        <f>_xlfn.XLOOKUP(Table7[[#This Row],[Name]],_6918[Name],_6918[Points],0)</f>
        <v>9</v>
      </c>
      <c r="R5">
        <f>_xlfn.XLOOKUP(Table7[[#This Row],[Name]],_6678[Name],_6678[Points],0)</f>
        <v>6</v>
      </c>
      <c r="S5">
        <f>_xlfn.XLOOKUP(Table7[[#This Row],[Name]],_2[Name],_2[Points],0)</f>
        <v>1</v>
      </c>
      <c r="T5">
        <f>_xlfn.XLOOKUP(Table7[[#This Row],[Name]],_773[Name],_773[Points],0)</f>
        <v>5</v>
      </c>
      <c r="U5">
        <f>_xlfn.XLOOKUP(Table7[[#This Row],[Name]],_7[Name],_7[Points],0)</f>
        <v>5</v>
      </c>
      <c r="V5">
        <f>_xlfn.XLOOKUP(Table7[[#This Row],[Name]],_7521[Name],_7521[Points],0)</f>
        <v>0</v>
      </c>
    </row>
    <row r="6" spans="1:22" x14ac:dyDescent="0.2">
      <c r="A6" t="s">
        <v>60</v>
      </c>
      <c r="B6" t="str">
        <f>_xlfn.XLOOKUP(Table7[[#This Row],[Name]],_966[[Name ]],_966[Party])</f>
        <v>Democratic</v>
      </c>
      <c r="C6" s="3">
        <f>SUM(Table7[[#This Row],[H.R. 7217]:[H.R. 7521]])/Table7[[#This Row],[Total Weight]]</f>
        <v>1</v>
      </c>
      <c r="D6" s="4">
        <f>SUM(Table2[Weight?])</f>
        <v>71</v>
      </c>
      <c r="E6" s="4">
        <f>IF(Table7[[#This Row],[Party]]="Democratic",1,0)</f>
        <v>1</v>
      </c>
      <c r="F6" s="4">
        <f>IF(Table7[[#This Row],[Party]]="Democratic",Table7[[#This Row],[Score]],0)</f>
        <v>1</v>
      </c>
      <c r="G6" s="4">
        <f>IF(Table7[[#This Row],[Party]]="Republican",1,0)</f>
        <v>0</v>
      </c>
      <c r="H6" s="4">
        <f>IF(Table7[[#This Row],[Party]]="Republican",Table7[[#This Row],[Score]],0)</f>
        <v>0</v>
      </c>
      <c r="I6">
        <f>(_xlfn.XLOOKUP(Table7[[#This Row],[Name]],_7217[Name],_7217[Points],0))</f>
        <v>10</v>
      </c>
      <c r="J6">
        <f>_xlfn.XLOOKUP(Table7[[#This Row],[Name]],_3746[Name],_3746[Rating],0)</f>
        <v>1</v>
      </c>
      <c r="K6">
        <f>_xlfn.XLOOKUP(Table7[[#This Row],[Name]],_966[[Name ]],_966[Points])</f>
        <v>0</v>
      </c>
      <c r="L6">
        <f>_xlfn.XLOOKUP(Table7[[#This Row],[Name]],_5860[Name],_5860[Points],0)</f>
        <v>2</v>
      </c>
      <c r="M6">
        <f>_xlfn.XLOOKUP(Table7[[#This Row],[Name]],_7176[Name],_7176[Points])</f>
        <v>8</v>
      </c>
      <c r="N6">
        <f>_xlfn.XLOOKUP(Table7[[#This Row],[Name]],_485[[Name ]],_485[Points],0)</f>
        <v>1</v>
      </c>
      <c r="O6">
        <f>_xlfn.XLOOKUP(Table7[[#This Row],[Name]],_7024[Name],_7024[Points])</f>
        <v>8</v>
      </c>
      <c r="P6">
        <f>_xlfn.XLOOKUP(Table7[[#This Row],[Name]],_6976[Name],_6976[Points],0)</f>
        <v>6</v>
      </c>
      <c r="Q6">
        <f>_xlfn.XLOOKUP(Table7[[#This Row],[Name]],_6918[Name],_6918[Points],0)</f>
        <v>9</v>
      </c>
      <c r="R6">
        <f>_xlfn.XLOOKUP(Table7[[#This Row],[Name]],_6678[Name],_6678[Points],0)</f>
        <v>6</v>
      </c>
      <c r="S6">
        <f>_xlfn.XLOOKUP(Table7[[#This Row],[Name]],_2[Name],_2[Points],0)</f>
        <v>1</v>
      </c>
      <c r="T6">
        <f>_xlfn.XLOOKUP(Table7[[#This Row],[Name]],_773[Name],_773[Points],0)</f>
        <v>5</v>
      </c>
      <c r="U6">
        <f>_xlfn.XLOOKUP(Table7[[#This Row],[Name]],_7[Name],_7[Points],0)</f>
        <v>5</v>
      </c>
      <c r="V6">
        <f>_xlfn.XLOOKUP(Table7[[#This Row],[Name]],_7521[Name],_7521[Points],0)</f>
        <v>9</v>
      </c>
    </row>
    <row r="7" spans="1:22" x14ac:dyDescent="0.2">
      <c r="A7" t="s">
        <v>97</v>
      </c>
      <c r="B7" t="str">
        <f>_xlfn.XLOOKUP(Table7[[#This Row],[Name]],_966[[Name ]],_966[Party])</f>
        <v>Democratic</v>
      </c>
      <c r="C7" s="3">
        <f>SUM(Table7[[#This Row],[H.R. 7217]:[H.R. 7521]])/Table7[[#This Row],[Total Weight]]</f>
        <v>1</v>
      </c>
      <c r="D7" s="4">
        <f>SUM(Table2[Weight?])</f>
        <v>71</v>
      </c>
      <c r="E7" s="4">
        <f>IF(Table7[[#This Row],[Party]]="Democratic",1,0)</f>
        <v>1</v>
      </c>
      <c r="F7" s="4">
        <f>IF(Table7[[#This Row],[Party]]="Democratic",Table7[[#This Row],[Score]],0)</f>
        <v>1</v>
      </c>
      <c r="G7" s="4">
        <f>IF(Table7[[#This Row],[Party]]="Republican",1,0)</f>
        <v>0</v>
      </c>
      <c r="H7" s="4">
        <f>IF(Table7[[#This Row],[Party]]="Republican",Table7[[#This Row],[Score]],0)</f>
        <v>0</v>
      </c>
      <c r="I7">
        <f>(_xlfn.XLOOKUP(Table7[[#This Row],[Name]],_7217[Name],_7217[Points],0))</f>
        <v>10</v>
      </c>
      <c r="J7">
        <f>_xlfn.XLOOKUP(Table7[[#This Row],[Name]],_3746[Name],_3746[Rating],0)</f>
        <v>1</v>
      </c>
      <c r="K7">
        <f>_xlfn.XLOOKUP(Table7[[#This Row],[Name]],_966[[Name ]],_966[Points])</f>
        <v>0</v>
      </c>
      <c r="L7">
        <f>_xlfn.XLOOKUP(Table7[[#This Row],[Name]],_5860[Name],_5860[Points],0)</f>
        <v>2</v>
      </c>
      <c r="M7">
        <f>_xlfn.XLOOKUP(Table7[[#This Row],[Name]],_7176[Name],_7176[Points])</f>
        <v>8</v>
      </c>
      <c r="N7">
        <f>_xlfn.XLOOKUP(Table7[[#This Row],[Name]],_485[[Name ]],_485[Points],0)</f>
        <v>1</v>
      </c>
      <c r="O7">
        <f>_xlfn.XLOOKUP(Table7[[#This Row],[Name]],_7024[Name],_7024[Points])</f>
        <v>8</v>
      </c>
      <c r="P7">
        <f>_xlfn.XLOOKUP(Table7[[#This Row],[Name]],_6976[Name],_6976[Points],0)</f>
        <v>6</v>
      </c>
      <c r="Q7">
        <f>_xlfn.XLOOKUP(Table7[[#This Row],[Name]],_6918[Name],_6918[Points],0)</f>
        <v>9</v>
      </c>
      <c r="R7">
        <f>_xlfn.XLOOKUP(Table7[[#This Row],[Name]],_6678[Name],_6678[Points],0)</f>
        <v>6</v>
      </c>
      <c r="S7">
        <f>_xlfn.XLOOKUP(Table7[[#This Row],[Name]],_2[Name],_2[Points],0)</f>
        <v>1</v>
      </c>
      <c r="T7">
        <f>_xlfn.XLOOKUP(Table7[[#This Row],[Name]],_773[Name],_773[Points],0)</f>
        <v>5</v>
      </c>
      <c r="U7">
        <f>_xlfn.XLOOKUP(Table7[[#This Row],[Name]],_7[Name],_7[Points],0)</f>
        <v>5</v>
      </c>
      <c r="V7">
        <f>_xlfn.XLOOKUP(Table7[[#This Row],[Name]],_7521[Name],_7521[Points],0)</f>
        <v>9</v>
      </c>
    </row>
    <row r="8" spans="1:22" x14ac:dyDescent="0.2">
      <c r="A8" t="s">
        <v>100</v>
      </c>
      <c r="B8" t="str">
        <f>_xlfn.XLOOKUP(Table7[[#This Row],[Name]],_966[[Name ]],_966[Party])</f>
        <v>Democratic</v>
      </c>
      <c r="C8" s="3">
        <f>SUM(Table7[[#This Row],[H.R. 7217]:[H.R. 7521]])/Table7[[#This Row],[Total Weight]]</f>
        <v>0.87323943661971826</v>
      </c>
      <c r="D8" s="4">
        <f>SUM(Table2[Weight?])</f>
        <v>71</v>
      </c>
      <c r="E8" s="4">
        <f>IF(Table7[[#This Row],[Party]]="Democratic",1,0)</f>
        <v>1</v>
      </c>
      <c r="F8" s="4">
        <f>IF(Table7[[#This Row],[Party]]="Democratic",Table7[[#This Row],[Score]],0)</f>
        <v>0.87323943661971826</v>
      </c>
      <c r="G8" s="4">
        <f>IF(Table7[[#This Row],[Party]]="Republican",1,0)</f>
        <v>0</v>
      </c>
      <c r="H8" s="4">
        <f>IF(Table7[[#This Row],[Party]]="Republican",Table7[[#This Row],[Score]],0)</f>
        <v>0</v>
      </c>
      <c r="I8">
        <f>(_xlfn.XLOOKUP(Table7[[#This Row],[Name]],_7217[Name],_7217[Points],0))</f>
        <v>10</v>
      </c>
      <c r="J8">
        <f>_xlfn.XLOOKUP(Table7[[#This Row],[Name]],_3746[Name],_3746[Rating],0)</f>
        <v>1</v>
      </c>
      <c r="K8">
        <f>_xlfn.XLOOKUP(Table7[[#This Row],[Name]],_966[[Name ]],_966[Points])</f>
        <v>0</v>
      </c>
      <c r="L8">
        <f>_xlfn.XLOOKUP(Table7[[#This Row],[Name]],_5860[Name],_5860[Points],0)</f>
        <v>2</v>
      </c>
      <c r="M8">
        <f>_xlfn.XLOOKUP(Table7[[#This Row],[Name]],_7176[Name],_7176[Points])</f>
        <v>8</v>
      </c>
      <c r="N8">
        <f>_xlfn.XLOOKUP(Table7[[#This Row],[Name]],_485[[Name ]],_485[Points],0)</f>
        <v>1</v>
      </c>
      <c r="O8">
        <f>_xlfn.XLOOKUP(Table7[[#This Row],[Name]],_7024[Name],_7024[Points])</f>
        <v>8</v>
      </c>
      <c r="P8">
        <f>_xlfn.XLOOKUP(Table7[[#This Row],[Name]],_6976[Name],_6976[Points],0)</f>
        <v>6</v>
      </c>
      <c r="Q8">
        <f>_xlfn.XLOOKUP(Table7[[#This Row],[Name]],_6918[Name],_6918[Points],0)</f>
        <v>9</v>
      </c>
      <c r="R8">
        <f>_xlfn.XLOOKUP(Table7[[#This Row],[Name]],_6678[Name],_6678[Points],0)</f>
        <v>6</v>
      </c>
      <c r="S8">
        <f>_xlfn.XLOOKUP(Table7[[#This Row],[Name]],_2[Name],_2[Points],0)</f>
        <v>1</v>
      </c>
      <c r="T8">
        <f>_xlfn.XLOOKUP(Table7[[#This Row],[Name]],_773[Name],_773[Points],0)</f>
        <v>5</v>
      </c>
      <c r="U8">
        <f>_xlfn.XLOOKUP(Table7[[#This Row],[Name]],_7[Name],_7[Points],0)</f>
        <v>5</v>
      </c>
      <c r="V8">
        <f>_xlfn.XLOOKUP(Table7[[#This Row],[Name]],_7521[Name],_7521[Points],0)</f>
        <v>0</v>
      </c>
    </row>
    <row r="9" spans="1:22" x14ac:dyDescent="0.2">
      <c r="A9" t="s">
        <v>103</v>
      </c>
      <c r="B9" t="str">
        <f>_xlfn.XLOOKUP(Table7[[#This Row],[Name]],_966[[Name ]],_966[Party])</f>
        <v>Democratic</v>
      </c>
      <c r="C9" s="3">
        <f>SUM(Table7[[#This Row],[H.R. 7217]:[H.R. 7521]])/Table7[[#This Row],[Total Weight]]</f>
        <v>0.87323943661971826</v>
      </c>
      <c r="D9" s="4">
        <f>SUM(Table2[Weight?])</f>
        <v>71</v>
      </c>
      <c r="E9" s="4">
        <f>IF(Table7[[#This Row],[Party]]="Democratic",1,0)</f>
        <v>1</v>
      </c>
      <c r="F9" s="4">
        <f>IF(Table7[[#This Row],[Party]]="Democratic",Table7[[#This Row],[Score]],0)</f>
        <v>0.87323943661971826</v>
      </c>
      <c r="G9" s="4">
        <f>IF(Table7[[#This Row],[Party]]="Republican",1,0)</f>
        <v>0</v>
      </c>
      <c r="H9" s="4">
        <f>IF(Table7[[#This Row],[Party]]="Republican",Table7[[#This Row],[Score]],0)</f>
        <v>0</v>
      </c>
      <c r="I9">
        <f>(_xlfn.XLOOKUP(Table7[[#This Row],[Name]],_7217[Name],_7217[Points],0))</f>
        <v>10</v>
      </c>
      <c r="J9">
        <f>_xlfn.XLOOKUP(Table7[[#This Row],[Name]],_3746[Name],_3746[Rating],0)</f>
        <v>1</v>
      </c>
      <c r="K9">
        <f>_xlfn.XLOOKUP(Table7[[#This Row],[Name]],_966[[Name ]],_966[Points])</f>
        <v>0</v>
      </c>
      <c r="L9">
        <f>_xlfn.XLOOKUP(Table7[[#This Row],[Name]],_5860[Name],_5860[Points],0)</f>
        <v>2</v>
      </c>
      <c r="M9">
        <f>_xlfn.XLOOKUP(Table7[[#This Row],[Name]],_7176[Name],_7176[Points])</f>
        <v>8</v>
      </c>
      <c r="N9">
        <f>_xlfn.XLOOKUP(Table7[[#This Row],[Name]],_485[[Name ]],_485[Points],0)</f>
        <v>1</v>
      </c>
      <c r="O9">
        <f>_xlfn.XLOOKUP(Table7[[#This Row],[Name]],_7024[Name],_7024[Points])</f>
        <v>8</v>
      </c>
      <c r="P9">
        <f>_xlfn.XLOOKUP(Table7[[#This Row],[Name]],_6976[Name],_6976[Points],0)</f>
        <v>6</v>
      </c>
      <c r="Q9">
        <f>_xlfn.XLOOKUP(Table7[[#This Row],[Name]],_6918[Name],_6918[Points],0)</f>
        <v>9</v>
      </c>
      <c r="R9">
        <f>_xlfn.XLOOKUP(Table7[[#This Row],[Name]],_6678[Name],_6678[Points],0)</f>
        <v>6</v>
      </c>
      <c r="S9">
        <f>_xlfn.XLOOKUP(Table7[[#This Row],[Name]],_2[Name],_2[Points],0)</f>
        <v>1</v>
      </c>
      <c r="T9">
        <f>_xlfn.XLOOKUP(Table7[[#This Row],[Name]],_773[Name],_773[Points],0)</f>
        <v>5</v>
      </c>
      <c r="U9">
        <f>_xlfn.XLOOKUP(Table7[[#This Row],[Name]],_7[Name],_7[Points],0)</f>
        <v>5</v>
      </c>
      <c r="V9">
        <f>_xlfn.XLOOKUP(Table7[[#This Row],[Name]],_7521[Name],_7521[Points],0)</f>
        <v>0</v>
      </c>
    </row>
    <row r="10" spans="1:22" x14ac:dyDescent="0.2">
      <c r="A10" t="s">
        <v>125</v>
      </c>
      <c r="B10" t="str">
        <f>_xlfn.XLOOKUP(Table7[[#This Row],[Name]],_966[[Name ]],_966[Party])</f>
        <v>Democratic</v>
      </c>
      <c r="C10" s="3">
        <f>SUM(Table7[[#This Row],[H.R. 7217]:[H.R. 7521]])/Table7[[#This Row],[Total Weight]]</f>
        <v>1</v>
      </c>
      <c r="D10" s="4">
        <f>SUM(Table2[Weight?])</f>
        <v>71</v>
      </c>
      <c r="E10" s="4">
        <f>IF(Table7[[#This Row],[Party]]="Democratic",1,0)</f>
        <v>1</v>
      </c>
      <c r="F10" s="4">
        <f>IF(Table7[[#This Row],[Party]]="Democratic",Table7[[#This Row],[Score]],0)</f>
        <v>1</v>
      </c>
      <c r="G10" s="4">
        <f>IF(Table7[[#This Row],[Party]]="Republican",1,0)</f>
        <v>0</v>
      </c>
      <c r="H10" s="4">
        <f>IF(Table7[[#This Row],[Party]]="Republican",Table7[[#This Row],[Score]],0)</f>
        <v>0</v>
      </c>
      <c r="I10">
        <f>(_xlfn.XLOOKUP(Table7[[#This Row],[Name]],_7217[Name],_7217[Points],0))</f>
        <v>10</v>
      </c>
      <c r="J10">
        <f>_xlfn.XLOOKUP(Table7[[#This Row],[Name]],_3746[Name],_3746[Rating],0)</f>
        <v>1</v>
      </c>
      <c r="K10">
        <f>_xlfn.XLOOKUP(Table7[[#This Row],[Name]],_966[[Name ]],_966[Points])</f>
        <v>0</v>
      </c>
      <c r="L10">
        <f>_xlfn.XLOOKUP(Table7[[#This Row],[Name]],_5860[Name],_5860[Points],0)</f>
        <v>2</v>
      </c>
      <c r="M10">
        <f>_xlfn.XLOOKUP(Table7[[#This Row],[Name]],_7176[Name],_7176[Points])</f>
        <v>8</v>
      </c>
      <c r="N10">
        <f>_xlfn.XLOOKUP(Table7[[#This Row],[Name]],_485[[Name ]],_485[Points],0)</f>
        <v>1</v>
      </c>
      <c r="O10">
        <f>_xlfn.XLOOKUP(Table7[[#This Row],[Name]],_7024[Name],_7024[Points])</f>
        <v>8</v>
      </c>
      <c r="P10">
        <f>_xlfn.XLOOKUP(Table7[[#This Row],[Name]],_6976[Name],_6976[Points],0)</f>
        <v>6</v>
      </c>
      <c r="Q10">
        <f>_xlfn.XLOOKUP(Table7[[#This Row],[Name]],_6918[Name],_6918[Points],0)</f>
        <v>9</v>
      </c>
      <c r="R10">
        <f>_xlfn.XLOOKUP(Table7[[#This Row],[Name]],_6678[Name],_6678[Points],0)</f>
        <v>6</v>
      </c>
      <c r="S10">
        <f>_xlfn.XLOOKUP(Table7[[#This Row],[Name]],_2[Name],_2[Points],0)</f>
        <v>1</v>
      </c>
      <c r="T10">
        <f>_xlfn.XLOOKUP(Table7[[#This Row],[Name]],_773[Name],_773[Points],0)</f>
        <v>5</v>
      </c>
      <c r="U10">
        <f>_xlfn.XLOOKUP(Table7[[#This Row],[Name]],_7[Name],_7[Points],0)</f>
        <v>5</v>
      </c>
      <c r="V10">
        <f>_xlfn.XLOOKUP(Table7[[#This Row],[Name]],_7521[Name],_7521[Points],0)</f>
        <v>9</v>
      </c>
    </row>
    <row r="11" spans="1:22" x14ac:dyDescent="0.2">
      <c r="A11" t="s">
        <v>188</v>
      </c>
      <c r="B11" t="str">
        <f>_xlfn.XLOOKUP(Table7[[#This Row],[Name]],_966[[Name ]],_966[Party])</f>
        <v>Democratic</v>
      </c>
      <c r="C11" s="3">
        <f>SUM(Table7[[#This Row],[H.R. 7217]:[H.R. 7521]])/Table7[[#This Row],[Total Weight]]</f>
        <v>1</v>
      </c>
      <c r="D11" s="4">
        <f>SUM(Table2[Weight?])</f>
        <v>71</v>
      </c>
      <c r="E11" s="4">
        <f>IF(Table7[[#This Row],[Party]]="Democratic",1,0)</f>
        <v>1</v>
      </c>
      <c r="F11" s="4">
        <f>IF(Table7[[#This Row],[Party]]="Democratic",Table7[[#This Row],[Score]],0)</f>
        <v>1</v>
      </c>
      <c r="G11" s="4">
        <f>IF(Table7[[#This Row],[Party]]="Republican",1,0)</f>
        <v>0</v>
      </c>
      <c r="H11" s="4">
        <f>IF(Table7[[#This Row],[Party]]="Republican",Table7[[#This Row],[Score]],0)</f>
        <v>0</v>
      </c>
      <c r="I11">
        <f>(_xlfn.XLOOKUP(Table7[[#This Row],[Name]],_7217[Name],_7217[Points],0))</f>
        <v>10</v>
      </c>
      <c r="J11">
        <f>_xlfn.XLOOKUP(Table7[[#This Row],[Name]],_3746[Name],_3746[Rating],0)</f>
        <v>1</v>
      </c>
      <c r="K11">
        <f>_xlfn.XLOOKUP(Table7[[#This Row],[Name]],_966[[Name ]],_966[Points])</f>
        <v>0</v>
      </c>
      <c r="L11">
        <f>_xlfn.XLOOKUP(Table7[[#This Row],[Name]],_5860[Name],_5860[Points],0)</f>
        <v>2</v>
      </c>
      <c r="M11">
        <f>_xlfn.XLOOKUP(Table7[[#This Row],[Name]],_7176[Name],_7176[Points])</f>
        <v>8</v>
      </c>
      <c r="N11">
        <f>_xlfn.XLOOKUP(Table7[[#This Row],[Name]],_485[[Name ]],_485[Points],0)</f>
        <v>1</v>
      </c>
      <c r="O11">
        <f>_xlfn.XLOOKUP(Table7[[#This Row],[Name]],_7024[Name],_7024[Points])</f>
        <v>8</v>
      </c>
      <c r="P11">
        <f>_xlfn.XLOOKUP(Table7[[#This Row],[Name]],_6976[Name],_6976[Points],0)</f>
        <v>6</v>
      </c>
      <c r="Q11">
        <f>_xlfn.XLOOKUP(Table7[[#This Row],[Name]],_6918[Name],_6918[Points],0)</f>
        <v>9</v>
      </c>
      <c r="R11">
        <f>_xlfn.XLOOKUP(Table7[[#This Row],[Name]],_6678[Name],_6678[Points],0)</f>
        <v>6</v>
      </c>
      <c r="S11">
        <f>_xlfn.XLOOKUP(Table7[[#This Row],[Name]],_2[Name],_2[Points],0)</f>
        <v>1</v>
      </c>
      <c r="T11">
        <f>_xlfn.XLOOKUP(Table7[[#This Row],[Name]],_773[Name],_773[Points],0)</f>
        <v>5</v>
      </c>
      <c r="U11">
        <f>_xlfn.XLOOKUP(Table7[[#This Row],[Name]],_7[Name],_7[Points],0)</f>
        <v>5</v>
      </c>
      <c r="V11">
        <f>_xlfn.XLOOKUP(Table7[[#This Row],[Name]],_7521[Name],_7521[Points],0)</f>
        <v>9</v>
      </c>
    </row>
    <row r="12" spans="1:22" x14ac:dyDescent="0.2">
      <c r="A12" t="s">
        <v>211</v>
      </c>
      <c r="B12" t="str">
        <f>_xlfn.XLOOKUP(Table7[[#This Row],[Name]],_966[[Name ]],_966[Party])</f>
        <v>Democratic</v>
      </c>
      <c r="C12" s="3">
        <f>SUM(Table7[[#This Row],[H.R. 7217]:[H.R. 7521]])/Table7[[#This Row],[Total Weight]]</f>
        <v>1</v>
      </c>
      <c r="D12" s="4">
        <f>SUM(Table2[Weight?])</f>
        <v>71</v>
      </c>
      <c r="E12" s="4">
        <f>IF(Table7[[#This Row],[Party]]="Democratic",1,0)</f>
        <v>1</v>
      </c>
      <c r="F12" s="4">
        <f>IF(Table7[[#This Row],[Party]]="Democratic",Table7[[#This Row],[Score]],0)</f>
        <v>1</v>
      </c>
      <c r="G12" s="4">
        <f>IF(Table7[[#This Row],[Party]]="Republican",1,0)</f>
        <v>0</v>
      </c>
      <c r="H12" s="4">
        <f>IF(Table7[[#This Row],[Party]]="Republican",Table7[[#This Row],[Score]],0)</f>
        <v>0</v>
      </c>
      <c r="I12">
        <f>(_xlfn.XLOOKUP(Table7[[#This Row],[Name]],_7217[Name],_7217[Points],0))</f>
        <v>10</v>
      </c>
      <c r="J12">
        <f>_xlfn.XLOOKUP(Table7[[#This Row],[Name]],_3746[Name],_3746[Rating],0)</f>
        <v>1</v>
      </c>
      <c r="K12">
        <f>_xlfn.XLOOKUP(Table7[[#This Row],[Name]],_966[[Name ]],_966[Points])</f>
        <v>0</v>
      </c>
      <c r="L12">
        <f>_xlfn.XLOOKUP(Table7[[#This Row],[Name]],_5860[Name],_5860[Points],0)</f>
        <v>2</v>
      </c>
      <c r="M12">
        <f>_xlfn.XLOOKUP(Table7[[#This Row],[Name]],_7176[Name],_7176[Points])</f>
        <v>8</v>
      </c>
      <c r="N12">
        <f>_xlfn.XLOOKUP(Table7[[#This Row],[Name]],_485[[Name ]],_485[Points],0)</f>
        <v>1</v>
      </c>
      <c r="O12">
        <f>_xlfn.XLOOKUP(Table7[[#This Row],[Name]],_7024[Name],_7024[Points])</f>
        <v>8</v>
      </c>
      <c r="P12">
        <f>_xlfn.XLOOKUP(Table7[[#This Row],[Name]],_6976[Name],_6976[Points],0)</f>
        <v>6</v>
      </c>
      <c r="Q12">
        <f>_xlfn.XLOOKUP(Table7[[#This Row],[Name]],_6918[Name],_6918[Points],0)</f>
        <v>9</v>
      </c>
      <c r="R12">
        <f>_xlfn.XLOOKUP(Table7[[#This Row],[Name]],_6678[Name],_6678[Points],0)</f>
        <v>6</v>
      </c>
      <c r="S12">
        <f>_xlfn.XLOOKUP(Table7[[#This Row],[Name]],_2[Name],_2[Points],0)</f>
        <v>1</v>
      </c>
      <c r="T12">
        <f>_xlfn.XLOOKUP(Table7[[#This Row],[Name]],_773[Name],_773[Points],0)</f>
        <v>5</v>
      </c>
      <c r="U12">
        <f>_xlfn.XLOOKUP(Table7[[#This Row],[Name]],_7[Name],_7[Points],0)</f>
        <v>5</v>
      </c>
      <c r="V12">
        <f>_xlfn.XLOOKUP(Table7[[#This Row],[Name]],_7521[Name],_7521[Points],0)</f>
        <v>9</v>
      </c>
    </row>
    <row r="13" spans="1:22" x14ac:dyDescent="0.2">
      <c r="A13" t="s">
        <v>233</v>
      </c>
      <c r="B13" t="str">
        <f>_xlfn.XLOOKUP(Table7[[#This Row],[Name]],_966[[Name ]],_966[Party])</f>
        <v>Democratic</v>
      </c>
      <c r="C13" s="3">
        <f>SUM(Table7[[#This Row],[H.R. 7217]:[H.R. 7521]])/Table7[[#This Row],[Total Weight]]</f>
        <v>0.87323943661971826</v>
      </c>
      <c r="D13" s="4">
        <f>SUM(Table2[Weight?])</f>
        <v>71</v>
      </c>
      <c r="E13" s="4">
        <f>IF(Table7[[#This Row],[Party]]="Democratic",1,0)</f>
        <v>1</v>
      </c>
      <c r="F13" s="4">
        <f>IF(Table7[[#This Row],[Party]]="Democratic",Table7[[#This Row],[Score]],0)</f>
        <v>0.87323943661971826</v>
      </c>
      <c r="G13" s="4">
        <f>IF(Table7[[#This Row],[Party]]="Republican",1,0)</f>
        <v>0</v>
      </c>
      <c r="H13" s="4">
        <f>IF(Table7[[#This Row],[Party]]="Republican",Table7[[#This Row],[Score]],0)</f>
        <v>0</v>
      </c>
      <c r="I13">
        <f>(_xlfn.XLOOKUP(Table7[[#This Row],[Name]],_7217[Name],_7217[Points],0))</f>
        <v>10</v>
      </c>
      <c r="J13">
        <f>_xlfn.XLOOKUP(Table7[[#This Row],[Name]],_3746[Name],_3746[Rating],0)</f>
        <v>1</v>
      </c>
      <c r="K13">
        <f>_xlfn.XLOOKUP(Table7[[#This Row],[Name]],_966[[Name ]],_966[Points])</f>
        <v>0</v>
      </c>
      <c r="L13">
        <f>_xlfn.XLOOKUP(Table7[[#This Row],[Name]],_5860[Name],_5860[Points],0)</f>
        <v>2</v>
      </c>
      <c r="M13">
        <f>_xlfn.XLOOKUP(Table7[[#This Row],[Name]],_7176[Name],_7176[Points])</f>
        <v>8</v>
      </c>
      <c r="N13">
        <f>_xlfn.XLOOKUP(Table7[[#This Row],[Name]],_485[[Name ]],_485[Points],0)</f>
        <v>1</v>
      </c>
      <c r="O13">
        <f>_xlfn.XLOOKUP(Table7[[#This Row],[Name]],_7024[Name],_7024[Points])</f>
        <v>8</v>
      </c>
      <c r="P13">
        <f>_xlfn.XLOOKUP(Table7[[#This Row],[Name]],_6976[Name],_6976[Points],0)</f>
        <v>6</v>
      </c>
      <c r="Q13">
        <f>_xlfn.XLOOKUP(Table7[[#This Row],[Name]],_6918[Name],_6918[Points],0)</f>
        <v>9</v>
      </c>
      <c r="R13">
        <f>_xlfn.XLOOKUP(Table7[[#This Row],[Name]],_6678[Name],_6678[Points],0)</f>
        <v>6</v>
      </c>
      <c r="S13">
        <f>_xlfn.XLOOKUP(Table7[[#This Row],[Name]],_2[Name],_2[Points],0)</f>
        <v>1</v>
      </c>
      <c r="T13">
        <f>_xlfn.XLOOKUP(Table7[[#This Row],[Name]],_773[Name],_773[Points],0)</f>
        <v>5</v>
      </c>
      <c r="U13">
        <f>_xlfn.XLOOKUP(Table7[[#This Row],[Name]],_7[Name],_7[Points],0)</f>
        <v>5</v>
      </c>
      <c r="V13">
        <f>_xlfn.XLOOKUP(Table7[[#This Row],[Name]],_7521[Name],_7521[Points],0)</f>
        <v>0</v>
      </c>
    </row>
    <row r="14" spans="1:22" x14ac:dyDescent="0.2">
      <c r="A14" t="s">
        <v>244</v>
      </c>
      <c r="B14" t="str">
        <f>_xlfn.XLOOKUP(Table7[[#This Row],[Name]],_966[[Name ]],_966[Party])</f>
        <v>Democratic</v>
      </c>
      <c r="C14" s="3">
        <f>SUM(Table7[[#This Row],[H.R. 7217]:[H.R. 7521]])/Table7[[#This Row],[Total Weight]]</f>
        <v>1</v>
      </c>
      <c r="D14" s="4">
        <f>SUM(Table2[Weight?])</f>
        <v>71</v>
      </c>
      <c r="E14" s="4">
        <f>IF(Table7[[#This Row],[Party]]="Democratic",1,0)</f>
        <v>1</v>
      </c>
      <c r="F14" s="4">
        <f>IF(Table7[[#This Row],[Party]]="Democratic",Table7[[#This Row],[Score]],0)</f>
        <v>1</v>
      </c>
      <c r="G14" s="4">
        <f>IF(Table7[[#This Row],[Party]]="Republican",1,0)</f>
        <v>0</v>
      </c>
      <c r="H14" s="4">
        <f>IF(Table7[[#This Row],[Party]]="Republican",Table7[[#This Row],[Score]],0)</f>
        <v>0</v>
      </c>
      <c r="I14">
        <f>(_xlfn.XLOOKUP(Table7[[#This Row],[Name]],_7217[Name],_7217[Points],0))</f>
        <v>10</v>
      </c>
      <c r="J14">
        <f>_xlfn.XLOOKUP(Table7[[#This Row],[Name]],_3746[Name],_3746[Rating],0)</f>
        <v>1</v>
      </c>
      <c r="K14">
        <f>_xlfn.XLOOKUP(Table7[[#This Row],[Name]],_966[[Name ]],_966[Points])</f>
        <v>0</v>
      </c>
      <c r="L14">
        <f>_xlfn.XLOOKUP(Table7[[#This Row],[Name]],_5860[Name],_5860[Points],0)</f>
        <v>2</v>
      </c>
      <c r="M14">
        <f>_xlfn.XLOOKUP(Table7[[#This Row],[Name]],_7176[Name],_7176[Points])</f>
        <v>8</v>
      </c>
      <c r="N14">
        <f>_xlfn.XLOOKUP(Table7[[#This Row],[Name]],_485[[Name ]],_485[Points],0)</f>
        <v>1</v>
      </c>
      <c r="O14">
        <f>_xlfn.XLOOKUP(Table7[[#This Row],[Name]],_7024[Name],_7024[Points])</f>
        <v>8</v>
      </c>
      <c r="P14">
        <f>_xlfn.XLOOKUP(Table7[[#This Row],[Name]],_6976[Name],_6976[Points],0)</f>
        <v>6</v>
      </c>
      <c r="Q14">
        <f>_xlfn.XLOOKUP(Table7[[#This Row],[Name]],_6918[Name],_6918[Points],0)</f>
        <v>9</v>
      </c>
      <c r="R14">
        <f>_xlfn.XLOOKUP(Table7[[#This Row],[Name]],_6678[Name],_6678[Points],0)</f>
        <v>6</v>
      </c>
      <c r="S14">
        <f>_xlfn.XLOOKUP(Table7[[#This Row],[Name]],_2[Name],_2[Points],0)</f>
        <v>1</v>
      </c>
      <c r="T14">
        <f>_xlfn.XLOOKUP(Table7[[#This Row],[Name]],_773[Name],_773[Points],0)</f>
        <v>5</v>
      </c>
      <c r="U14">
        <f>_xlfn.XLOOKUP(Table7[[#This Row],[Name]],_7[Name],_7[Points],0)</f>
        <v>5</v>
      </c>
      <c r="V14">
        <f>_xlfn.XLOOKUP(Table7[[#This Row],[Name]],_7521[Name],_7521[Points],0)</f>
        <v>9</v>
      </c>
    </row>
    <row r="15" spans="1:22" x14ac:dyDescent="0.2">
      <c r="A15" t="s">
        <v>260</v>
      </c>
      <c r="B15" t="str">
        <f>_xlfn.XLOOKUP(Table7[[#This Row],[Name]],_966[[Name ]],_966[Party])</f>
        <v>Democratic</v>
      </c>
      <c r="C15" s="3">
        <f>SUM(Table7[[#This Row],[H.R. 7217]:[H.R. 7521]])/Table7[[#This Row],[Total Weight]]</f>
        <v>1</v>
      </c>
      <c r="D15" s="4">
        <f>SUM(Table2[Weight?])</f>
        <v>71</v>
      </c>
      <c r="E15" s="4">
        <f>IF(Table7[[#This Row],[Party]]="Democratic",1,0)</f>
        <v>1</v>
      </c>
      <c r="F15" s="4">
        <f>IF(Table7[[#This Row],[Party]]="Democratic",Table7[[#This Row],[Score]],0)</f>
        <v>1</v>
      </c>
      <c r="G15" s="4">
        <f>IF(Table7[[#This Row],[Party]]="Republican",1,0)</f>
        <v>0</v>
      </c>
      <c r="H15" s="4">
        <f>IF(Table7[[#This Row],[Party]]="Republican",Table7[[#This Row],[Score]],0)</f>
        <v>0</v>
      </c>
      <c r="I15">
        <f>(_xlfn.XLOOKUP(Table7[[#This Row],[Name]],_7217[Name],_7217[Points],0))</f>
        <v>10</v>
      </c>
      <c r="J15">
        <f>_xlfn.XLOOKUP(Table7[[#This Row],[Name]],_3746[Name],_3746[Rating],0)</f>
        <v>1</v>
      </c>
      <c r="K15">
        <f>_xlfn.XLOOKUP(Table7[[#This Row],[Name]],_966[[Name ]],_966[Points])</f>
        <v>0</v>
      </c>
      <c r="L15">
        <f>_xlfn.XLOOKUP(Table7[[#This Row],[Name]],_5860[Name],_5860[Points],0)</f>
        <v>2</v>
      </c>
      <c r="M15">
        <f>_xlfn.XLOOKUP(Table7[[#This Row],[Name]],_7176[Name],_7176[Points])</f>
        <v>8</v>
      </c>
      <c r="N15">
        <f>_xlfn.XLOOKUP(Table7[[#This Row],[Name]],_485[[Name ]],_485[Points],0)</f>
        <v>1</v>
      </c>
      <c r="O15">
        <f>_xlfn.XLOOKUP(Table7[[#This Row],[Name]],_7024[Name],_7024[Points])</f>
        <v>8</v>
      </c>
      <c r="P15">
        <f>_xlfn.XLOOKUP(Table7[[#This Row],[Name]],_6976[Name],_6976[Points],0)</f>
        <v>6</v>
      </c>
      <c r="Q15">
        <f>_xlfn.XLOOKUP(Table7[[#This Row],[Name]],_6918[Name],_6918[Points],0)</f>
        <v>9</v>
      </c>
      <c r="R15">
        <f>_xlfn.XLOOKUP(Table7[[#This Row],[Name]],_6678[Name],_6678[Points],0)</f>
        <v>6</v>
      </c>
      <c r="S15">
        <f>_xlfn.XLOOKUP(Table7[[#This Row],[Name]],_2[Name],_2[Points],0)</f>
        <v>1</v>
      </c>
      <c r="T15">
        <f>_xlfn.XLOOKUP(Table7[[#This Row],[Name]],_773[Name],_773[Points],0)</f>
        <v>5</v>
      </c>
      <c r="U15">
        <f>_xlfn.XLOOKUP(Table7[[#This Row],[Name]],_7[Name],_7[Points],0)</f>
        <v>5</v>
      </c>
      <c r="V15">
        <f>_xlfn.XLOOKUP(Table7[[#This Row],[Name]],_7521[Name],_7521[Points],0)</f>
        <v>9</v>
      </c>
    </row>
    <row r="16" spans="1:22" x14ac:dyDescent="0.2">
      <c r="A16" t="s">
        <v>278</v>
      </c>
      <c r="B16" t="str">
        <f>_xlfn.XLOOKUP(Table7[[#This Row],[Name]],_966[[Name ]],_966[Party])</f>
        <v>Democratic</v>
      </c>
      <c r="C16" s="3">
        <f>SUM(Table7[[#This Row],[H.R. 7217]:[H.R. 7521]])/Table7[[#This Row],[Total Weight]]</f>
        <v>1</v>
      </c>
      <c r="D16" s="4">
        <f>SUM(Table2[Weight?])</f>
        <v>71</v>
      </c>
      <c r="E16" s="4">
        <f>IF(Table7[[#This Row],[Party]]="Democratic",1,0)</f>
        <v>1</v>
      </c>
      <c r="F16" s="4">
        <f>IF(Table7[[#This Row],[Party]]="Democratic",Table7[[#This Row],[Score]],0)</f>
        <v>1</v>
      </c>
      <c r="G16" s="4">
        <f>IF(Table7[[#This Row],[Party]]="Republican",1,0)</f>
        <v>0</v>
      </c>
      <c r="H16" s="4">
        <f>IF(Table7[[#This Row],[Party]]="Republican",Table7[[#This Row],[Score]],0)</f>
        <v>0</v>
      </c>
      <c r="I16">
        <f>(_xlfn.XLOOKUP(Table7[[#This Row],[Name]],_7217[Name],_7217[Points],0))</f>
        <v>10</v>
      </c>
      <c r="J16">
        <f>_xlfn.XLOOKUP(Table7[[#This Row],[Name]],_3746[Name],_3746[Rating],0)</f>
        <v>1</v>
      </c>
      <c r="K16">
        <f>_xlfn.XLOOKUP(Table7[[#This Row],[Name]],_966[[Name ]],_966[Points])</f>
        <v>0</v>
      </c>
      <c r="L16">
        <f>_xlfn.XLOOKUP(Table7[[#This Row],[Name]],_5860[Name],_5860[Points],0)</f>
        <v>2</v>
      </c>
      <c r="M16">
        <f>_xlfn.XLOOKUP(Table7[[#This Row],[Name]],_7176[Name],_7176[Points])</f>
        <v>8</v>
      </c>
      <c r="N16">
        <f>_xlfn.XLOOKUP(Table7[[#This Row],[Name]],_485[[Name ]],_485[Points],0)</f>
        <v>1</v>
      </c>
      <c r="O16">
        <f>_xlfn.XLOOKUP(Table7[[#This Row],[Name]],_7024[Name],_7024[Points])</f>
        <v>8</v>
      </c>
      <c r="P16">
        <f>_xlfn.XLOOKUP(Table7[[#This Row],[Name]],_6976[Name],_6976[Points],0)</f>
        <v>6</v>
      </c>
      <c r="Q16">
        <f>_xlfn.XLOOKUP(Table7[[#This Row],[Name]],_6918[Name],_6918[Points],0)</f>
        <v>9</v>
      </c>
      <c r="R16">
        <f>_xlfn.XLOOKUP(Table7[[#This Row],[Name]],_6678[Name],_6678[Points],0)</f>
        <v>6</v>
      </c>
      <c r="S16">
        <f>_xlfn.XLOOKUP(Table7[[#This Row],[Name]],_2[Name],_2[Points],0)</f>
        <v>1</v>
      </c>
      <c r="T16">
        <f>_xlfn.XLOOKUP(Table7[[#This Row],[Name]],_773[Name],_773[Points],0)</f>
        <v>5</v>
      </c>
      <c r="U16">
        <f>_xlfn.XLOOKUP(Table7[[#This Row],[Name]],_7[Name],_7[Points],0)</f>
        <v>5</v>
      </c>
      <c r="V16">
        <f>_xlfn.XLOOKUP(Table7[[#This Row],[Name]],_7521[Name],_7521[Points],0)</f>
        <v>9</v>
      </c>
    </row>
    <row r="17" spans="1:22" x14ac:dyDescent="0.2">
      <c r="A17" t="s">
        <v>282</v>
      </c>
      <c r="B17" t="str">
        <f>_xlfn.XLOOKUP(Table7[[#This Row],[Name]],_966[[Name ]],_966[Party])</f>
        <v>Democratic</v>
      </c>
      <c r="C17" s="3">
        <f>SUM(Table7[[#This Row],[H.R. 7217]:[H.R. 7521]])/Table7[[#This Row],[Total Weight]]</f>
        <v>1</v>
      </c>
      <c r="D17" s="4">
        <f>SUM(Table2[Weight?])</f>
        <v>71</v>
      </c>
      <c r="E17" s="4">
        <f>IF(Table7[[#This Row],[Party]]="Democratic",1,0)</f>
        <v>1</v>
      </c>
      <c r="F17" s="4">
        <f>IF(Table7[[#This Row],[Party]]="Democratic",Table7[[#This Row],[Score]],0)</f>
        <v>1</v>
      </c>
      <c r="G17" s="4">
        <f>IF(Table7[[#This Row],[Party]]="Republican",1,0)</f>
        <v>0</v>
      </c>
      <c r="H17" s="4">
        <f>IF(Table7[[#This Row],[Party]]="Republican",Table7[[#This Row],[Score]],0)</f>
        <v>0</v>
      </c>
      <c r="I17">
        <f>(_xlfn.XLOOKUP(Table7[[#This Row],[Name]],_7217[Name],_7217[Points],0))</f>
        <v>10</v>
      </c>
      <c r="J17">
        <f>_xlfn.XLOOKUP(Table7[[#This Row],[Name]],_3746[Name],_3746[Rating],0)</f>
        <v>1</v>
      </c>
      <c r="K17">
        <f>_xlfn.XLOOKUP(Table7[[#This Row],[Name]],_966[[Name ]],_966[Points])</f>
        <v>0</v>
      </c>
      <c r="L17">
        <f>_xlfn.XLOOKUP(Table7[[#This Row],[Name]],_5860[Name],_5860[Points],0)</f>
        <v>2</v>
      </c>
      <c r="M17">
        <f>_xlfn.XLOOKUP(Table7[[#This Row],[Name]],_7176[Name],_7176[Points])</f>
        <v>8</v>
      </c>
      <c r="N17">
        <f>_xlfn.XLOOKUP(Table7[[#This Row],[Name]],_485[[Name ]],_485[Points],0)</f>
        <v>1</v>
      </c>
      <c r="O17">
        <f>_xlfn.XLOOKUP(Table7[[#This Row],[Name]],_7024[Name],_7024[Points])</f>
        <v>8</v>
      </c>
      <c r="P17">
        <f>_xlfn.XLOOKUP(Table7[[#This Row],[Name]],_6976[Name],_6976[Points],0)</f>
        <v>6</v>
      </c>
      <c r="Q17">
        <f>_xlfn.XLOOKUP(Table7[[#This Row],[Name]],_6918[Name],_6918[Points],0)</f>
        <v>9</v>
      </c>
      <c r="R17">
        <f>_xlfn.XLOOKUP(Table7[[#This Row],[Name]],_6678[Name],_6678[Points],0)</f>
        <v>6</v>
      </c>
      <c r="S17">
        <f>_xlfn.XLOOKUP(Table7[[#This Row],[Name]],_2[Name],_2[Points],0)</f>
        <v>1</v>
      </c>
      <c r="T17">
        <f>_xlfn.XLOOKUP(Table7[[#This Row],[Name]],_773[Name],_773[Points],0)</f>
        <v>5</v>
      </c>
      <c r="U17">
        <f>_xlfn.XLOOKUP(Table7[[#This Row],[Name]],_7[Name],_7[Points],0)</f>
        <v>5</v>
      </c>
      <c r="V17">
        <f>_xlfn.XLOOKUP(Table7[[#This Row],[Name]],_7521[Name],_7521[Points],0)</f>
        <v>9</v>
      </c>
    </row>
    <row r="18" spans="1:22" x14ac:dyDescent="0.2">
      <c r="A18" t="s">
        <v>285</v>
      </c>
      <c r="B18" t="str">
        <f>_xlfn.XLOOKUP(Table7[[#This Row],[Name]],_966[[Name ]],_966[Party])</f>
        <v>Democratic</v>
      </c>
      <c r="C18" s="3">
        <f>SUM(Table7[[#This Row],[H.R. 7217]:[H.R. 7521]])/Table7[[#This Row],[Total Weight]]</f>
        <v>1</v>
      </c>
      <c r="D18" s="4">
        <f>SUM(Table2[Weight?])</f>
        <v>71</v>
      </c>
      <c r="E18" s="4">
        <f>IF(Table7[[#This Row],[Party]]="Democratic",1,0)</f>
        <v>1</v>
      </c>
      <c r="F18" s="4">
        <f>IF(Table7[[#This Row],[Party]]="Democratic",Table7[[#This Row],[Score]],0)</f>
        <v>1</v>
      </c>
      <c r="G18" s="4">
        <f>IF(Table7[[#This Row],[Party]]="Republican",1,0)</f>
        <v>0</v>
      </c>
      <c r="H18" s="4">
        <f>IF(Table7[[#This Row],[Party]]="Republican",Table7[[#This Row],[Score]],0)</f>
        <v>0</v>
      </c>
      <c r="I18">
        <f>(_xlfn.XLOOKUP(Table7[[#This Row],[Name]],_7217[Name],_7217[Points],0))</f>
        <v>10</v>
      </c>
      <c r="J18">
        <f>_xlfn.XLOOKUP(Table7[[#This Row],[Name]],_3746[Name],_3746[Rating],0)</f>
        <v>1</v>
      </c>
      <c r="K18">
        <f>_xlfn.XLOOKUP(Table7[[#This Row],[Name]],_966[[Name ]],_966[Points])</f>
        <v>0</v>
      </c>
      <c r="L18">
        <f>_xlfn.XLOOKUP(Table7[[#This Row],[Name]],_5860[Name],_5860[Points],0)</f>
        <v>2</v>
      </c>
      <c r="M18">
        <f>_xlfn.XLOOKUP(Table7[[#This Row],[Name]],_7176[Name],_7176[Points])</f>
        <v>8</v>
      </c>
      <c r="N18">
        <f>_xlfn.XLOOKUP(Table7[[#This Row],[Name]],_485[[Name ]],_485[Points],0)</f>
        <v>1</v>
      </c>
      <c r="O18">
        <f>_xlfn.XLOOKUP(Table7[[#This Row],[Name]],_7024[Name],_7024[Points])</f>
        <v>8</v>
      </c>
      <c r="P18">
        <f>_xlfn.XLOOKUP(Table7[[#This Row],[Name]],_6976[Name],_6976[Points],0)</f>
        <v>6</v>
      </c>
      <c r="Q18">
        <f>_xlfn.XLOOKUP(Table7[[#This Row],[Name]],_6918[Name],_6918[Points],0)</f>
        <v>9</v>
      </c>
      <c r="R18">
        <f>_xlfn.XLOOKUP(Table7[[#This Row],[Name]],_6678[Name],_6678[Points],0)</f>
        <v>6</v>
      </c>
      <c r="S18">
        <f>_xlfn.XLOOKUP(Table7[[#This Row],[Name]],_2[Name],_2[Points],0)</f>
        <v>1</v>
      </c>
      <c r="T18">
        <f>_xlfn.XLOOKUP(Table7[[#This Row],[Name]],_773[Name],_773[Points],0)</f>
        <v>5</v>
      </c>
      <c r="U18">
        <f>_xlfn.XLOOKUP(Table7[[#This Row],[Name]],_7[Name],_7[Points],0)</f>
        <v>5</v>
      </c>
      <c r="V18">
        <f>_xlfn.XLOOKUP(Table7[[#This Row],[Name]],_7521[Name],_7521[Points],0)</f>
        <v>9</v>
      </c>
    </row>
    <row r="19" spans="1:22" x14ac:dyDescent="0.2">
      <c r="A19" t="s">
        <v>316</v>
      </c>
      <c r="B19" t="str">
        <f>_xlfn.XLOOKUP(Table7[[#This Row],[Name]],_966[[Name ]],_966[Party])</f>
        <v>Democratic</v>
      </c>
      <c r="C19" s="3">
        <f>SUM(Table7[[#This Row],[H.R. 7217]:[H.R. 7521]])/Table7[[#This Row],[Total Weight]]</f>
        <v>1</v>
      </c>
      <c r="D19" s="4">
        <f>SUM(Table2[Weight?])</f>
        <v>71</v>
      </c>
      <c r="E19" s="4">
        <f>IF(Table7[[#This Row],[Party]]="Democratic",1,0)</f>
        <v>1</v>
      </c>
      <c r="F19" s="4">
        <f>IF(Table7[[#This Row],[Party]]="Democratic",Table7[[#This Row],[Score]],0)</f>
        <v>1</v>
      </c>
      <c r="G19" s="4">
        <f>IF(Table7[[#This Row],[Party]]="Republican",1,0)</f>
        <v>0</v>
      </c>
      <c r="H19" s="4">
        <f>IF(Table7[[#This Row],[Party]]="Republican",Table7[[#This Row],[Score]],0)</f>
        <v>0</v>
      </c>
      <c r="I19">
        <f>(_xlfn.XLOOKUP(Table7[[#This Row],[Name]],_7217[Name],_7217[Points],0))</f>
        <v>10</v>
      </c>
      <c r="J19">
        <f>_xlfn.XLOOKUP(Table7[[#This Row],[Name]],_3746[Name],_3746[Rating],0)</f>
        <v>1</v>
      </c>
      <c r="K19">
        <f>_xlfn.XLOOKUP(Table7[[#This Row],[Name]],_966[[Name ]],_966[Points])</f>
        <v>0</v>
      </c>
      <c r="L19">
        <f>_xlfn.XLOOKUP(Table7[[#This Row],[Name]],_5860[Name],_5860[Points],0)</f>
        <v>2</v>
      </c>
      <c r="M19">
        <f>_xlfn.XLOOKUP(Table7[[#This Row],[Name]],_7176[Name],_7176[Points])</f>
        <v>8</v>
      </c>
      <c r="N19">
        <f>_xlfn.XLOOKUP(Table7[[#This Row],[Name]],_485[[Name ]],_485[Points],0)</f>
        <v>1</v>
      </c>
      <c r="O19">
        <f>_xlfn.XLOOKUP(Table7[[#This Row],[Name]],_7024[Name],_7024[Points])</f>
        <v>8</v>
      </c>
      <c r="P19">
        <f>_xlfn.XLOOKUP(Table7[[#This Row],[Name]],_6976[Name],_6976[Points],0)</f>
        <v>6</v>
      </c>
      <c r="Q19">
        <f>_xlfn.XLOOKUP(Table7[[#This Row],[Name]],_6918[Name],_6918[Points],0)</f>
        <v>9</v>
      </c>
      <c r="R19">
        <f>_xlfn.XLOOKUP(Table7[[#This Row],[Name]],_6678[Name],_6678[Points],0)</f>
        <v>6</v>
      </c>
      <c r="S19">
        <f>_xlfn.XLOOKUP(Table7[[#This Row],[Name]],_2[Name],_2[Points],0)</f>
        <v>1</v>
      </c>
      <c r="T19">
        <f>_xlfn.XLOOKUP(Table7[[#This Row],[Name]],_773[Name],_773[Points],0)</f>
        <v>5</v>
      </c>
      <c r="U19">
        <f>_xlfn.XLOOKUP(Table7[[#This Row],[Name]],_7[Name],_7[Points],0)</f>
        <v>5</v>
      </c>
      <c r="V19">
        <f>_xlfn.XLOOKUP(Table7[[#This Row],[Name]],_7521[Name],_7521[Points],0)</f>
        <v>9</v>
      </c>
    </row>
    <row r="20" spans="1:22" x14ac:dyDescent="0.2">
      <c r="A20" t="s">
        <v>342</v>
      </c>
      <c r="B20" t="str">
        <f>_xlfn.XLOOKUP(Table7[[#This Row],[Name]],_966[[Name ]],_966[Party])</f>
        <v>Democratic</v>
      </c>
      <c r="C20" s="3">
        <f>SUM(Table7[[#This Row],[H.R. 7217]:[H.R. 7521]])/Table7[[#This Row],[Total Weight]]</f>
        <v>1</v>
      </c>
      <c r="D20" s="4">
        <f>SUM(Table2[Weight?])</f>
        <v>71</v>
      </c>
      <c r="E20" s="4">
        <f>IF(Table7[[#This Row],[Party]]="Democratic",1,0)</f>
        <v>1</v>
      </c>
      <c r="F20" s="4">
        <f>IF(Table7[[#This Row],[Party]]="Democratic",Table7[[#This Row],[Score]],0)</f>
        <v>1</v>
      </c>
      <c r="G20" s="4">
        <f>IF(Table7[[#This Row],[Party]]="Republican",1,0)</f>
        <v>0</v>
      </c>
      <c r="H20" s="4">
        <f>IF(Table7[[#This Row],[Party]]="Republican",Table7[[#This Row],[Score]],0)</f>
        <v>0</v>
      </c>
      <c r="I20">
        <f>(_xlfn.XLOOKUP(Table7[[#This Row],[Name]],_7217[Name],_7217[Points],0))</f>
        <v>10</v>
      </c>
      <c r="J20">
        <f>_xlfn.XLOOKUP(Table7[[#This Row],[Name]],_3746[Name],_3746[Rating],0)</f>
        <v>1</v>
      </c>
      <c r="K20">
        <f>_xlfn.XLOOKUP(Table7[[#This Row],[Name]],_966[[Name ]],_966[Points])</f>
        <v>0</v>
      </c>
      <c r="L20">
        <f>_xlfn.XLOOKUP(Table7[[#This Row],[Name]],_5860[Name],_5860[Points],0)</f>
        <v>2</v>
      </c>
      <c r="M20">
        <f>_xlfn.XLOOKUP(Table7[[#This Row],[Name]],_7176[Name],_7176[Points])</f>
        <v>8</v>
      </c>
      <c r="N20">
        <f>_xlfn.XLOOKUP(Table7[[#This Row],[Name]],_485[[Name ]],_485[Points],0)</f>
        <v>1</v>
      </c>
      <c r="O20">
        <f>_xlfn.XLOOKUP(Table7[[#This Row],[Name]],_7024[Name],_7024[Points])</f>
        <v>8</v>
      </c>
      <c r="P20">
        <f>_xlfn.XLOOKUP(Table7[[#This Row],[Name]],_6976[Name],_6976[Points],0)</f>
        <v>6</v>
      </c>
      <c r="Q20">
        <f>_xlfn.XLOOKUP(Table7[[#This Row],[Name]],_6918[Name],_6918[Points],0)</f>
        <v>9</v>
      </c>
      <c r="R20">
        <f>_xlfn.XLOOKUP(Table7[[#This Row],[Name]],_6678[Name],_6678[Points],0)</f>
        <v>6</v>
      </c>
      <c r="S20">
        <f>_xlfn.XLOOKUP(Table7[[#This Row],[Name]],_2[Name],_2[Points],0)</f>
        <v>1</v>
      </c>
      <c r="T20">
        <f>_xlfn.XLOOKUP(Table7[[#This Row],[Name]],_773[Name],_773[Points],0)</f>
        <v>5</v>
      </c>
      <c r="U20">
        <f>_xlfn.XLOOKUP(Table7[[#This Row],[Name]],_7[Name],_7[Points],0)</f>
        <v>5</v>
      </c>
      <c r="V20">
        <f>_xlfn.XLOOKUP(Table7[[#This Row],[Name]],_7521[Name],_7521[Points],0)</f>
        <v>9</v>
      </c>
    </row>
    <row r="21" spans="1:22" x14ac:dyDescent="0.2">
      <c r="A21" t="s">
        <v>377</v>
      </c>
      <c r="B21" t="str">
        <f>_xlfn.XLOOKUP(Table7[[#This Row],[Name]],_966[[Name ]],_966[Party])</f>
        <v>Democratic</v>
      </c>
      <c r="C21" s="3">
        <f>SUM(Table7[[#This Row],[H.R. 7217]:[H.R. 7521]])/Table7[[#This Row],[Total Weight]]</f>
        <v>1</v>
      </c>
      <c r="D21" s="4">
        <f>SUM(Table2[Weight?])</f>
        <v>71</v>
      </c>
      <c r="E21" s="4">
        <f>IF(Table7[[#This Row],[Party]]="Democratic",1,0)</f>
        <v>1</v>
      </c>
      <c r="F21" s="4">
        <f>IF(Table7[[#This Row],[Party]]="Democratic",Table7[[#This Row],[Score]],0)</f>
        <v>1</v>
      </c>
      <c r="G21" s="4">
        <f>IF(Table7[[#This Row],[Party]]="Republican",1,0)</f>
        <v>0</v>
      </c>
      <c r="H21" s="4">
        <f>IF(Table7[[#This Row],[Party]]="Republican",Table7[[#This Row],[Score]],0)</f>
        <v>0</v>
      </c>
      <c r="I21">
        <f>(_xlfn.XLOOKUP(Table7[[#This Row],[Name]],_7217[Name],_7217[Points],0))</f>
        <v>10</v>
      </c>
      <c r="J21">
        <f>_xlfn.XLOOKUP(Table7[[#This Row],[Name]],_3746[Name],_3746[Rating],0)</f>
        <v>1</v>
      </c>
      <c r="K21">
        <f>_xlfn.XLOOKUP(Table7[[#This Row],[Name]],_966[[Name ]],_966[Points])</f>
        <v>0</v>
      </c>
      <c r="L21">
        <f>_xlfn.XLOOKUP(Table7[[#This Row],[Name]],_5860[Name],_5860[Points],0)</f>
        <v>2</v>
      </c>
      <c r="M21">
        <f>_xlfn.XLOOKUP(Table7[[#This Row],[Name]],_7176[Name],_7176[Points])</f>
        <v>8</v>
      </c>
      <c r="N21">
        <f>_xlfn.XLOOKUP(Table7[[#This Row],[Name]],_485[[Name ]],_485[Points],0)</f>
        <v>1</v>
      </c>
      <c r="O21">
        <f>_xlfn.XLOOKUP(Table7[[#This Row],[Name]],_7024[Name],_7024[Points])</f>
        <v>8</v>
      </c>
      <c r="P21">
        <f>_xlfn.XLOOKUP(Table7[[#This Row],[Name]],_6976[Name],_6976[Points],0)</f>
        <v>6</v>
      </c>
      <c r="Q21">
        <f>_xlfn.XLOOKUP(Table7[[#This Row],[Name]],_6918[Name],_6918[Points],0)</f>
        <v>9</v>
      </c>
      <c r="R21">
        <f>_xlfn.XLOOKUP(Table7[[#This Row],[Name]],_6678[Name],_6678[Points],0)</f>
        <v>6</v>
      </c>
      <c r="S21">
        <f>_xlfn.XLOOKUP(Table7[[#This Row],[Name]],_2[Name],_2[Points],0)</f>
        <v>1</v>
      </c>
      <c r="T21">
        <f>_xlfn.XLOOKUP(Table7[[#This Row],[Name]],_773[Name],_773[Points],0)</f>
        <v>5</v>
      </c>
      <c r="U21">
        <f>_xlfn.XLOOKUP(Table7[[#This Row],[Name]],_7[Name],_7[Points],0)</f>
        <v>5</v>
      </c>
      <c r="V21">
        <f>_xlfn.XLOOKUP(Table7[[#This Row],[Name]],_7521[Name],_7521[Points],0)</f>
        <v>9</v>
      </c>
    </row>
    <row r="22" spans="1:22" x14ac:dyDescent="0.2">
      <c r="A22" t="s">
        <v>379</v>
      </c>
      <c r="B22" t="str">
        <f>_xlfn.XLOOKUP(Table7[[#This Row],[Name]],_966[[Name ]],_966[Party])</f>
        <v>Democratic</v>
      </c>
      <c r="C22" s="3">
        <f>SUM(Table7[[#This Row],[H.R. 7217]:[H.R. 7521]])/Table7[[#This Row],[Total Weight]]</f>
        <v>1</v>
      </c>
      <c r="D22" s="4">
        <f>SUM(Table2[Weight?])</f>
        <v>71</v>
      </c>
      <c r="E22" s="4">
        <f>IF(Table7[[#This Row],[Party]]="Democratic",1,0)</f>
        <v>1</v>
      </c>
      <c r="F22" s="4">
        <f>IF(Table7[[#This Row],[Party]]="Democratic",Table7[[#This Row],[Score]],0)</f>
        <v>1</v>
      </c>
      <c r="G22" s="4">
        <f>IF(Table7[[#This Row],[Party]]="Republican",1,0)</f>
        <v>0</v>
      </c>
      <c r="H22" s="4">
        <f>IF(Table7[[#This Row],[Party]]="Republican",Table7[[#This Row],[Score]],0)</f>
        <v>0</v>
      </c>
      <c r="I22">
        <f>(_xlfn.XLOOKUP(Table7[[#This Row],[Name]],_7217[Name],_7217[Points],0))</f>
        <v>10</v>
      </c>
      <c r="J22">
        <f>_xlfn.XLOOKUP(Table7[[#This Row],[Name]],_3746[Name],_3746[Rating],0)</f>
        <v>1</v>
      </c>
      <c r="K22">
        <f>_xlfn.XLOOKUP(Table7[[#This Row],[Name]],_966[[Name ]],_966[Points])</f>
        <v>0</v>
      </c>
      <c r="L22">
        <f>_xlfn.XLOOKUP(Table7[[#This Row],[Name]],_5860[Name],_5860[Points],0)</f>
        <v>2</v>
      </c>
      <c r="M22">
        <f>_xlfn.XLOOKUP(Table7[[#This Row],[Name]],_7176[Name],_7176[Points])</f>
        <v>8</v>
      </c>
      <c r="N22">
        <f>_xlfn.XLOOKUP(Table7[[#This Row],[Name]],_485[[Name ]],_485[Points],0)</f>
        <v>1</v>
      </c>
      <c r="O22">
        <f>_xlfn.XLOOKUP(Table7[[#This Row],[Name]],_7024[Name],_7024[Points])</f>
        <v>8</v>
      </c>
      <c r="P22">
        <f>_xlfn.XLOOKUP(Table7[[#This Row],[Name]],_6976[Name],_6976[Points],0)</f>
        <v>6</v>
      </c>
      <c r="Q22">
        <f>_xlfn.XLOOKUP(Table7[[#This Row],[Name]],_6918[Name],_6918[Points],0)</f>
        <v>9</v>
      </c>
      <c r="R22">
        <f>_xlfn.XLOOKUP(Table7[[#This Row],[Name]],_6678[Name],_6678[Points],0)</f>
        <v>6</v>
      </c>
      <c r="S22">
        <f>_xlfn.XLOOKUP(Table7[[#This Row],[Name]],_2[Name],_2[Points],0)</f>
        <v>1</v>
      </c>
      <c r="T22">
        <f>_xlfn.XLOOKUP(Table7[[#This Row],[Name]],_773[Name],_773[Points],0)</f>
        <v>5</v>
      </c>
      <c r="U22">
        <f>_xlfn.XLOOKUP(Table7[[#This Row],[Name]],_7[Name],_7[Points],0)</f>
        <v>5</v>
      </c>
      <c r="V22">
        <f>_xlfn.XLOOKUP(Table7[[#This Row],[Name]],_7521[Name],_7521[Points],0)</f>
        <v>9</v>
      </c>
    </row>
    <row r="23" spans="1:22" x14ac:dyDescent="0.2">
      <c r="A23" t="s">
        <v>427</v>
      </c>
      <c r="B23" t="str">
        <f>_xlfn.XLOOKUP(Table7[[#This Row],[Name]],_966[[Name ]],_966[Party])</f>
        <v>Democratic</v>
      </c>
      <c r="C23" s="3">
        <f>SUM(Table7[[#This Row],[H.R. 7217]:[H.R. 7521]])/Table7[[#This Row],[Total Weight]]</f>
        <v>0.87323943661971826</v>
      </c>
      <c r="D23" s="4">
        <f>SUM(Table2[Weight?])</f>
        <v>71</v>
      </c>
      <c r="E23" s="4">
        <f>IF(Table7[[#This Row],[Party]]="Democratic",1,0)</f>
        <v>1</v>
      </c>
      <c r="F23" s="4">
        <f>IF(Table7[[#This Row],[Party]]="Democratic",Table7[[#This Row],[Score]],0)</f>
        <v>0.87323943661971826</v>
      </c>
      <c r="G23" s="4">
        <f>IF(Table7[[#This Row],[Party]]="Republican",1,0)</f>
        <v>0</v>
      </c>
      <c r="H23" s="4">
        <f>IF(Table7[[#This Row],[Party]]="Republican",Table7[[#This Row],[Score]],0)</f>
        <v>0</v>
      </c>
      <c r="I23">
        <f>(_xlfn.XLOOKUP(Table7[[#This Row],[Name]],_7217[Name],_7217[Points],0))</f>
        <v>10</v>
      </c>
      <c r="J23">
        <f>_xlfn.XLOOKUP(Table7[[#This Row],[Name]],_3746[Name],_3746[Rating],0)</f>
        <v>1</v>
      </c>
      <c r="K23">
        <f>_xlfn.XLOOKUP(Table7[[#This Row],[Name]],_966[[Name ]],_966[Points])</f>
        <v>0</v>
      </c>
      <c r="L23">
        <f>_xlfn.XLOOKUP(Table7[[#This Row],[Name]],_5860[Name],_5860[Points],0)</f>
        <v>2</v>
      </c>
      <c r="M23">
        <f>_xlfn.XLOOKUP(Table7[[#This Row],[Name]],_7176[Name],_7176[Points])</f>
        <v>8</v>
      </c>
      <c r="N23">
        <f>_xlfn.XLOOKUP(Table7[[#This Row],[Name]],_485[[Name ]],_485[Points],0)</f>
        <v>1</v>
      </c>
      <c r="O23">
        <f>_xlfn.XLOOKUP(Table7[[#This Row],[Name]],_7024[Name],_7024[Points])</f>
        <v>8</v>
      </c>
      <c r="P23">
        <f>_xlfn.XLOOKUP(Table7[[#This Row],[Name]],_6976[Name],_6976[Points],0)</f>
        <v>6</v>
      </c>
      <c r="Q23">
        <f>_xlfn.XLOOKUP(Table7[[#This Row],[Name]],_6918[Name],_6918[Points],0)</f>
        <v>9</v>
      </c>
      <c r="R23">
        <f>_xlfn.XLOOKUP(Table7[[#This Row],[Name]],_6678[Name],_6678[Points],0)</f>
        <v>6</v>
      </c>
      <c r="S23">
        <f>_xlfn.XLOOKUP(Table7[[#This Row],[Name]],_2[Name],_2[Points],0)</f>
        <v>1</v>
      </c>
      <c r="T23">
        <f>_xlfn.XLOOKUP(Table7[[#This Row],[Name]],_773[Name],_773[Points],0)</f>
        <v>5</v>
      </c>
      <c r="U23">
        <f>_xlfn.XLOOKUP(Table7[[#This Row],[Name]],_7[Name],_7[Points],0)</f>
        <v>5</v>
      </c>
      <c r="V23">
        <f>_xlfn.XLOOKUP(Table7[[#This Row],[Name]],_7521[Name],_7521[Points],0)</f>
        <v>0</v>
      </c>
    </row>
    <row r="24" spans="1:22" x14ac:dyDescent="0.2">
      <c r="A24" t="s">
        <v>464</v>
      </c>
      <c r="B24" t="str">
        <f>_xlfn.XLOOKUP(Table7[[#This Row],[Name]],_966[[Name ]],_966[Party])</f>
        <v>Democratic</v>
      </c>
      <c r="C24" s="3">
        <f>SUM(Table7[[#This Row],[H.R. 7217]:[H.R. 7521]])/Table7[[#This Row],[Total Weight]]</f>
        <v>1</v>
      </c>
      <c r="D24" s="4">
        <f>SUM(Table2[Weight?])</f>
        <v>71</v>
      </c>
      <c r="E24" s="4">
        <f>IF(Table7[[#This Row],[Party]]="Democratic",1,0)</f>
        <v>1</v>
      </c>
      <c r="F24" s="4">
        <f>IF(Table7[[#This Row],[Party]]="Democratic",Table7[[#This Row],[Score]],0)</f>
        <v>1</v>
      </c>
      <c r="G24" s="4">
        <f>IF(Table7[[#This Row],[Party]]="Republican",1,0)</f>
        <v>0</v>
      </c>
      <c r="H24" s="4">
        <f>IF(Table7[[#This Row],[Party]]="Republican",Table7[[#This Row],[Score]],0)</f>
        <v>0</v>
      </c>
      <c r="I24">
        <f>(_xlfn.XLOOKUP(Table7[[#This Row],[Name]],_7217[Name],_7217[Points],0))</f>
        <v>10</v>
      </c>
      <c r="J24">
        <f>_xlfn.XLOOKUP(Table7[[#This Row],[Name]],_3746[Name],_3746[Rating],0)</f>
        <v>1</v>
      </c>
      <c r="K24">
        <f>_xlfn.XLOOKUP(Table7[[#This Row],[Name]],_966[[Name ]],_966[Points])</f>
        <v>0</v>
      </c>
      <c r="L24">
        <f>_xlfn.XLOOKUP(Table7[[#This Row],[Name]],_5860[Name],_5860[Points],0)</f>
        <v>2</v>
      </c>
      <c r="M24">
        <f>_xlfn.XLOOKUP(Table7[[#This Row],[Name]],_7176[Name],_7176[Points])</f>
        <v>8</v>
      </c>
      <c r="N24">
        <f>_xlfn.XLOOKUP(Table7[[#This Row],[Name]],_485[[Name ]],_485[Points],0)</f>
        <v>1</v>
      </c>
      <c r="O24">
        <f>_xlfn.XLOOKUP(Table7[[#This Row],[Name]],_7024[Name],_7024[Points])</f>
        <v>8</v>
      </c>
      <c r="P24">
        <f>_xlfn.XLOOKUP(Table7[[#This Row],[Name]],_6976[Name],_6976[Points],0)</f>
        <v>6</v>
      </c>
      <c r="Q24">
        <f>_xlfn.XLOOKUP(Table7[[#This Row],[Name]],_6918[Name],_6918[Points],0)</f>
        <v>9</v>
      </c>
      <c r="R24">
        <f>_xlfn.XLOOKUP(Table7[[#This Row],[Name]],_6678[Name],_6678[Points],0)</f>
        <v>6</v>
      </c>
      <c r="S24">
        <f>_xlfn.XLOOKUP(Table7[[#This Row],[Name]],_2[Name],_2[Points],0)</f>
        <v>1</v>
      </c>
      <c r="T24">
        <f>_xlfn.XLOOKUP(Table7[[#This Row],[Name]],_773[Name],_773[Points],0)</f>
        <v>5</v>
      </c>
      <c r="U24">
        <f>_xlfn.XLOOKUP(Table7[[#This Row],[Name]],_7[Name],_7[Points],0)</f>
        <v>5</v>
      </c>
      <c r="V24">
        <f>_xlfn.XLOOKUP(Table7[[#This Row],[Name]],_7521[Name],_7521[Points],0)</f>
        <v>9</v>
      </c>
    </row>
    <row r="25" spans="1:22" x14ac:dyDescent="0.2">
      <c r="A25" t="s">
        <v>0</v>
      </c>
      <c r="B25" t="str">
        <f>_xlfn.XLOOKUP(Table7[[#This Row],[Name]],_966[[Name ]],_966[Party])</f>
        <v>Democratic</v>
      </c>
      <c r="C25" s="3">
        <f>SUM(Table7[[#This Row],[H.R. 7217]:[H.R. 7521]])/Table7[[#This Row],[Total Weight]]</f>
        <v>0.85915492957746475</v>
      </c>
      <c r="D25" s="4">
        <f>SUM(Table2[Weight?])</f>
        <v>71</v>
      </c>
      <c r="E25" s="4">
        <f>IF(Table7[[#This Row],[Party]]="Democratic",1,0)</f>
        <v>1</v>
      </c>
      <c r="F25" s="4">
        <f>IF(Table7[[#This Row],[Party]]="Democratic",Table7[[#This Row],[Score]],0)</f>
        <v>0.85915492957746475</v>
      </c>
      <c r="G25" s="4">
        <f>IF(Table7[[#This Row],[Party]]="Republican",1,0)</f>
        <v>0</v>
      </c>
      <c r="H25" s="4">
        <f>IF(Table7[[#This Row],[Party]]="Republican",Table7[[#This Row],[Score]],0)</f>
        <v>0</v>
      </c>
      <c r="I25">
        <f>(_xlfn.XLOOKUP(Table7[[#This Row],[Name]],_7217[Name],_7217[Points],0))</f>
        <v>10</v>
      </c>
      <c r="J25">
        <f>_xlfn.XLOOKUP(Table7[[#This Row],[Name]],_3746[Name],_3746[Rating],0)</f>
        <v>0</v>
      </c>
      <c r="K25">
        <f>_xlfn.XLOOKUP(Table7[[#This Row],[Name]],_966[[Name ]],_966[Points])</f>
        <v>0</v>
      </c>
      <c r="L25">
        <f>_xlfn.XLOOKUP(Table7[[#This Row],[Name]],_5860[Name],_5860[Points],0)</f>
        <v>2</v>
      </c>
      <c r="M25">
        <f>_xlfn.XLOOKUP(Table7[[#This Row],[Name]],_7176[Name],_7176[Points])</f>
        <v>8</v>
      </c>
      <c r="N25">
        <f>_xlfn.XLOOKUP(Table7[[#This Row],[Name]],_485[[Name ]],_485[Points],0)</f>
        <v>1</v>
      </c>
      <c r="O25">
        <f>_xlfn.XLOOKUP(Table7[[#This Row],[Name]],_7024[Name],_7024[Points])</f>
        <v>8</v>
      </c>
      <c r="P25">
        <f>_xlfn.XLOOKUP(Table7[[#This Row],[Name]],_6976[Name],_6976[Points],0)</f>
        <v>6</v>
      </c>
      <c r="Q25">
        <f>_xlfn.XLOOKUP(Table7[[#This Row],[Name]],_6918[Name],_6918[Points],0)</f>
        <v>9</v>
      </c>
      <c r="R25">
        <f>_xlfn.XLOOKUP(Table7[[#This Row],[Name]],_6678[Name],_6678[Points],0)</f>
        <v>6</v>
      </c>
      <c r="S25">
        <f>_xlfn.XLOOKUP(Table7[[#This Row],[Name]],_2[Name],_2[Points],0)</f>
        <v>1</v>
      </c>
      <c r="T25">
        <f>_xlfn.XLOOKUP(Table7[[#This Row],[Name]],_773[Name],_773[Points],0)</f>
        <v>5</v>
      </c>
      <c r="U25">
        <f>_xlfn.XLOOKUP(Table7[[#This Row],[Name]],_7[Name],_7[Points],0)</f>
        <v>5</v>
      </c>
      <c r="V25">
        <f>_xlfn.XLOOKUP(Table7[[#This Row],[Name]],_7521[Name],_7521[Points],0)</f>
        <v>0</v>
      </c>
    </row>
    <row r="26" spans="1:22" x14ac:dyDescent="0.2">
      <c r="A26" t="s">
        <v>8</v>
      </c>
      <c r="B26" t="str">
        <f>_xlfn.XLOOKUP(Table7[[#This Row],[Name]],_966[[Name ]],_966[Party])</f>
        <v>Democratic</v>
      </c>
      <c r="C26" s="3">
        <f>SUM(Table7[[#This Row],[H.R. 7217]:[H.R. 7521]])/Table7[[#This Row],[Total Weight]]</f>
        <v>0.85915492957746475</v>
      </c>
      <c r="D26" s="4">
        <f>SUM(Table2[Weight?])</f>
        <v>71</v>
      </c>
      <c r="E26" s="4">
        <f>IF(Table7[[#This Row],[Party]]="Democratic",1,0)</f>
        <v>1</v>
      </c>
      <c r="F26" s="4">
        <f>IF(Table7[[#This Row],[Party]]="Democratic",Table7[[#This Row],[Score]],0)</f>
        <v>0.85915492957746475</v>
      </c>
      <c r="G26" s="4">
        <f>IF(Table7[[#This Row],[Party]]="Republican",1,0)</f>
        <v>0</v>
      </c>
      <c r="H26" s="4">
        <f>IF(Table7[[#This Row],[Party]]="Republican",Table7[[#This Row],[Score]],0)</f>
        <v>0</v>
      </c>
      <c r="I26">
        <f>(_xlfn.XLOOKUP(Table7[[#This Row],[Name]],_7217[Name],_7217[Points],0))</f>
        <v>10</v>
      </c>
      <c r="J26">
        <f>_xlfn.XLOOKUP(Table7[[#This Row],[Name]],_3746[Name],_3746[Rating],0)</f>
        <v>0</v>
      </c>
      <c r="K26">
        <f>_xlfn.XLOOKUP(Table7[[#This Row],[Name]],_966[[Name ]],_966[Points])</f>
        <v>0</v>
      </c>
      <c r="L26">
        <f>_xlfn.XLOOKUP(Table7[[#This Row],[Name]],_5860[Name],_5860[Points],0)</f>
        <v>2</v>
      </c>
      <c r="M26">
        <f>_xlfn.XLOOKUP(Table7[[#This Row],[Name]],_7176[Name],_7176[Points])</f>
        <v>8</v>
      </c>
      <c r="N26">
        <f>_xlfn.XLOOKUP(Table7[[#This Row],[Name]],_485[[Name ]],_485[Points],0)</f>
        <v>1</v>
      </c>
      <c r="O26">
        <f>_xlfn.XLOOKUP(Table7[[#This Row],[Name]],_7024[Name],_7024[Points])</f>
        <v>8</v>
      </c>
      <c r="P26">
        <f>_xlfn.XLOOKUP(Table7[[#This Row],[Name]],_6976[Name],_6976[Points],0)</f>
        <v>6</v>
      </c>
      <c r="Q26">
        <f>_xlfn.XLOOKUP(Table7[[#This Row],[Name]],_6918[Name],_6918[Points],0)</f>
        <v>9</v>
      </c>
      <c r="R26">
        <f>_xlfn.XLOOKUP(Table7[[#This Row],[Name]],_6678[Name],_6678[Points],0)</f>
        <v>6</v>
      </c>
      <c r="S26">
        <f>_xlfn.XLOOKUP(Table7[[#This Row],[Name]],_2[Name],_2[Points],0)</f>
        <v>1</v>
      </c>
      <c r="T26">
        <f>_xlfn.XLOOKUP(Table7[[#This Row],[Name]],_773[Name],_773[Points],0)</f>
        <v>5</v>
      </c>
      <c r="U26">
        <f>_xlfn.XLOOKUP(Table7[[#This Row],[Name]],_7[Name],_7[Points],0)</f>
        <v>5</v>
      </c>
      <c r="V26">
        <f>_xlfn.XLOOKUP(Table7[[#This Row],[Name]],_7521[Name],_7521[Points],0)</f>
        <v>0</v>
      </c>
    </row>
    <row r="27" spans="1:22" x14ac:dyDescent="0.2">
      <c r="A27" t="s">
        <v>32</v>
      </c>
      <c r="B27" t="str">
        <f>_xlfn.XLOOKUP(Table7[[#This Row],[Name]],_966[[Name ]],_966[Party])</f>
        <v>Democratic</v>
      </c>
      <c r="C27" s="3">
        <f>SUM(Table7[[#This Row],[H.R. 7217]:[H.R. 7521]])/Table7[[#This Row],[Total Weight]]</f>
        <v>0.85915492957746475</v>
      </c>
      <c r="D27" s="4">
        <f>SUM(Table2[Weight?])</f>
        <v>71</v>
      </c>
      <c r="E27" s="4">
        <f>IF(Table7[[#This Row],[Party]]="Democratic",1,0)</f>
        <v>1</v>
      </c>
      <c r="F27" s="4">
        <f>IF(Table7[[#This Row],[Party]]="Democratic",Table7[[#This Row],[Score]],0)</f>
        <v>0.85915492957746475</v>
      </c>
      <c r="G27" s="4">
        <f>IF(Table7[[#This Row],[Party]]="Republican",1,0)</f>
        <v>0</v>
      </c>
      <c r="H27" s="4">
        <f>IF(Table7[[#This Row],[Party]]="Republican",Table7[[#This Row],[Score]],0)</f>
        <v>0</v>
      </c>
      <c r="I27">
        <f>(_xlfn.XLOOKUP(Table7[[#This Row],[Name]],_7217[Name],_7217[Points],0))</f>
        <v>10</v>
      </c>
      <c r="J27">
        <f>_xlfn.XLOOKUP(Table7[[#This Row],[Name]],_3746[Name],_3746[Rating],0)</f>
        <v>0</v>
      </c>
      <c r="K27">
        <f>_xlfn.XLOOKUP(Table7[[#This Row],[Name]],_966[[Name ]],_966[Points])</f>
        <v>0</v>
      </c>
      <c r="L27">
        <f>_xlfn.XLOOKUP(Table7[[#This Row],[Name]],_5860[Name],_5860[Points],0)</f>
        <v>2</v>
      </c>
      <c r="M27">
        <f>_xlfn.XLOOKUP(Table7[[#This Row],[Name]],_7176[Name],_7176[Points])</f>
        <v>8</v>
      </c>
      <c r="N27">
        <f>_xlfn.XLOOKUP(Table7[[#This Row],[Name]],_485[[Name ]],_485[Points],0)</f>
        <v>1</v>
      </c>
      <c r="O27">
        <f>_xlfn.XLOOKUP(Table7[[#This Row],[Name]],_7024[Name],_7024[Points])</f>
        <v>8</v>
      </c>
      <c r="P27">
        <f>_xlfn.XLOOKUP(Table7[[#This Row],[Name]],_6976[Name],_6976[Points],0)</f>
        <v>6</v>
      </c>
      <c r="Q27">
        <f>_xlfn.XLOOKUP(Table7[[#This Row],[Name]],_6918[Name],_6918[Points],0)</f>
        <v>9</v>
      </c>
      <c r="R27">
        <f>_xlfn.XLOOKUP(Table7[[#This Row],[Name]],_6678[Name],_6678[Points],0)</f>
        <v>6</v>
      </c>
      <c r="S27">
        <f>_xlfn.XLOOKUP(Table7[[#This Row],[Name]],_2[Name],_2[Points],0)</f>
        <v>1</v>
      </c>
      <c r="T27">
        <f>_xlfn.XLOOKUP(Table7[[#This Row],[Name]],_773[Name],_773[Points],0)</f>
        <v>5</v>
      </c>
      <c r="U27">
        <f>_xlfn.XLOOKUP(Table7[[#This Row],[Name]],_7[Name],_7[Points],0)</f>
        <v>5</v>
      </c>
      <c r="V27">
        <f>_xlfn.XLOOKUP(Table7[[#This Row],[Name]],_7521[Name],_7521[Points],0)</f>
        <v>0</v>
      </c>
    </row>
    <row r="28" spans="1:22" x14ac:dyDescent="0.2">
      <c r="A28" t="s">
        <v>40</v>
      </c>
      <c r="B28" t="str">
        <f>_xlfn.XLOOKUP(Table7[[#This Row],[Name]],_966[[Name ]],_966[Party])</f>
        <v>Democratic</v>
      </c>
      <c r="C28" s="3">
        <f>SUM(Table7[[#This Row],[H.R. 7217]:[H.R. 7521]])/Table7[[#This Row],[Total Weight]]</f>
        <v>0.85915492957746475</v>
      </c>
      <c r="D28" s="4">
        <f>SUM(Table2[Weight?])</f>
        <v>71</v>
      </c>
      <c r="E28" s="4">
        <f>IF(Table7[[#This Row],[Party]]="Democratic",1,0)</f>
        <v>1</v>
      </c>
      <c r="F28" s="4">
        <f>IF(Table7[[#This Row],[Party]]="Democratic",Table7[[#This Row],[Score]],0)</f>
        <v>0.85915492957746475</v>
      </c>
      <c r="G28" s="4">
        <f>IF(Table7[[#This Row],[Party]]="Republican",1,0)</f>
        <v>0</v>
      </c>
      <c r="H28" s="4">
        <f>IF(Table7[[#This Row],[Party]]="Republican",Table7[[#This Row],[Score]],0)</f>
        <v>0</v>
      </c>
      <c r="I28">
        <f>(_xlfn.XLOOKUP(Table7[[#This Row],[Name]],_7217[Name],_7217[Points],0))</f>
        <v>10</v>
      </c>
      <c r="J28">
        <f>_xlfn.XLOOKUP(Table7[[#This Row],[Name]],_3746[Name],_3746[Rating],0)</f>
        <v>0</v>
      </c>
      <c r="K28">
        <f>_xlfn.XLOOKUP(Table7[[#This Row],[Name]],_966[[Name ]],_966[Points])</f>
        <v>0</v>
      </c>
      <c r="L28">
        <f>_xlfn.XLOOKUP(Table7[[#This Row],[Name]],_5860[Name],_5860[Points],0)</f>
        <v>2</v>
      </c>
      <c r="M28">
        <f>_xlfn.XLOOKUP(Table7[[#This Row],[Name]],_7176[Name],_7176[Points])</f>
        <v>8</v>
      </c>
      <c r="N28">
        <f>_xlfn.XLOOKUP(Table7[[#This Row],[Name]],_485[[Name ]],_485[Points],0)</f>
        <v>1</v>
      </c>
      <c r="O28">
        <f>_xlfn.XLOOKUP(Table7[[#This Row],[Name]],_7024[Name],_7024[Points])</f>
        <v>8</v>
      </c>
      <c r="P28">
        <f>_xlfn.XLOOKUP(Table7[[#This Row],[Name]],_6976[Name],_6976[Points],0)</f>
        <v>6</v>
      </c>
      <c r="Q28">
        <f>_xlfn.XLOOKUP(Table7[[#This Row],[Name]],_6918[Name],_6918[Points],0)</f>
        <v>9</v>
      </c>
      <c r="R28">
        <f>_xlfn.XLOOKUP(Table7[[#This Row],[Name]],_6678[Name],_6678[Points],0)</f>
        <v>6</v>
      </c>
      <c r="S28">
        <f>_xlfn.XLOOKUP(Table7[[#This Row],[Name]],_2[Name],_2[Points],0)</f>
        <v>1</v>
      </c>
      <c r="T28">
        <f>_xlfn.XLOOKUP(Table7[[#This Row],[Name]],_773[Name],_773[Points],0)</f>
        <v>5</v>
      </c>
      <c r="U28">
        <f>_xlfn.XLOOKUP(Table7[[#This Row],[Name]],_7[Name],_7[Points],0)</f>
        <v>5</v>
      </c>
      <c r="V28">
        <f>_xlfn.XLOOKUP(Table7[[#This Row],[Name]],_7521[Name],_7521[Points],0)</f>
        <v>0</v>
      </c>
    </row>
    <row r="29" spans="1:22" x14ac:dyDescent="0.2">
      <c r="A29" t="s">
        <v>46</v>
      </c>
      <c r="B29" t="str">
        <f>_xlfn.XLOOKUP(Table7[[#This Row],[Name]],_966[[Name ]],_966[Party])</f>
        <v>Democratic</v>
      </c>
      <c r="C29" s="3">
        <f>SUM(Table7[[#This Row],[H.R. 7217]:[H.R. 7521]])/Table7[[#This Row],[Total Weight]]</f>
        <v>0.85915492957746475</v>
      </c>
      <c r="D29" s="4">
        <f>SUM(Table2[Weight?])</f>
        <v>71</v>
      </c>
      <c r="E29" s="4">
        <f>IF(Table7[[#This Row],[Party]]="Democratic",1,0)</f>
        <v>1</v>
      </c>
      <c r="F29" s="4">
        <f>IF(Table7[[#This Row],[Party]]="Democratic",Table7[[#This Row],[Score]],0)</f>
        <v>0.85915492957746475</v>
      </c>
      <c r="G29" s="4">
        <f>IF(Table7[[#This Row],[Party]]="Republican",1,0)</f>
        <v>0</v>
      </c>
      <c r="H29" s="4">
        <f>IF(Table7[[#This Row],[Party]]="Republican",Table7[[#This Row],[Score]],0)</f>
        <v>0</v>
      </c>
      <c r="I29">
        <f>(_xlfn.XLOOKUP(Table7[[#This Row],[Name]],_7217[Name],_7217[Points],0))</f>
        <v>10</v>
      </c>
      <c r="J29">
        <f>_xlfn.XLOOKUP(Table7[[#This Row],[Name]],_3746[Name],_3746[Rating],0)</f>
        <v>0</v>
      </c>
      <c r="K29">
        <f>_xlfn.XLOOKUP(Table7[[#This Row],[Name]],_966[[Name ]],_966[Points])</f>
        <v>0</v>
      </c>
      <c r="L29">
        <f>_xlfn.XLOOKUP(Table7[[#This Row],[Name]],_5860[Name],_5860[Points],0)</f>
        <v>2</v>
      </c>
      <c r="M29">
        <f>_xlfn.XLOOKUP(Table7[[#This Row],[Name]],_7176[Name],_7176[Points])</f>
        <v>8</v>
      </c>
      <c r="N29">
        <f>_xlfn.XLOOKUP(Table7[[#This Row],[Name]],_485[[Name ]],_485[Points],0)</f>
        <v>1</v>
      </c>
      <c r="O29">
        <f>_xlfn.XLOOKUP(Table7[[#This Row],[Name]],_7024[Name],_7024[Points])</f>
        <v>8</v>
      </c>
      <c r="P29">
        <f>_xlfn.XLOOKUP(Table7[[#This Row],[Name]],_6976[Name],_6976[Points],0)</f>
        <v>6</v>
      </c>
      <c r="Q29">
        <f>_xlfn.XLOOKUP(Table7[[#This Row],[Name]],_6918[Name],_6918[Points],0)</f>
        <v>9</v>
      </c>
      <c r="R29">
        <f>_xlfn.XLOOKUP(Table7[[#This Row],[Name]],_6678[Name],_6678[Points],0)</f>
        <v>6</v>
      </c>
      <c r="S29">
        <f>_xlfn.XLOOKUP(Table7[[#This Row],[Name]],_2[Name],_2[Points],0)</f>
        <v>1</v>
      </c>
      <c r="T29">
        <f>_xlfn.XLOOKUP(Table7[[#This Row],[Name]],_773[Name],_773[Points],0)</f>
        <v>5</v>
      </c>
      <c r="U29">
        <f>_xlfn.XLOOKUP(Table7[[#This Row],[Name]],_7[Name],_7[Points],0)</f>
        <v>5</v>
      </c>
      <c r="V29">
        <f>_xlfn.XLOOKUP(Table7[[#This Row],[Name]],_7521[Name],_7521[Points],0)</f>
        <v>0</v>
      </c>
    </row>
    <row r="30" spans="1:22" x14ac:dyDescent="0.2">
      <c r="A30" t="s">
        <v>53</v>
      </c>
      <c r="B30" t="str">
        <f>_xlfn.XLOOKUP(Table7[[#This Row],[Name]],_966[[Name ]],_966[Party])</f>
        <v>Democratic</v>
      </c>
      <c r="C30" s="3">
        <f>SUM(Table7[[#This Row],[H.R. 7217]:[H.R. 7521]])/Table7[[#This Row],[Total Weight]]</f>
        <v>0.85915492957746475</v>
      </c>
      <c r="D30" s="4">
        <f>SUM(Table2[Weight?])</f>
        <v>71</v>
      </c>
      <c r="E30" s="4">
        <f>IF(Table7[[#This Row],[Party]]="Democratic",1,0)</f>
        <v>1</v>
      </c>
      <c r="F30" s="4">
        <f>IF(Table7[[#This Row],[Party]]="Democratic",Table7[[#This Row],[Score]],0)</f>
        <v>0.85915492957746475</v>
      </c>
      <c r="G30" s="4">
        <f>IF(Table7[[#This Row],[Party]]="Republican",1,0)</f>
        <v>0</v>
      </c>
      <c r="H30" s="4">
        <f>IF(Table7[[#This Row],[Party]]="Republican",Table7[[#This Row],[Score]],0)</f>
        <v>0</v>
      </c>
      <c r="I30">
        <f>(_xlfn.XLOOKUP(Table7[[#This Row],[Name]],_7217[Name],_7217[Points],0))</f>
        <v>10</v>
      </c>
      <c r="J30">
        <f>_xlfn.XLOOKUP(Table7[[#This Row],[Name]],_3746[Name],_3746[Rating],0)</f>
        <v>0</v>
      </c>
      <c r="K30">
        <f>_xlfn.XLOOKUP(Table7[[#This Row],[Name]],_966[[Name ]],_966[Points])</f>
        <v>0</v>
      </c>
      <c r="L30">
        <f>_xlfn.XLOOKUP(Table7[[#This Row],[Name]],_5860[Name],_5860[Points],0)</f>
        <v>2</v>
      </c>
      <c r="M30">
        <f>_xlfn.XLOOKUP(Table7[[#This Row],[Name]],_7176[Name],_7176[Points])</f>
        <v>8</v>
      </c>
      <c r="N30">
        <f>_xlfn.XLOOKUP(Table7[[#This Row],[Name]],_485[[Name ]],_485[Points],0)</f>
        <v>1</v>
      </c>
      <c r="O30">
        <f>_xlfn.XLOOKUP(Table7[[#This Row],[Name]],_7024[Name],_7024[Points])</f>
        <v>8</v>
      </c>
      <c r="P30">
        <f>_xlfn.XLOOKUP(Table7[[#This Row],[Name]],_6976[Name],_6976[Points],0)</f>
        <v>6</v>
      </c>
      <c r="Q30">
        <f>_xlfn.XLOOKUP(Table7[[#This Row],[Name]],_6918[Name],_6918[Points],0)</f>
        <v>9</v>
      </c>
      <c r="R30">
        <f>_xlfn.XLOOKUP(Table7[[#This Row],[Name]],_6678[Name],_6678[Points],0)</f>
        <v>6</v>
      </c>
      <c r="S30">
        <f>_xlfn.XLOOKUP(Table7[[#This Row],[Name]],_2[Name],_2[Points],0)</f>
        <v>1</v>
      </c>
      <c r="T30">
        <f>_xlfn.XLOOKUP(Table7[[#This Row],[Name]],_773[Name],_773[Points],0)</f>
        <v>5</v>
      </c>
      <c r="U30">
        <f>_xlfn.XLOOKUP(Table7[[#This Row],[Name]],_7[Name],_7[Points],0)</f>
        <v>5</v>
      </c>
      <c r="V30">
        <f>_xlfn.XLOOKUP(Table7[[#This Row],[Name]],_7521[Name],_7521[Points],0)</f>
        <v>0</v>
      </c>
    </row>
    <row r="31" spans="1:22" x14ac:dyDescent="0.2">
      <c r="A31" t="s">
        <v>55</v>
      </c>
      <c r="B31" t="str">
        <f>_xlfn.XLOOKUP(Table7[[#This Row],[Name]],_966[[Name ]],_966[Party])</f>
        <v>Democratic</v>
      </c>
      <c r="C31" s="3">
        <f>SUM(Table7[[#This Row],[H.R. 7217]:[H.R. 7521]])/Table7[[#This Row],[Total Weight]]</f>
        <v>0.85915492957746475</v>
      </c>
      <c r="D31" s="4">
        <f>SUM(Table2[Weight?])</f>
        <v>71</v>
      </c>
      <c r="E31" s="4">
        <f>IF(Table7[[#This Row],[Party]]="Democratic",1,0)</f>
        <v>1</v>
      </c>
      <c r="F31" s="4">
        <f>IF(Table7[[#This Row],[Party]]="Democratic",Table7[[#This Row],[Score]],0)</f>
        <v>0.85915492957746475</v>
      </c>
      <c r="G31" s="4">
        <f>IF(Table7[[#This Row],[Party]]="Republican",1,0)</f>
        <v>0</v>
      </c>
      <c r="H31" s="4">
        <f>IF(Table7[[#This Row],[Party]]="Republican",Table7[[#This Row],[Score]],0)</f>
        <v>0</v>
      </c>
      <c r="I31">
        <f>(_xlfn.XLOOKUP(Table7[[#This Row],[Name]],_7217[Name],_7217[Points],0))</f>
        <v>10</v>
      </c>
      <c r="J31">
        <f>_xlfn.XLOOKUP(Table7[[#This Row],[Name]],_3746[Name],_3746[Rating],0)</f>
        <v>0</v>
      </c>
      <c r="K31">
        <f>_xlfn.XLOOKUP(Table7[[#This Row],[Name]],_966[[Name ]],_966[Points])</f>
        <v>0</v>
      </c>
      <c r="L31">
        <f>_xlfn.XLOOKUP(Table7[[#This Row],[Name]],_5860[Name],_5860[Points],0)</f>
        <v>2</v>
      </c>
      <c r="M31">
        <f>_xlfn.XLOOKUP(Table7[[#This Row],[Name]],_7176[Name],_7176[Points])</f>
        <v>8</v>
      </c>
      <c r="N31">
        <f>_xlfn.XLOOKUP(Table7[[#This Row],[Name]],_485[[Name ]],_485[Points],0)</f>
        <v>1</v>
      </c>
      <c r="O31">
        <f>_xlfn.XLOOKUP(Table7[[#This Row],[Name]],_7024[Name],_7024[Points])</f>
        <v>8</v>
      </c>
      <c r="P31">
        <f>_xlfn.XLOOKUP(Table7[[#This Row],[Name]],_6976[Name],_6976[Points],0)</f>
        <v>6</v>
      </c>
      <c r="Q31">
        <f>_xlfn.XLOOKUP(Table7[[#This Row],[Name]],_6918[Name],_6918[Points],0)</f>
        <v>9</v>
      </c>
      <c r="R31">
        <f>_xlfn.XLOOKUP(Table7[[#This Row],[Name]],_6678[Name],_6678[Points],0)</f>
        <v>6</v>
      </c>
      <c r="S31">
        <f>_xlfn.XLOOKUP(Table7[[#This Row],[Name]],_2[Name],_2[Points],0)</f>
        <v>1</v>
      </c>
      <c r="T31">
        <f>_xlfn.XLOOKUP(Table7[[#This Row],[Name]],_773[Name],_773[Points],0)</f>
        <v>5</v>
      </c>
      <c r="U31">
        <f>_xlfn.XLOOKUP(Table7[[#This Row],[Name]],_7[Name],_7[Points],0)</f>
        <v>5</v>
      </c>
      <c r="V31">
        <f>_xlfn.XLOOKUP(Table7[[#This Row],[Name]],_7521[Name],_7521[Points],0)</f>
        <v>0</v>
      </c>
    </row>
    <row r="32" spans="1:22" x14ac:dyDescent="0.2">
      <c r="A32" t="s">
        <v>56</v>
      </c>
      <c r="B32" t="str">
        <f>_xlfn.XLOOKUP(Table7[[#This Row],[Name]],_966[[Name ]],_966[Party])</f>
        <v>Democratic</v>
      </c>
      <c r="C32" s="3">
        <f>SUM(Table7[[#This Row],[H.R. 7217]:[H.R. 7521]])/Table7[[#This Row],[Total Weight]]</f>
        <v>0.85915492957746475</v>
      </c>
      <c r="D32" s="4">
        <f>SUM(Table2[Weight?])</f>
        <v>71</v>
      </c>
      <c r="E32" s="4">
        <f>IF(Table7[[#This Row],[Party]]="Democratic",1,0)</f>
        <v>1</v>
      </c>
      <c r="F32" s="4">
        <f>IF(Table7[[#This Row],[Party]]="Democratic",Table7[[#This Row],[Score]],0)</f>
        <v>0.85915492957746475</v>
      </c>
      <c r="G32" s="4">
        <f>IF(Table7[[#This Row],[Party]]="Republican",1,0)</f>
        <v>0</v>
      </c>
      <c r="H32" s="4">
        <f>IF(Table7[[#This Row],[Party]]="Republican",Table7[[#This Row],[Score]],0)</f>
        <v>0</v>
      </c>
      <c r="I32">
        <f>(_xlfn.XLOOKUP(Table7[[#This Row],[Name]],_7217[Name],_7217[Points],0))</f>
        <v>10</v>
      </c>
      <c r="J32">
        <f>_xlfn.XLOOKUP(Table7[[#This Row],[Name]],_3746[Name],_3746[Rating],0)</f>
        <v>0</v>
      </c>
      <c r="K32">
        <f>_xlfn.XLOOKUP(Table7[[#This Row],[Name]],_966[[Name ]],_966[Points])</f>
        <v>0</v>
      </c>
      <c r="L32">
        <f>_xlfn.XLOOKUP(Table7[[#This Row],[Name]],_5860[Name],_5860[Points],0)</f>
        <v>2</v>
      </c>
      <c r="M32">
        <f>_xlfn.XLOOKUP(Table7[[#This Row],[Name]],_7176[Name],_7176[Points])</f>
        <v>8</v>
      </c>
      <c r="N32">
        <f>_xlfn.XLOOKUP(Table7[[#This Row],[Name]],_485[[Name ]],_485[Points],0)</f>
        <v>1</v>
      </c>
      <c r="O32">
        <f>_xlfn.XLOOKUP(Table7[[#This Row],[Name]],_7024[Name],_7024[Points])</f>
        <v>8</v>
      </c>
      <c r="P32">
        <f>_xlfn.XLOOKUP(Table7[[#This Row],[Name]],_6976[Name],_6976[Points],0)</f>
        <v>6</v>
      </c>
      <c r="Q32">
        <f>_xlfn.XLOOKUP(Table7[[#This Row],[Name]],_6918[Name],_6918[Points],0)</f>
        <v>9</v>
      </c>
      <c r="R32">
        <f>_xlfn.XLOOKUP(Table7[[#This Row],[Name]],_6678[Name],_6678[Points],0)</f>
        <v>6</v>
      </c>
      <c r="S32">
        <f>_xlfn.XLOOKUP(Table7[[#This Row],[Name]],_2[Name],_2[Points],0)</f>
        <v>1</v>
      </c>
      <c r="T32">
        <f>_xlfn.XLOOKUP(Table7[[#This Row],[Name]],_773[Name],_773[Points],0)</f>
        <v>5</v>
      </c>
      <c r="U32">
        <f>_xlfn.XLOOKUP(Table7[[#This Row],[Name]],_7[Name],_7[Points],0)</f>
        <v>5</v>
      </c>
      <c r="V32">
        <f>_xlfn.XLOOKUP(Table7[[#This Row],[Name]],_7521[Name],_7521[Points],0)</f>
        <v>0</v>
      </c>
    </row>
    <row r="33" spans="1:22" x14ac:dyDescent="0.2">
      <c r="A33" t="s">
        <v>68</v>
      </c>
      <c r="B33" t="str">
        <f>_xlfn.XLOOKUP(Table7[[#This Row],[Name]],_966[[Name ]],_966[Party])</f>
        <v>Democratic</v>
      </c>
      <c r="C33" s="3">
        <f>SUM(Table7[[#This Row],[H.R. 7217]:[H.R. 7521]])/Table7[[#This Row],[Total Weight]]</f>
        <v>0.85915492957746475</v>
      </c>
      <c r="D33" s="4">
        <f>SUM(Table2[Weight?])</f>
        <v>71</v>
      </c>
      <c r="E33" s="4">
        <f>IF(Table7[[#This Row],[Party]]="Democratic",1,0)</f>
        <v>1</v>
      </c>
      <c r="F33" s="4">
        <f>IF(Table7[[#This Row],[Party]]="Democratic",Table7[[#This Row],[Score]],0)</f>
        <v>0.85915492957746475</v>
      </c>
      <c r="G33" s="4">
        <f>IF(Table7[[#This Row],[Party]]="Republican",1,0)</f>
        <v>0</v>
      </c>
      <c r="H33" s="4">
        <f>IF(Table7[[#This Row],[Party]]="Republican",Table7[[#This Row],[Score]],0)</f>
        <v>0</v>
      </c>
      <c r="I33">
        <f>(_xlfn.XLOOKUP(Table7[[#This Row],[Name]],_7217[Name],_7217[Points],0))</f>
        <v>10</v>
      </c>
      <c r="J33">
        <f>_xlfn.XLOOKUP(Table7[[#This Row],[Name]],_3746[Name],_3746[Rating],0)</f>
        <v>0</v>
      </c>
      <c r="K33">
        <f>_xlfn.XLOOKUP(Table7[[#This Row],[Name]],_966[[Name ]],_966[Points])</f>
        <v>0</v>
      </c>
      <c r="L33">
        <f>_xlfn.XLOOKUP(Table7[[#This Row],[Name]],_5860[Name],_5860[Points],0)</f>
        <v>2</v>
      </c>
      <c r="M33">
        <f>_xlfn.XLOOKUP(Table7[[#This Row],[Name]],_7176[Name],_7176[Points])</f>
        <v>8</v>
      </c>
      <c r="N33">
        <f>_xlfn.XLOOKUP(Table7[[#This Row],[Name]],_485[[Name ]],_485[Points],0)</f>
        <v>1</v>
      </c>
      <c r="O33">
        <f>_xlfn.XLOOKUP(Table7[[#This Row],[Name]],_7024[Name],_7024[Points])</f>
        <v>8</v>
      </c>
      <c r="P33">
        <f>_xlfn.XLOOKUP(Table7[[#This Row],[Name]],_6976[Name],_6976[Points],0)</f>
        <v>6</v>
      </c>
      <c r="Q33">
        <f>_xlfn.XLOOKUP(Table7[[#This Row],[Name]],_6918[Name],_6918[Points],0)</f>
        <v>9</v>
      </c>
      <c r="R33">
        <f>_xlfn.XLOOKUP(Table7[[#This Row],[Name]],_6678[Name],_6678[Points],0)</f>
        <v>6</v>
      </c>
      <c r="S33">
        <f>_xlfn.XLOOKUP(Table7[[#This Row],[Name]],_2[Name],_2[Points],0)</f>
        <v>1</v>
      </c>
      <c r="T33">
        <f>_xlfn.XLOOKUP(Table7[[#This Row],[Name]],_773[Name],_773[Points],0)</f>
        <v>5</v>
      </c>
      <c r="U33">
        <f>_xlfn.XLOOKUP(Table7[[#This Row],[Name]],_7[Name],_7[Points],0)</f>
        <v>5</v>
      </c>
      <c r="V33">
        <f>_xlfn.XLOOKUP(Table7[[#This Row],[Name]],_7521[Name],_7521[Points],0)</f>
        <v>0</v>
      </c>
    </row>
    <row r="34" spans="1:22" x14ac:dyDescent="0.2">
      <c r="A34" t="s">
        <v>69</v>
      </c>
      <c r="B34" t="str">
        <f>_xlfn.XLOOKUP(Table7[[#This Row],[Name]],_966[[Name ]],_966[Party])</f>
        <v>Democratic</v>
      </c>
      <c r="C34" s="3">
        <f>SUM(Table7[[#This Row],[H.R. 7217]:[H.R. 7521]])/Table7[[#This Row],[Total Weight]]</f>
        <v>0.85915492957746475</v>
      </c>
      <c r="D34" s="4">
        <f>SUM(Table2[Weight?])</f>
        <v>71</v>
      </c>
      <c r="E34" s="4">
        <f>IF(Table7[[#This Row],[Party]]="Democratic",1,0)</f>
        <v>1</v>
      </c>
      <c r="F34" s="4">
        <f>IF(Table7[[#This Row],[Party]]="Democratic",Table7[[#This Row],[Score]],0)</f>
        <v>0.85915492957746475</v>
      </c>
      <c r="G34" s="4">
        <f>IF(Table7[[#This Row],[Party]]="Republican",1,0)</f>
        <v>0</v>
      </c>
      <c r="H34" s="4">
        <f>IF(Table7[[#This Row],[Party]]="Republican",Table7[[#This Row],[Score]],0)</f>
        <v>0</v>
      </c>
      <c r="I34">
        <f>(_xlfn.XLOOKUP(Table7[[#This Row],[Name]],_7217[Name],_7217[Points],0))</f>
        <v>10</v>
      </c>
      <c r="J34">
        <f>_xlfn.XLOOKUP(Table7[[#This Row],[Name]],_3746[Name],_3746[Rating],0)</f>
        <v>0</v>
      </c>
      <c r="K34">
        <f>_xlfn.XLOOKUP(Table7[[#This Row],[Name]],_966[[Name ]],_966[Points])</f>
        <v>0</v>
      </c>
      <c r="L34">
        <f>_xlfn.XLOOKUP(Table7[[#This Row],[Name]],_5860[Name],_5860[Points],0)</f>
        <v>2</v>
      </c>
      <c r="M34">
        <f>_xlfn.XLOOKUP(Table7[[#This Row],[Name]],_7176[Name],_7176[Points])</f>
        <v>8</v>
      </c>
      <c r="N34">
        <f>_xlfn.XLOOKUP(Table7[[#This Row],[Name]],_485[[Name ]],_485[Points],0)</f>
        <v>1</v>
      </c>
      <c r="O34">
        <f>_xlfn.XLOOKUP(Table7[[#This Row],[Name]],_7024[Name],_7024[Points])</f>
        <v>8</v>
      </c>
      <c r="P34">
        <f>_xlfn.XLOOKUP(Table7[[#This Row],[Name]],_6976[Name],_6976[Points],0)</f>
        <v>6</v>
      </c>
      <c r="Q34">
        <f>_xlfn.XLOOKUP(Table7[[#This Row],[Name]],_6918[Name],_6918[Points],0)</f>
        <v>9</v>
      </c>
      <c r="R34">
        <f>_xlfn.XLOOKUP(Table7[[#This Row],[Name]],_6678[Name],_6678[Points],0)</f>
        <v>6</v>
      </c>
      <c r="S34">
        <f>_xlfn.XLOOKUP(Table7[[#This Row],[Name]],_2[Name],_2[Points],0)</f>
        <v>1</v>
      </c>
      <c r="T34">
        <f>_xlfn.XLOOKUP(Table7[[#This Row],[Name]],_773[Name],_773[Points],0)</f>
        <v>5</v>
      </c>
      <c r="U34">
        <f>_xlfn.XLOOKUP(Table7[[#This Row],[Name]],_7[Name],_7[Points],0)</f>
        <v>5</v>
      </c>
      <c r="V34">
        <f>_xlfn.XLOOKUP(Table7[[#This Row],[Name]],_7521[Name],_7521[Points],0)</f>
        <v>0</v>
      </c>
    </row>
    <row r="35" spans="1:22" x14ac:dyDescent="0.2">
      <c r="A35" t="s">
        <v>82</v>
      </c>
      <c r="B35" t="str">
        <f>_xlfn.XLOOKUP(Table7[[#This Row],[Name]],_966[[Name ]],_966[Party])</f>
        <v>Democratic</v>
      </c>
      <c r="C35" s="3">
        <f>SUM(Table7[[#This Row],[H.R. 7217]:[H.R. 7521]])/Table7[[#This Row],[Total Weight]]</f>
        <v>0.85915492957746475</v>
      </c>
      <c r="D35" s="4">
        <f>SUM(Table2[Weight?])</f>
        <v>71</v>
      </c>
      <c r="E35" s="4">
        <f>IF(Table7[[#This Row],[Party]]="Democratic",1,0)</f>
        <v>1</v>
      </c>
      <c r="F35" s="4">
        <f>IF(Table7[[#This Row],[Party]]="Democratic",Table7[[#This Row],[Score]],0)</f>
        <v>0.85915492957746475</v>
      </c>
      <c r="G35" s="4">
        <f>IF(Table7[[#This Row],[Party]]="Republican",1,0)</f>
        <v>0</v>
      </c>
      <c r="H35" s="4">
        <f>IF(Table7[[#This Row],[Party]]="Republican",Table7[[#This Row],[Score]],0)</f>
        <v>0</v>
      </c>
      <c r="I35">
        <f>(_xlfn.XLOOKUP(Table7[[#This Row],[Name]],_7217[Name],_7217[Points],0))</f>
        <v>10</v>
      </c>
      <c r="J35">
        <f>_xlfn.XLOOKUP(Table7[[#This Row],[Name]],_3746[Name],_3746[Rating],0)</f>
        <v>0</v>
      </c>
      <c r="K35">
        <f>_xlfn.XLOOKUP(Table7[[#This Row],[Name]],_966[[Name ]],_966[Points])</f>
        <v>0</v>
      </c>
      <c r="L35">
        <f>_xlfn.XLOOKUP(Table7[[#This Row],[Name]],_5860[Name],_5860[Points],0)</f>
        <v>2</v>
      </c>
      <c r="M35">
        <f>_xlfn.XLOOKUP(Table7[[#This Row],[Name]],_7176[Name],_7176[Points])</f>
        <v>8</v>
      </c>
      <c r="N35">
        <f>_xlfn.XLOOKUP(Table7[[#This Row],[Name]],_485[[Name ]],_485[Points],0)</f>
        <v>1</v>
      </c>
      <c r="O35">
        <f>_xlfn.XLOOKUP(Table7[[#This Row],[Name]],_7024[Name],_7024[Points])</f>
        <v>8</v>
      </c>
      <c r="P35">
        <f>_xlfn.XLOOKUP(Table7[[#This Row],[Name]],_6976[Name],_6976[Points],0)</f>
        <v>6</v>
      </c>
      <c r="Q35">
        <f>_xlfn.XLOOKUP(Table7[[#This Row],[Name]],_6918[Name],_6918[Points],0)</f>
        <v>9</v>
      </c>
      <c r="R35">
        <f>_xlfn.XLOOKUP(Table7[[#This Row],[Name]],_6678[Name],_6678[Points],0)</f>
        <v>6</v>
      </c>
      <c r="S35">
        <f>_xlfn.XLOOKUP(Table7[[#This Row],[Name]],_2[Name],_2[Points],0)</f>
        <v>1</v>
      </c>
      <c r="T35">
        <f>_xlfn.XLOOKUP(Table7[[#This Row],[Name]],_773[Name],_773[Points],0)</f>
        <v>5</v>
      </c>
      <c r="U35">
        <f>_xlfn.XLOOKUP(Table7[[#This Row],[Name]],_7[Name],_7[Points],0)</f>
        <v>5</v>
      </c>
      <c r="V35">
        <f>_xlfn.XLOOKUP(Table7[[#This Row],[Name]],_7521[Name],_7521[Points],0)</f>
        <v>0</v>
      </c>
    </row>
    <row r="36" spans="1:22" x14ac:dyDescent="0.2">
      <c r="A36" t="s">
        <v>83</v>
      </c>
      <c r="B36" t="str">
        <f>_xlfn.XLOOKUP(Table7[[#This Row],[Name]],_966[[Name ]],_966[Party])</f>
        <v>Democratic</v>
      </c>
      <c r="C36" s="3">
        <f>SUM(Table7[[#This Row],[H.R. 7217]:[H.R. 7521]])/Table7[[#This Row],[Total Weight]]</f>
        <v>0.85915492957746475</v>
      </c>
      <c r="D36" s="4">
        <f>SUM(Table2[Weight?])</f>
        <v>71</v>
      </c>
      <c r="E36" s="4">
        <f>IF(Table7[[#This Row],[Party]]="Democratic",1,0)</f>
        <v>1</v>
      </c>
      <c r="F36" s="4">
        <f>IF(Table7[[#This Row],[Party]]="Democratic",Table7[[#This Row],[Score]],0)</f>
        <v>0.85915492957746475</v>
      </c>
      <c r="G36" s="4">
        <f>IF(Table7[[#This Row],[Party]]="Republican",1,0)</f>
        <v>0</v>
      </c>
      <c r="H36" s="4">
        <f>IF(Table7[[#This Row],[Party]]="Republican",Table7[[#This Row],[Score]],0)</f>
        <v>0</v>
      </c>
      <c r="I36">
        <f>(_xlfn.XLOOKUP(Table7[[#This Row],[Name]],_7217[Name],_7217[Points],0))</f>
        <v>10</v>
      </c>
      <c r="J36">
        <f>_xlfn.XLOOKUP(Table7[[#This Row],[Name]],_3746[Name],_3746[Rating],0)</f>
        <v>0</v>
      </c>
      <c r="K36">
        <f>_xlfn.XLOOKUP(Table7[[#This Row],[Name]],_966[[Name ]],_966[Points])</f>
        <v>0</v>
      </c>
      <c r="L36">
        <f>_xlfn.XLOOKUP(Table7[[#This Row],[Name]],_5860[Name],_5860[Points],0)</f>
        <v>2</v>
      </c>
      <c r="M36">
        <f>_xlfn.XLOOKUP(Table7[[#This Row],[Name]],_7176[Name],_7176[Points])</f>
        <v>8</v>
      </c>
      <c r="N36">
        <f>_xlfn.XLOOKUP(Table7[[#This Row],[Name]],_485[[Name ]],_485[Points],0)</f>
        <v>1</v>
      </c>
      <c r="O36">
        <f>_xlfn.XLOOKUP(Table7[[#This Row],[Name]],_7024[Name],_7024[Points])</f>
        <v>8</v>
      </c>
      <c r="P36">
        <f>_xlfn.XLOOKUP(Table7[[#This Row],[Name]],_6976[Name],_6976[Points],0)</f>
        <v>6</v>
      </c>
      <c r="Q36">
        <f>_xlfn.XLOOKUP(Table7[[#This Row],[Name]],_6918[Name],_6918[Points],0)</f>
        <v>9</v>
      </c>
      <c r="R36">
        <f>_xlfn.XLOOKUP(Table7[[#This Row],[Name]],_6678[Name],_6678[Points],0)</f>
        <v>6</v>
      </c>
      <c r="S36">
        <f>_xlfn.XLOOKUP(Table7[[#This Row],[Name]],_2[Name],_2[Points],0)</f>
        <v>1</v>
      </c>
      <c r="T36">
        <f>_xlfn.XLOOKUP(Table7[[#This Row],[Name]],_773[Name],_773[Points],0)</f>
        <v>5</v>
      </c>
      <c r="U36">
        <f>_xlfn.XLOOKUP(Table7[[#This Row],[Name]],_7[Name],_7[Points],0)</f>
        <v>5</v>
      </c>
      <c r="V36">
        <f>_xlfn.XLOOKUP(Table7[[#This Row],[Name]],_7521[Name],_7521[Points],0)</f>
        <v>0</v>
      </c>
    </row>
    <row r="37" spans="1:22" x14ac:dyDescent="0.2">
      <c r="A37" t="s">
        <v>86</v>
      </c>
      <c r="B37" t="str">
        <f>_xlfn.XLOOKUP(Table7[[#This Row],[Name]],_966[[Name ]],_966[Party])</f>
        <v>Democratic</v>
      </c>
      <c r="C37" s="3">
        <f>SUM(Table7[[#This Row],[H.R. 7217]:[H.R. 7521]])/Table7[[#This Row],[Total Weight]]</f>
        <v>0.85915492957746475</v>
      </c>
      <c r="D37" s="4">
        <f>SUM(Table2[Weight?])</f>
        <v>71</v>
      </c>
      <c r="E37" s="4">
        <f>IF(Table7[[#This Row],[Party]]="Democratic",1,0)</f>
        <v>1</v>
      </c>
      <c r="F37" s="4">
        <f>IF(Table7[[#This Row],[Party]]="Democratic",Table7[[#This Row],[Score]],0)</f>
        <v>0.85915492957746475</v>
      </c>
      <c r="G37" s="4">
        <f>IF(Table7[[#This Row],[Party]]="Republican",1,0)</f>
        <v>0</v>
      </c>
      <c r="H37" s="4">
        <f>IF(Table7[[#This Row],[Party]]="Republican",Table7[[#This Row],[Score]],0)</f>
        <v>0</v>
      </c>
      <c r="I37">
        <f>(_xlfn.XLOOKUP(Table7[[#This Row],[Name]],_7217[Name],_7217[Points],0))</f>
        <v>10</v>
      </c>
      <c r="J37">
        <f>_xlfn.XLOOKUP(Table7[[#This Row],[Name]],_3746[Name],_3746[Rating],0)</f>
        <v>0</v>
      </c>
      <c r="K37">
        <f>_xlfn.XLOOKUP(Table7[[#This Row],[Name]],_966[[Name ]],_966[Points])</f>
        <v>0</v>
      </c>
      <c r="L37">
        <f>_xlfn.XLOOKUP(Table7[[#This Row],[Name]],_5860[Name],_5860[Points],0)</f>
        <v>2</v>
      </c>
      <c r="M37">
        <f>_xlfn.XLOOKUP(Table7[[#This Row],[Name]],_7176[Name],_7176[Points])</f>
        <v>8</v>
      </c>
      <c r="N37">
        <f>_xlfn.XLOOKUP(Table7[[#This Row],[Name]],_485[[Name ]],_485[Points],0)</f>
        <v>1</v>
      </c>
      <c r="O37">
        <f>_xlfn.XLOOKUP(Table7[[#This Row],[Name]],_7024[Name],_7024[Points])</f>
        <v>8</v>
      </c>
      <c r="P37">
        <f>_xlfn.XLOOKUP(Table7[[#This Row],[Name]],_6976[Name],_6976[Points],0)</f>
        <v>6</v>
      </c>
      <c r="Q37">
        <f>_xlfn.XLOOKUP(Table7[[#This Row],[Name]],_6918[Name],_6918[Points],0)</f>
        <v>9</v>
      </c>
      <c r="R37">
        <f>_xlfn.XLOOKUP(Table7[[#This Row],[Name]],_6678[Name],_6678[Points],0)</f>
        <v>6</v>
      </c>
      <c r="S37">
        <f>_xlfn.XLOOKUP(Table7[[#This Row],[Name]],_2[Name],_2[Points],0)</f>
        <v>1</v>
      </c>
      <c r="T37">
        <f>_xlfn.XLOOKUP(Table7[[#This Row],[Name]],_773[Name],_773[Points],0)</f>
        <v>5</v>
      </c>
      <c r="U37">
        <f>_xlfn.XLOOKUP(Table7[[#This Row],[Name]],_7[Name],_7[Points],0)</f>
        <v>5</v>
      </c>
      <c r="V37">
        <f>_xlfn.XLOOKUP(Table7[[#This Row],[Name]],_7521[Name],_7521[Points],0)</f>
        <v>0</v>
      </c>
    </row>
    <row r="38" spans="1:22" x14ac:dyDescent="0.2">
      <c r="A38" t="s">
        <v>88</v>
      </c>
      <c r="B38" t="str">
        <f>_xlfn.XLOOKUP(Table7[[#This Row],[Name]],_966[[Name ]],_966[Party])</f>
        <v>Democratic</v>
      </c>
      <c r="C38" s="3">
        <f>SUM(Table7[[#This Row],[H.R. 7217]:[H.R. 7521]])/Table7[[#This Row],[Total Weight]]</f>
        <v>0.85915492957746475</v>
      </c>
      <c r="D38" s="4">
        <f>SUM(Table2[Weight?])</f>
        <v>71</v>
      </c>
      <c r="E38" s="4">
        <f>IF(Table7[[#This Row],[Party]]="Democratic",1,0)</f>
        <v>1</v>
      </c>
      <c r="F38" s="4">
        <f>IF(Table7[[#This Row],[Party]]="Democratic",Table7[[#This Row],[Score]],0)</f>
        <v>0.85915492957746475</v>
      </c>
      <c r="G38" s="4">
        <f>IF(Table7[[#This Row],[Party]]="Republican",1,0)</f>
        <v>0</v>
      </c>
      <c r="H38" s="4">
        <f>IF(Table7[[#This Row],[Party]]="Republican",Table7[[#This Row],[Score]],0)</f>
        <v>0</v>
      </c>
      <c r="I38">
        <f>(_xlfn.XLOOKUP(Table7[[#This Row],[Name]],_7217[Name],_7217[Points],0))</f>
        <v>10</v>
      </c>
      <c r="J38">
        <f>_xlfn.XLOOKUP(Table7[[#This Row],[Name]],_3746[Name],_3746[Rating],0)</f>
        <v>0</v>
      </c>
      <c r="K38">
        <f>_xlfn.XLOOKUP(Table7[[#This Row],[Name]],_966[[Name ]],_966[Points])</f>
        <v>0</v>
      </c>
      <c r="L38">
        <f>_xlfn.XLOOKUP(Table7[[#This Row],[Name]],_5860[Name],_5860[Points],0)</f>
        <v>2</v>
      </c>
      <c r="M38">
        <f>_xlfn.XLOOKUP(Table7[[#This Row],[Name]],_7176[Name],_7176[Points])</f>
        <v>8</v>
      </c>
      <c r="N38">
        <f>_xlfn.XLOOKUP(Table7[[#This Row],[Name]],_485[[Name ]],_485[Points],0)</f>
        <v>1</v>
      </c>
      <c r="O38">
        <f>_xlfn.XLOOKUP(Table7[[#This Row],[Name]],_7024[Name],_7024[Points])</f>
        <v>8</v>
      </c>
      <c r="P38">
        <f>_xlfn.XLOOKUP(Table7[[#This Row],[Name]],_6976[Name],_6976[Points],0)</f>
        <v>6</v>
      </c>
      <c r="Q38">
        <f>_xlfn.XLOOKUP(Table7[[#This Row],[Name]],_6918[Name],_6918[Points],0)</f>
        <v>9</v>
      </c>
      <c r="R38">
        <f>_xlfn.XLOOKUP(Table7[[#This Row],[Name]],_6678[Name],_6678[Points],0)</f>
        <v>6</v>
      </c>
      <c r="S38">
        <f>_xlfn.XLOOKUP(Table7[[#This Row],[Name]],_2[Name],_2[Points],0)</f>
        <v>1</v>
      </c>
      <c r="T38">
        <f>_xlfn.XLOOKUP(Table7[[#This Row],[Name]],_773[Name],_773[Points],0)</f>
        <v>5</v>
      </c>
      <c r="U38">
        <f>_xlfn.XLOOKUP(Table7[[#This Row],[Name]],_7[Name],_7[Points],0)</f>
        <v>5</v>
      </c>
      <c r="V38">
        <f>_xlfn.XLOOKUP(Table7[[#This Row],[Name]],_7521[Name],_7521[Points],0)</f>
        <v>0</v>
      </c>
    </row>
    <row r="39" spans="1:22" x14ac:dyDescent="0.2">
      <c r="A39" t="s">
        <v>95</v>
      </c>
      <c r="B39" t="str">
        <f>_xlfn.XLOOKUP(Table7[[#This Row],[Name]],_966[[Name ]],_966[Party])</f>
        <v>Democratic</v>
      </c>
      <c r="C39" s="3">
        <f>SUM(Table7[[#This Row],[H.R. 7217]:[H.R. 7521]])/Table7[[#This Row],[Total Weight]]</f>
        <v>0.85915492957746475</v>
      </c>
      <c r="D39" s="4">
        <f>SUM(Table2[Weight?])</f>
        <v>71</v>
      </c>
      <c r="E39" s="4">
        <f>IF(Table7[[#This Row],[Party]]="Democratic",1,0)</f>
        <v>1</v>
      </c>
      <c r="F39" s="4">
        <f>IF(Table7[[#This Row],[Party]]="Democratic",Table7[[#This Row],[Score]],0)</f>
        <v>0.85915492957746475</v>
      </c>
      <c r="G39" s="4">
        <f>IF(Table7[[#This Row],[Party]]="Republican",1,0)</f>
        <v>0</v>
      </c>
      <c r="H39" s="4">
        <f>IF(Table7[[#This Row],[Party]]="Republican",Table7[[#This Row],[Score]],0)</f>
        <v>0</v>
      </c>
      <c r="I39">
        <f>(_xlfn.XLOOKUP(Table7[[#This Row],[Name]],_7217[Name],_7217[Points],0))</f>
        <v>10</v>
      </c>
      <c r="J39">
        <f>_xlfn.XLOOKUP(Table7[[#This Row],[Name]],_3746[Name],_3746[Rating],0)</f>
        <v>0</v>
      </c>
      <c r="K39">
        <f>_xlfn.XLOOKUP(Table7[[#This Row],[Name]],_966[[Name ]],_966[Points])</f>
        <v>0</v>
      </c>
      <c r="L39">
        <f>_xlfn.XLOOKUP(Table7[[#This Row],[Name]],_5860[Name],_5860[Points],0)</f>
        <v>2</v>
      </c>
      <c r="M39">
        <f>_xlfn.XLOOKUP(Table7[[#This Row],[Name]],_7176[Name],_7176[Points])</f>
        <v>8</v>
      </c>
      <c r="N39">
        <f>_xlfn.XLOOKUP(Table7[[#This Row],[Name]],_485[[Name ]],_485[Points],0)</f>
        <v>1</v>
      </c>
      <c r="O39">
        <f>_xlfn.XLOOKUP(Table7[[#This Row],[Name]],_7024[Name],_7024[Points])</f>
        <v>8</v>
      </c>
      <c r="P39">
        <f>_xlfn.XLOOKUP(Table7[[#This Row],[Name]],_6976[Name],_6976[Points],0)</f>
        <v>6</v>
      </c>
      <c r="Q39">
        <f>_xlfn.XLOOKUP(Table7[[#This Row],[Name]],_6918[Name],_6918[Points],0)</f>
        <v>9</v>
      </c>
      <c r="R39">
        <f>_xlfn.XLOOKUP(Table7[[#This Row],[Name]],_6678[Name],_6678[Points],0)</f>
        <v>6</v>
      </c>
      <c r="S39">
        <f>_xlfn.XLOOKUP(Table7[[#This Row],[Name]],_2[Name],_2[Points],0)</f>
        <v>1</v>
      </c>
      <c r="T39">
        <f>_xlfn.XLOOKUP(Table7[[#This Row],[Name]],_773[Name],_773[Points],0)</f>
        <v>5</v>
      </c>
      <c r="U39">
        <f>_xlfn.XLOOKUP(Table7[[#This Row],[Name]],_7[Name],_7[Points],0)</f>
        <v>5</v>
      </c>
      <c r="V39">
        <f>_xlfn.XLOOKUP(Table7[[#This Row],[Name]],_7521[Name],_7521[Points],0)</f>
        <v>0</v>
      </c>
    </row>
    <row r="40" spans="1:22" x14ac:dyDescent="0.2">
      <c r="A40" t="s">
        <v>102</v>
      </c>
      <c r="B40" t="str">
        <f>_xlfn.XLOOKUP(Table7[[#This Row],[Name]],_966[[Name ]],_966[Party])</f>
        <v>Democratic</v>
      </c>
      <c r="C40" s="3">
        <f>SUM(Table7[[#This Row],[H.R. 7217]:[H.R. 7521]])/Table7[[#This Row],[Total Weight]]</f>
        <v>0.9859154929577465</v>
      </c>
      <c r="D40" s="4">
        <f>SUM(Table2[Weight?])</f>
        <v>71</v>
      </c>
      <c r="E40" s="4">
        <f>IF(Table7[[#This Row],[Party]]="Democratic",1,0)</f>
        <v>1</v>
      </c>
      <c r="F40" s="4">
        <f>IF(Table7[[#This Row],[Party]]="Democratic",Table7[[#This Row],[Score]],0)</f>
        <v>0.9859154929577465</v>
      </c>
      <c r="G40" s="4">
        <f>IF(Table7[[#This Row],[Party]]="Republican",1,0)</f>
        <v>0</v>
      </c>
      <c r="H40" s="4">
        <f>IF(Table7[[#This Row],[Party]]="Republican",Table7[[#This Row],[Score]],0)</f>
        <v>0</v>
      </c>
      <c r="I40">
        <f>(_xlfn.XLOOKUP(Table7[[#This Row],[Name]],_7217[Name],_7217[Points],0))</f>
        <v>10</v>
      </c>
      <c r="J40">
        <f>_xlfn.XLOOKUP(Table7[[#This Row],[Name]],_3746[Name],_3746[Rating],0)</f>
        <v>0</v>
      </c>
      <c r="K40">
        <f>_xlfn.XLOOKUP(Table7[[#This Row],[Name]],_966[[Name ]],_966[Points])</f>
        <v>0</v>
      </c>
      <c r="L40">
        <f>_xlfn.XLOOKUP(Table7[[#This Row],[Name]],_5860[Name],_5860[Points],0)</f>
        <v>2</v>
      </c>
      <c r="M40">
        <f>_xlfn.XLOOKUP(Table7[[#This Row],[Name]],_7176[Name],_7176[Points])</f>
        <v>8</v>
      </c>
      <c r="N40">
        <f>_xlfn.XLOOKUP(Table7[[#This Row],[Name]],_485[[Name ]],_485[Points],0)</f>
        <v>1</v>
      </c>
      <c r="O40">
        <f>_xlfn.XLOOKUP(Table7[[#This Row],[Name]],_7024[Name],_7024[Points])</f>
        <v>8</v>
      </c>
      <c r="P40">
        <f>_xlfn.XLOOKUP(Table7[[#This Row],[Name]],_6976[Name],_6976[Points],0)</f>
        <v>6</v>
      </c>
      <c r="Q40">
        <f>_xlfn.XLOOKUP(Table7[[#This Row],[Name]],_6918[Name],_6918[Points],0)</f>
        <v>9</v>
      </c>
      <c r="R40">
        <f>_xlfn.XLOOKUP(Table7[[#This Row],[Name]],_6678[Name],_6678[Points],0)</f>
        <v>6</v>
      </c>
      <c r="S40">
        <f>_xlfn.XLOOKUP(Table7[[#This Row],[Name]],_2[Name],_2[Points],0)</f>
        <v>1</v>
      </c>
      <c r="T40">
        <f>_xlfn.XLOOKUP(Table7[[#This Row],[Name]],_773[Name],_773[Points],0)</f>
        <v>5</v>
      </c>
      <c r="U40">
        <f>_xlfn.XLOOKUP(Table7[[#This Row],[Name]],_7[Name],_7[Points],0)</f>
        <v>5</v>
      </c>
      <c r="V40">
        <f>_xlfn.XLOOKUP(Table7[[#This Row],[Name]],_7521[Name],_7521[Points],0)</f>
        <v>9</v>
      </c>
    </row>
    <row r="41" spans="1:22" x14ac:dyDescent="0.2">
      <c r="A41" t="s">
        <v>107</v>
      </c>
      <c r="B41" t="str">
        <f>_xlfn.XLOOKUP(Table7[[#This Row],[Name]],_966[[Name ]],_966[Party])</f>
        <v>Democratic</v>
      </c>
      <c r="C41" s="3">
        <f>SUM(Table7[[#This Row],[H.R. 7217]:[H.R. 7521]])/Table7[[#This Row],[Total Weight]]</f>
        <v>0.9859154929577465</v>
      </c>
      <c r="D41" s="4">
        <f>SUM(Table2[Weight?])</f>
        <v>71</v>
      </c>
      <c r="E41" s="4">
        <f>IF(Table7[[#This Row],[Party]]="Democratic",1,0)</f>
        <v>1</v>
      </c>
      <c r="F41" s="4">
        <f>IF(Table7[[#This Row],[Party]]="Democratic",Table7[[#This Row],[Score]],0)</f>
        <v>0.9859154929577465</v>
      </c>
      <c r="G41" s="4">
        <f>IF(Table7[[#This Row],[Party]]="Republican",1,0)</f>
        <v>0</v>
      </c>
      <c r="H41" s="4">
        <f>IF(Table7[[#This Row],[Party]]="Republican",Table7[[#This Row],[Score]],0)</f>
        <v>0</v>
      </c>
      <c r="I41">
        <f>(_xlfn.XLOOKUP(Table7[[#This Row],[Name]],_7217[Name],_7217[Points],0))</f>
        <v>10</v>
      </c>
      <c r="J41">
        <f>_xlfn.XLOOKUP(Table7[[#This Row],[Name]],_3746[Name],_3746[Rating],0)</f>
        <v>0</v>
      </c>
      <c r="K41">
        <f>_xlfn.XLOOKUP(Table7[[#This Row],[Name]],_966[[Name ]],_966[Points])</f>
        <v>0</v>
      </c>
      <c r="L41">
        <f>_xlfn.XLOOKUP(Table7[[#This Row],[Name]],_5860[Name],_5860[Points],0)</f>
        <v>2</v>
      </c>
      <c r="M41">
        <f>_xlfn.XLOOKUP(Table7[[#This Row],[Name]],_7176[Name],_7176[Points])</f>
        <v>8</v>
      </c>
      <c r="N41">
        <f>_xlfn.XLOOKUP(Table7[[#This Row],[Name]],_485[[Name ]],_485[Points],0)</f>
        <v>1</v>
      </c>
      <c r="O41">
        <f>_xlfn.XLOOKUP(Table7[[#This Row],[Name]],_7024[Name],_7024[Points])</f>
        <v>8</v>
      </c>
      <c r="P41">
        <f>_xlfn.XLOOKUP(Table7[[#This Row],[Name]],_6976[Name],_6976[Points],0)</f>
        <v>6</v>
      </c>
      <c r="Q41">
        <f>_xlfn.XLOOKUP(Table7[[#This Row],[Name]],_6918[Name],_6918[Points],0)</f>
        <v>9</v>
      </c>
      <c r="R41">
        <f>_xlfn.XLOOKUP(Table7[[#This Row],[Name]],_6678[Name],_6678[Points],0)</f>
        <v>6</v>
      </c>
      <c r="S41">
        <f>_xlfn.XLOOKUP(Table7[[#This Row],[Name]],_2[Name],_2[Points],0)</f>
        <v>1</v>
      </c>
      <c r="T41">
        <f>_xlfn.XLOOKUP(Table7[[#This Row],[Name]],_773[Name],_773[Points],0)</f>
        <v>5</v>
      </c>
      <c r="U41">
        <f>_xlfn.XLOOKUP(Table7[[#This Row],[Name]],_7[Name],_7[Points],0)</f>
        <v>5</v>
      </c>
      <c r="V41">
        <f>_xlfn.XLOOKUP(Table7[[#This Row],[Name]],_7521[Name],_7521[Points],0)</f>
        <v>9</v>
      </c>
    </row>
    <row r="42" spans="1:22" x14ac:dyDescent="0.2">
      <c r="A42" t="s">
        <v>126</v>
      </c>
      <c r="B42" t="str">
        <f>_xlfn.XLOOKUP(Table7[[#This Row],[Name]],_966[[Name ]],_966[Party])</f>
        <v>Democratic</v>
      </c>
      <c r="C42" s="3">
        <f>SUM(Table7[[#This Row],[H.R. 7217]:[H.R. 7521]])/Table7[[#This Row],[Total Weight]]</f>
        <v>0.85915492957746475</v>
      </c>
      <c r="D42" s="4">
        <f>SUM(Table2[Weight?])</f>
        <v>71</v>
      </c>
      <c r="E42" s="4">
        <f>IF(Table7[[#This Row],[Party]]="Democratic",1,0)</f>
        <v>1</v>
      </c>
      <c r="F42" s="4">
        <f>IF(Table7[[#This Row],[Party]]="Democratic",Table7[[#This Row],[Score]],0)</f>
        <v>0.85915492957746475</v>
      </c>
      <c r="G42" s="4">
        <f>IF(Table7[[#This Row],[Party]]="Republican",1,0)</f>
        <v>0</v>
      </c>
      <c r="H42" s="4">
        <f>IF(Table7[[#This Row],[Party]]="Republican",Table7[[#This Row],[Score]],0)</f>
        <v>0</v>
      </c>
      <c r="I42">
        <f>(_xlfn.XLOOKUP(Table7[[#This Row],[Name]],_7217[Name],_7217[Points],0))</f>
        <v>10</v>
      </c>
      <c r="J42">
        <f>_xlfn.XLOOKUP(Table7[[#This Row],[Name]],_3746[Name],_3746[Rating],0)</f>
        <v>0</v>
      </c>
      <c r="K42">
        <f>_xlfn.XLOOKUP(Table7[[#This Row],[Name]],_966[[Name ]],_966[Points])</f>
        <v>0</v>
      </c>
      <c r="L42">
        <f>_xlfn.XLOOKUP(Table7[[#This Row],[Name]],_5860[Name],_5860[Points],0)</f>
        <v>2</v>
      </c>
      <c r="M42">
        <f>_xlfn.XLOOKUP(Table7[[#This Row],[Name]],_7176[Name],_7176[Points])</f>
        <v>8</v>
      </c>
      <c r="N42">
        <f>_xlfn.XLOOKUP(Table7[[#This Row],[Name]],_485[[Name ]],_485[Points],0)</f>
        <v>1</v>
      </c>
      <c r="O42">
        <f>_xlfn.XLOOKUP(Table7[[#This Row],[Name]],_7024[Name],_7024[Points])</f>
        <v>8</v>
      </c>
      <c r="P42">
        <f>_xlfn.XLOOKUP(Table7[[#This Row],[Name]],_6976[Name],_6976[Points],0)</f>
        <v>6</v>
      </c>
      <c r="Q42">
        <f>_xlfn.XLOOKUP(Table7[[#This Row],[Name]],_6918[Name],_6918[Points],0)</f>
        <v>9</v>
      </c>
      <c r="R42">
        <f>_xlfn.XLOOKUP(Table7[[#This Row],[Name]],_6678[Name],_6678[Points],0)</f>
        <v>6</v>
      </c>
      <c r="S42">
        <f>_xlfn.XLOOKUP(Table7[[#This Row],[Name]],_2[Name],_2[Points],0)</f>
        <v>1</v>
      </c>
      <c r="T42">
        <f>_xlfn.XLOOKUP(Table7[[#This Row],[Name]],_773[Name],_773[Points],0)</f>
        <v>5</v>
      </c>
      <c r="U42">
        <f>_xlfn.XLOOKUP(Table7[[#This Row],[Name]],_7[Name],_7[Points],0)</f>
        <v>5</v>
      </c>
      <c r="V42">
        <f>_xlfn.XLOOKUP(Table7[[#This Row],[Name]],_7521[Name],_7521[Points],0)</f>
        <v>0</v>
      </c>
    </row>
    <row r="43" spans="1:22" x14ac:dyDescent="0.2">
      <c r="A43" t="s">
        <v>134</v>
      </c>
      <c r="B43" t="str">
        <f>_xlfn.XLOOKUP(Table7[[#This Row],[Name]],_966[[Name ]],_966[Party])</f>
        <v>Democratic</v>
      </c>
      <c r="C43" s="3">
        <f>SUM(Table7[[#This Row],[H.R. 7217]:[H.R. 7521]])/Table7[[#This Row],[Total Weight]]</f>
        <v>0.9859154929577465</v>
      </c>
      <c r="D43" s="4">
        <f>SUM(Table2[Weight?])</f>
        <v>71</v>
      </c>
      <c r="E43" s="4">
        <f>IF(Table7[[#This Row],[Party]]="Democratic",1,0)</f>
        <v>1</v>
      </c>
      <c r="F43" s="4">
        <f>IF(Table7[[#This Row],[Party]]="Democratic",Table7[[#This Row],[Score]],0)</f>
        <v>0.9859154929577465</v>
      </c>
      <c r="G43" s="4">
        <f>IF(Table7[[#This Row],[Party]]="Republican",1,0)</f>
        <v>0</v>
      </c>
      <c r="H43" s="4">
        <f>IF(Table7[[#This Row],[Party]]="Republican",Table7[[#This Row],[Score]],0)</f>
        <v>0</v>
      </c>
      <c r="I43">
        <f>(_xlfn.XLOOKUP(Table7[[#This Row],[Name]],_7217[Name],_7217[Points],0))</f>
        <v>10</v>
      </c>
      <c r="J43">
        <f>_xlfn.XLOOKUP(Table7[[#This Row],[Name]],_3746[Name],_3746[Rating],0)</f>
        <v>0</v>
      </c>
      <c r="K43">
        <f>_xlfn.XLOOKUP(Table7[[#This Row],[Name]],_966[[Name ]],_966[Points])</f>
        <v>0</v>
      </c>
      <c r="L43">
        <f>_xlfn.XLOOKUP(Table7[[#This Row],[Name]],_5860[Name],_5860[Points],0)</f>
        <v>2</v>
      </c>
      <c r="M43">
        <f>_xlfn.XLOOKUP(Table7[[#This Row],[Name]],_7176[Name],_7176[Points])</f>
        <v>8</v>
      </c>
      <c r="N43">
        <f>_xlfn.XLOOKUP(Table7[[#This Row],[Name]],_485[[Name ]],_485[Points],0)</f>
        <v>1</v>
      </c>
      <c r="O43">
        <f>_xlfn.XLOOKUP(Table7[[#This Row],[Name]],_7024[Name],_7024[Points])</f>
        <v>8</v>
      </c>
      <c r="P43">
        <f>_xlfn.XLOOKUP(Table7[[#This Row],[Name]],_6976[Name],_6976[Points],0)</f>
        <v>6</v>
      </c>
      <c r="Q43">
        <f>_xlfn.XLOOKUP(Table7[[#This Row],[Name]],_6918[Name],_6918[Points],0)</f>
        <v>9</v>
      </c>
      <c r="R43">
        <f>_xlfn.XLOOKUP(Table7[[#This Row],[Name]],_6678[Name],_6678[Points],0)</f>
        <v>6</v>
      </c>
      <c r="S43">
        <f>_xlfn.XLOOKUP(Table7[[#This Row],[Name]],_2[Name],_2[Points],0)</f>
        <v>1</v>
      </c>
      <c r="T43">
        <f>_xlfn.XLOOKUP(Table7[[#This Row],[Name]],_773[Name],_773[Points],0)</f>
        <v>5</v>
      </c>
      <c r="U43">
        <f>_xlfn.XLOOKUP(Table7[[#This Row],[Name]],_7[Name],_7[Points],0)</f>
        <v>5</v>
      </c>
      <c r="V43">
        <f>_xlfn.XLOOKUP(Table7[[#This Row],[Name]],_7521[Name],_7521[Points],0)</f>
        <v>9</v>
      </c>
    </row>
    <row r="44" spans="1:22" x14ac:dyDescent="0.2">
      <c r="A44" t="s">
        <v>137</v>
      </c>
      <c r="B44" t="str">
        <f>_xlfn.XLOOKUP(Table7[[#This Row],[Name]],_966[[Name ]],_966[Party])</f>
        <v>Democratic</v>
      </c>
      <c r="C44" s="3">
        <f>SUM(Table7[[#This Row],[H.R. 7217]:[H.R. 7521]])/Table7[[#This Row],[Total Weight]]</f>
        <v>0.85915492957746475</v>
      </c>
      <c r="D44" s="4">
        <f>SUM(Table2[Weight?])</f>
        <v>71</v>
      </c>
      <c r="E44" s="4">
        <f>IF(Table7[[#This Row],[Party]]="Democratic",1,0)</f>
        <v>1</v>
      </c>
      <c r="F44" s="4">
        <f>IF(Table7[[#This Row],[Party]]="Democratic",Table7[[#This Row],[Score]],0)</f>
        <v>0.85915492957746475</v>
      </c>
      <c r="G44" s="4">
        <f>IF(Table7[[#This Row],[Party]]="Republican",1,0)</f>
        <v>0</v>
      </c>
      <c r="H44" s="4">
        <f>IF(Table7[[#This Row],[Party]]="Republican",Table7[[#This Row],[Score]],0)</f>
        <v>0</v>
      </c>
      <c r="I44">
        <f>(_xlfn.XLOOKUP(Table7[[#This Row],[Name]],_7217[Name],_7217[Points],0))</f>
        <v>10</v>
      </c>
      <c r="J44">
        <f>_xlfn.XLOOKUP(Table7[[#This Row],[Name]],_3746[Name],_3746[Rating],0)</f>
        <v>0</v>
      </c>
      <c r="K44">
        <f>_xlfn.XLOOKUP(Table7[[#This Row],[Name]],_966[[Name ]],_966[Points])</f>
        <v>0</v>
      </c>
      <c r="L44">
        <f>_xlfn.XLOOKUP(Table7[[#This Row],[Name]],_5860[Name],_5860[Points],0)</f>
        <v>2</v>
      </c>
      <c r="M44">
        <f>_xlfn.XLOOKUP(Table7[[#This Row],[Name]],_7176[Name],_7176[Points])</f>
        <v>8</v>
      </c>
      <c r="N44">
        <f>_xlfn.XLOOKUP(Table7[[#This Row],[Name]],_485[[Name ]],_485[Points],0)</f>
        <v>1</v>
      </c>
      <c r="O44">
        <f>_xlfn.XLOOKUP(Table7[[#This Row],[Name]],_7024[Name],_7024[Points])</f>
        <v>8</v>
      </c>
      <c r="P44">
        <f>_xlfn.XLOOKUP(Table7[[#This Row],[Name]],_6976[Name],_6976[Points],0)</f>
        <v>6</v>
      </c>
      <c r="Q44">
        <f>_xlfn.XLOOKUP(Table7[[#This Row],[Name]],_6918[Name],_6918[Points],0)</f>
        <v>9</v>
      </c>
      <c r="R44">
        <f>_xlfn.XLOOKUP(Table7[[#This Row],[Name]],_6678[Name],_6678[Points],0)</f>
        <v>6</v>
      </c>
      <c r="S44">
        <f>_xlfn.XLOOKUP(Table7[[#This Row],[Name]],_2[Name],_2[Points],0)</f>
        <v>1</v>
      </c>
      <c r="T44">
        <f>_xlfn.XLOOKUP(Table7[[#This Row],[Name]],_773[Name],_773[Points],0)</f>
        <v>5</v>
      </c>
      <c r="U44">
        <f>_xlfn.XLOOKUP(Table7[[#This Row],[Name]],_7[Name],_7[Points],0)</f>
        <v>5</v>
      </c>
      <c r="V44">
        <f>_xlfn.XLOOKUP(Table7[[#This Row],[Name]],_7521[Name],_7521[Points],0)</f>
        <v>0</v>
      </c>
    </row>
    <row r="45" spans="1:22" x14ac:dyDescent="0.2">
      <c r="A45" t="s">
        <v>138</v>
      </c>
      <c r="B45" t="str">
        <f>_xlfn.XLOOKUP(Table7[[#This Row],[Name]],_966[[Name ]],_966[Party])</f>
        <v>Democratic</v>
      </c>
      <c r="C45" s="3">
        <f>SUM(Table7[[#This Row],[H.R. 7217]:[H.R. 7521]])/Table7[[#This Row],[Total Weight]]</f>
        <v>0.85915492957746475</v>
      </c>
      <c r="D45" s="4">
        <f>SUM(Table2[Weight?])</f>
        <v>71</v>
      </c>
      <c r="E45" s="4">
        <f>IF(Table7[[#This Row],[Party]]="Democratic",1,0)</f>
        <v>1</v>
      </c>
      <c r="F45" s="4">
        <f>IF(Table7[[#This Row],[Party]]="Democratic",Table7[[#This Row],[Score]],0)</f>
        <v>0.85915492957746475</v>
      </c>
      <c r="G45" s="4">
        <f>IF(Table7[[#This Row],[Party]]="Republican",1,0)</f>
        <v>0</v>
      </c>
      <c r="H45" s="4">
        <f>IF(Table7[[#This Row],[Party]]="Republican",Table7[[#This Row],[Score]],0)</f>
        <v>0</v>
      </c>
      <c r="I45">
        <f>(_xlfn.XLOOKUP(Table7[[#This Row],[Name]],_7217[Name],_7217[Points],0))</f>
        <v>10</v>
      </c>
      <c r="J45">
        <f>_xlfn.XLOOKUP(Table7[[#This Row],[Name]],_3746[Name],_3746[Rating],0)</f>
        <v>0</v>
      </c>
      <c r="K45">
        <f>_xlfn.XLOOKUP(Table7[[#This Row],[Name]],_966[[Name ]],_966[Points])</f>
        <v>0</v>
      </c>
      <c r="L45">
        <f>_xlfn.XLOOKUP(Table7[[#This Row],[Name]],_5860[Name],_5860[Points],0)</f>
        <v>2</v>
      </c>
      <c r="M45">
        <f>_xlfn.XLOOKUP(Table7[[#This Row],[Name]],_7176[Name],_7176[Points])</f>
        <v>8</v>
      </c>
      <c r="N45">
        <f>_xlfn.XLOOKUP(Table7[[#This Row],[Name]],_485[[Name ]],_485[Points],0)</f>
        <v>1</v>
      </c>
      <c r="O45">
        <f>_xlfn.XLOOKUP(Table7[[#This Row],[Name]],_7024[Name],_7024[Points])</f>
        <v>8</v>
      </c>
      <c r="P45">
        <f>_xlfn.XLOOKUP(Table7[[#This Row],[Name]],_6976[Name],_6976[Points],0)</f>
        <v>6</v>
      </c>
      <c r="Q45">
        <f>_xlfn.XLOOKUP(Table7[[#This Row],[Name]],_6918[Name],_6918[Points],0)</f>
        <v>9</v>
      </c>
      <c r="R45">
        <f>_xlfn.XLOOKUP(Table7[[#This Row],[Name]],_6678[Name],_6678[Points],0)</f>
        <v>6</v>
      </c>
      <c r="S45">
        <f>_xlfn.XLOOKUP(Table7[[#This Row],[Name]],_2[Name],_2[Points],0)</f>
        <v>1</v>
      </c>
      <c r="T45">
        <f>_xlfn.XLOOKUP(Table7[[#This Row],[Name]],_773[Name],_773[Points],0)</f>
        <v>5</v>
      </c>
      <c r="U45">
        <f>_xlfn.XLOOKUP(Table7[[#This Row],[Name]],_7[Name],_7[Points],0)</f>
        <v>5</v>
      </c>
      <c r="V45">
        <f>_xlfn.XLOOKUP(Table7[[#This Row],[Name]],_7521[Name],_7521[Points],0)</f>
        <v>0</v>
      </c>
    </row>
    <row r="46" spans="1:22" x14ac:dyDescent="0.2">
      <c r="A46" t="s">
        <v>140</v>
      </c>
      <c r="B46" t="str">
        <f>_xlfn.XLOOKUP(Table7[[#This Row],[Name]],_966[[Name ]],_966[Party])</f>
        <v>Democratic</v>
      </c>
      <c r="C46" s="3">
        <f>SUM(Table7[[#This Row],[H.R. 7217]:[H.R. 7521]])/Table7[[#This Row],[Total Weight]]</f>
        <v>0.85915492957746475</v>
      </c>
      <c r="D46" s="4">
        <f>SUM(Table2[Weight?])</f>
        <v>71</v>
      </c>
      <c r="E46" s="4">
        <f>IF(Table7[[#This Row],[Party]]="Democratic",1,0)</f>
        <v>1</v>
      </c>
      <c r="F46" s="4">
        <f>IF(Table7[[#This Row],[Party]]="Democratic",Table7[[#This Row],[Score]],0)</f>
        <v>0.85915492957746475</v>
      </c>
      <c r="G46" s="4">
        <f>IF(Table7[[#This Row],[Party]]="Republican",1,0)</f>
        <v>0</v>
      </c>
      <c r="H46" s="4">
        <f>IF(Table7[[#This Row],[Party]]="Republican",Table7[[#This Row],[Score]],0)</f>
        <v>0</v>
      </c>
      <c r="I46">
        <f>(_xlfn.XLOOKUP(Table7[[#This Row],[Name]],_7217[Name],_7217[Points],0))</f>
        <v>10</v>
      </c>
      <c r="J46">
        <f>_xlfn.XLOOKUP(Table7[[#This Row],[Name]],_3746[Name],_3746[Rating],0)</f>
        <v>0</v>
      </c>
      <c r="K46">
        <f>_xlfn.XLOOKUP(Table7[[#This Row],[Name]],_966[[Name ]],_966[Points])</f>
        <v>0</v>
      </c>
      <c r="L46">
        <f>_xlfn.XLOOKUP(Table7[[#This Row],[Name]],_5860[Name],_5860[Points],0)</f>
        <v>2</v>
      </c>
      <c r="M46">
        <f>_xlfn.XLOOKUP(Table7[[#This Row],[Name]],_7176[Name],_7176[Points])</f>
        <v>8</v>
      </c>
      <c r="N46">
        <f>_xlfn.XLOOKUP(Table7[[#This Row],[Name]],_485[[Name ]],_485[Points],0)</f>
        <v>1</v>
      </c>
      <c r="O46">
        <f>_xlfn.XLOOKUP(Table7[[#This Row],[Name]],_7024[Name],_7024[Points])</f>
        <v>8</v>
      </c>
      <c r="P46">
        <f>_xlfn.XLOOKUP(Table7[[#This Row],[Name]],_6976[Name],_6976[Points],0)</f>
        <v>6</v>
      </c>
      <c r="Q46">
        <f>_xlfn.XLOOKUP(Table7[[#This Row],[Name]],_6918[Name],_6918[Points],0)</f>
        <v>9</v>
      </c>
      <c r="R46">
        <f>_xlfn.XLOOKUP(Table7[[#This Row],[Name]],_6678[Name],_6678[Points],0)</f>
        <v>6</v>
      </c>
      <c r="S46">
        <f>_xlfn.XLOOKUP(Table7[[#This Row],[Name]],_2[Name],_2[Points],0)</f>
        <v>1</v>
      </c>
      <c r="T46">
        <f>_xlfn.XLOOKUP(Table7[[#This Row],[Name]],_773[Name],_773[Points],0)</f>
        <v>5</v>
      </c>
      <c r="U46">
        <f>_xlfn.XLOOKUP(Table7[[#This Row],[Name]],_7[Name],_7[Points],0)</f>
        <v>5</v>
      </c>
      <c r="V46">
        <f>_xlfn.XLOOKUP(Table7[[#This Row],[Name]],_7521[Name],_7521[Points],0)</f>
        <v>0</v>
      </c>
    </row>
    <row r="47" spans="1:22" x14ac:dyDescent="0.2">
      <c r="A47" t="s">
        <v>146</v>
      </c>
      <c r="B47" t="str">
        <f>_xlfn.XLOOKUP(Table7[[#This Row],[Name]],_966[[Name ]],_966[Party])</f>
        <v>Democratic</v>
      </c>
      <c r="C47" s="3">
        <f>SUM(Table7[[#This Row],[H.R. 7217]:[H.R. 7521]])/Table7[[#This Row],[Total Weight]]</f>
        <v>0.85915492957746475</v>
      </c>
      <c r="D47" s="4">
        <f>SUM(Table2[Weight?])</f>
        <v>71</v>
      </c>
      <c r="E47" s="4">
        <f>IF(Table7[[#This Row],[Party]]="Democratic",1,0)</f>
        <v>1</v>
      </c>
      <c r="F47" s="4">
        <f>IF(Table7[[#This Row],[Party]]="Democratic",Table7[[#This Row],[Score]],0)</f>
        <v>0.85915492957746475</v>
      </c>
      <c r="G47" s="4">
        <f>IF(Table7[[#This Row],[Party]]="Republican",1,0)</f>
        <v>0</v>
      </c>
      <c r="H47" s="4">
        <f>IF(Table7[[#This Row],[Party]]="Republican",Table7[[#This Row],[Score]],0)</f>
        <v>0</v>
      </c>
      <c r="I47">
        <f>(_xlfn.XLOOKUP(Table7[[#This Row],[Name]],_7217[Name],_7217[Points],0))</f>
        <v>10</v>
      </c>
      <c r="J47">
        <f>_xlfn.XLOOKUP(Table7[[#This Row],[Name]],_3746[Name],_3746[Rating],0)</f>
        <v>0</v>
      </c>
      <c r="K47">
        <f>_xlfn.XLOOKUP(Table7[[#This Row],[Name]],_966[[Name ]],_966[Points])</f>
        <v>0</v>
      </c>
      <c r="L47">
        <f>_xlfn.XLOOKUP(Table7[[#This Row],[Name]],_5860[Name],_5860[Points],0)</f>
        <v>2</v>
      </c>
      <c r="M47">
        <f>_xlfn.XLOOKUP(Table7[[#This Row],[Name]],_7176[Name],_7176[Points])</f>
        <v>8</v>
      </c>
      <c r="N47">
        <f>_xlfn.XLOOKUP(Table7[[#This Row],[Name]],_485[[Name ]],_485[Points],0)</f>
        <v>1</v>
      </c>
      <c r="O47">
        <f>_xlfn.XLOOKUP(Table7[[#This Row],[Name]],_7024[Name],_7024[Points])</f>
        <v>8</v>
      </c>
      <c r="P47">
        <f>_xlfn.XLOOKUP(Table7[[#This Row],[Name]],_6976[Name],_6976[Points],0)</f>
        <v>6</v>
      </c>
      <c r="Q47">
        <f>_xlfn.XLOOKUP(Table7[[#This Row],[Name]],_6918[Name],_6918[Points],0)</f>
        <v>9</v>
      </c>
      <c r="R47">
        <f>_xlfn.XLOOKUP(Table7[[#This Row],[Name]],_6678[Name],_6678[Points],0)</f>
        <v>6</v>
      </c>
      <c r="S47">
        <f>_xlfn.XLOOKUP(Table7[[#This Row],[Name]],_2[Name],_2[Points],0)</f>
        <v>1</v>
      </c>
      <c r="T47">
        <f>_xlfn.XLOOKUP(Table7[[#This Row],[Name]],_773[Name],_773[Points],0)</f>
        <v>5</v>
      </c>
      <c r="U47">
        <f>_xlfn.XLOOKUP(Table7[[#This Row],[Name]],_7[Name],_7[Points],0)</f>
        <v>5</v>
      </c>
      <c r="V47">
        <f>_xlfn.XLOOKUP(Table7[[#This Row],[Name]],_7521[Name],_7521[Points],0)</f>
        <v>0</v>
      </c>
    </row>
    <row r="48" spans="1:22" x14ac:dyDescent="0.2">
      <c r="A48" t="s">
        <v>156</v>
      </c>
      <c r="B48" t="str">
        <f>_xlfn.XLOOKUP(Table7[[#This Row],[Name]],_966[[Name ]],_966[Party])</f>
        <v>Democratic</v>
      </c>
      <c r="C48" s="3">
        <f>SUM(Table7[[#This Row],[H.R. 7217]:[H.R. 7521]])/Table7[[#This Row],[Total Weight]]</f>
        <v>0.85915492957746475</v>
      </c>
      <c r="D48" s="4">
        <f>SUM(Table2[Weight?])</f>
        <v>71</v>
      </c>
      <c r="E48" s="4">
        <f>IF(Table7[[#This Row],[Party]]="Democratic",1,0)</f>
        <v>1</v>
      </c>
      <c r="F48" s="4">
        <f>IF(Table7[[#This Row],[Party]]="Democratic",Table7[[#This Row],[Score]],0)</f>
        <v>0.85915492957746475</v>
      </c>
      <c r="G48" s="4">
        <f>IF(Table7[[#This Row],[Party]]="Republican",1,0)</f>
        <v>0</v>
      </c>
      <c r="H48" s="4">
        <f>IF(Table7[[#This Row],[Party]]="Republican",Table7[[#This Row],[Score]],0)</f>
        <v>0</v>
      </c>
      <c r="I48">
        <f>(_xlfn.XLOOKUP(Table7[[#This Row],[Name]],_7217[Name],_7217[Points],0))</f>
        <v>10</v>
      </c>
      <c r="J48">
        <f>_xlfn.XLOOKUP(Table7[[#This Row],[Name]],_3746[Name],_3746[Rating],0)</f>
        <v>0</v>
      </c>
      <c r="K48">
        <f>_xlfn.XLOOKUP(Table7[[#This Row],[Name]],_966[[Name ]],_966[Points])</f>
        <v>0</v>
      </c>
      <c r="L48">
        <f>_xlfn.XLOOKUP(Table7[[#This Row],[Name]],_5860[Name],_5860[Points],0)</f>
        <v>2</v>
      </c>
      <c r="M48">
        <f>_xlfn.XLOOKUP(Table7[[#This Row],[Name]],_7176[Name],_7176[Points])</f>
        <v>8</v>
      </c>
      <c r="N48">
        <f>_xlfn.XLOOKUP(Table7[[#This Row],[Name]],_485[[Name ]],_485[Points],0)</f>
        <v>1</v>
      </c>
      <c r="O48">
        <f>_xlfn.XLOOKUP(Table7[[#This Row],[Name]],_7024[Name],_7024[Points])</f>
        <v>8</v>
      </c>
      <c r="P48">
        <f>_xlfn.XLOOKUP(Table7[[#This Row],[Name]],_6976[Name],_6976[Points],0)</f>
        <v>6</v>
      </c>
      <c r="Q48">
        <f>_xlfn.XLOOKUP(Table7[[#This Row],[Name]],_6918[Name],_6918[Points],0)</f>
        <v>9</v>
      </c>
      <c r="R48">
        <f>_xlfn.XLOOKUP(Table7[[#This Row],[Name]],_6678[Name],_6678[Points],0)</f>
        <v>6</v>
      </c>
      <c r="S48">
        <f>_xlfn.XLOOKUP(Table7[[#This Row],[Name]],_2[Name],_2[Points],0)</f>
        <v>1</v>
      </c>
      <c r="T48">
        <f>_xlfn.XLOOKUP(Table7[[#This Row],[Name]],_773[Name],_773[Points],0)</f>
        <v>5</v>
      </c>
      <c r="U48">
        <f>_xlfn.XLOOKUP(Table7[[#This Row],[Name]],_7[Name],_7[Points],0)</f>
        <v>5</v>
      </c>
      <c r="V48">
        <f>_xlfn.XLOOKUP(Table7[[#This Row],[Name]],_7521[Name],_7521[Points],0)</f>
        <v>0</v>
      </c>
    </row>
    <row r="49" spans="1:22" x14ac:dyDescent="0.2">
      <c r="A49" t="s">
        <v>175</v>
      </c>
      <c r="B49" t="str">
        <f>_xlfn.XLOOKUP(Table7[[#This Row],[Name]],_966[[Name ]],_966[Party])</f>
        <v>Democratic</v>
      </c>
      <c r="C49" s="3">
        <f>SUM(Table7[[#This Row],[H.R. 7217]:[H.R. 7521]])/Table7[[#This Row],[Total Weight]]</f>
        <v>0.85915492957746475</v>
      </c>
      <c r="D49" s="4">
        <f>SUM(Table2[Weight?])</f>
        <v>71</v>
      </c>
      <c r="E49" s="4">
        <f>IF(Table7[[#This Row],[Party]]="Democratic",1,0)</f>
        <v>1</v>
      </c>
      <c r="F49" s="4">
        <f>IF(Table7[[#This Row],[Party]]="Democratic",Table7[[#This Row],[Score]],0)</f>
        <v>0.85915492957746475</v>
      </c>
      <c r="G49" s="4">
        <f>IF(Table7[[#This Row],[Party]]="Republican",1,0)</f>
        <v>0</v>
      </c>
      <c r="H49" s="4">
        <f>IF(Table7[[#This Row],[Party]]="Republican",Table7[[#This Row],[Score]],0)</f>
        <v>0</v>
      </c>
      <c r="I49">
        <f>(_xlfn.XLOOKUP(Table7[[#This Row],[Name]],_7217[Name],_7217[Points],0))</f>
        <v>10</v>
      </c>
      <c r="J49">
        <f>_xlfn.XLOOKUP(Table7[[#This Row],[Name]],_3746[Name],_3746[Rating],0)</f>
        <v>0</v>
      </c>
      <c r="K49">
        <f>_xlfn.XLOOKUP(Table7[[#This Row],[Name]],_966[[Name ]],_966[Points])</f>
        <v>0</v>
      </c>
      <c r="L49">
        <f>_xlfn.XLOOKUP(Table7[[#This Row],[Name]],_5860[Name],_5860[Points],0)</f>
        <v>2</v>
      </c>
      <c r="M49">
        <f>_xlfn.XLOOKUP(Table7[[#This Row],[Name]],_7176[Name],_7176[Points])</f>
        <v>8</v>
      </c>
      <c r="N49">
        <f>_xlfn.XLOOKUP(Table7[[#This Row],[Name]],_485[[Name ]],_485[Points],0)</f>
        <v>1</v>
      </c>
      <c r="O49">
        <f>_xlfn.XLOOKUP(Table7[[#This Row],[Name]],_7024[Name],_7024[Points])</f>
        <v>8</v>
      </c>
      <c r="P49">
        <f>_xlfn.XLOOKUP(Table7[[#This Row],[Name]],_6976[Name],_6976[Points],0)</f>
        <v>6</v>
      </c>
      <c r="Q49">
        <f>_xlfn.XLOOKUP(Table7[[#This Row],[Name]],_6918[Name],_6918[Points],0)</f>
        <v>9</v>
      </c>
      <c r="R49">
        <f>_xlfn.XLOOKUP(Table7[[#This Row],[Name]],_6678[Name],_6678[Points],0)</f>
        <v>6</v>
      </c>
      <c r="S49">
        <f>_xlfn.XLOOKUP(Table7[[#This Row],[Name]],_2[Name],_2[Points],0)</f>
        <v>1</v>
      </c>
      <c r="T49">
        <f>_xlfn.XLOOKUP(Table7[[#This Row],[Name]],_773[Name],_773[Points],0)</f>
        <v>5</v>
      </c>
      <c r="U49">
        <f>_xlfn.XLOOKUP(Table7[[#This Row],[Name]],_7[Name],_7[Points],0)</f>
        <v>5</v>
      </c>
      <c r="V49">
        <f>_xlfn.XLOOKUP(Table7[[#This Row],[Name]],_7521[Name],_7521[Points],0)</f>
        <v>0</v>
      </c>
    </row>
    <row r="50" spans="1:22" x14ac:dyDescent="0.2">
      <c r="A50" t="s">
        <v>186</v>
      </c>
      <c r="B50" t="str">
        <f>_xlfn.XLOOKUP(Table7[[#This Row],[Name]],_966[[Name ]],_966[Party])</f>
        <v>Democratic</v>
      </c>
      <c r="C50" s="3">
        <f>SUM(Table7[[#This Row],[H.R. 7217]:[H.R. 7521]])/Table7[[#This Row],[Total Weight]]</f>
        <v>0.85915492957746475</v>
      </c>
      <c r="D50" s="4">
        <f>SUM(Table2[Weight?])</f>
        <v>71</v>
      </c>
      <c r="E50" s="4">
        <f>IF(Table7[[#This Row],[Party]]="Democratic",1,0)</f>
        <v>1</v>
      </c>
      <c r="F50" s="4">
        <f>IF(Table7[[#This Row],[Party]]="Democratic",Table7[[#This Row],[Score]],0)</f>
        <v>0.85915492957746475</v>
      </c>
      <c r="G50" s="4">
        <f>IF(Table7[[#This Row],[Party]]="Republican",1,0)</f>
        <v>0</v>
      </c>
      <c r="H50" s="4">
        <f>IF(Table7[[#This Row],[Party]]="Republican",Table7[[#This Row],[Score]],0)</f>
        <v>0</v>
      </c>
      <c r="I50">
        <f>(_xlfn.XLOOKUP(Table7[[#This Row],[Name]],_7217[Name],_7217[Points],0))</f>
        <v>10</v>
      </c>
      <c r="J50">
        <f>_xlfn.XLOOKUP(Table7[[#This Row],[Name]],_3746[Name],_3746[Rating],0)</f>
        <v>0</v>
      </c>
      <c r="K50">
        <f>_xlfn.XLOOKUP(Table7[[#This Row],[Name]],_966[[Name ]],_966[Points])</f>
        <v>0</v>
      </c>
      <c r="L50">
        <f>_xlfn.XLOOKUP(Table7[[#This Row],[Name]],_5860[Name],_5860[Points],0)</f>
        <v>2</v>
      </c>
      <c r="M50">
        <f>_xlfn.XLOOKUP(Table7[[#This Row],[Name]],_7176[Name],_7176[Points])</f>
        <v>8</v>
      </c>
      <c r="N50">
        <f>_xlfn.XLOOKUP(Table7[[#This Row],[Name]],_485[[Name ]],_485[Points],0)</f>
        <v>1</v>
      </c>
      <c r="O50">
        <f>_xlfn.XLOOKUP(Table7[[#This Row],[Name]],_7024[Name],_7024[Points])</f>
        <v>8</v>
      </c>
      <c r="P50">
        <f>_xlfn.XLOOKUP(Table7[[#This Row],[Name]],_6976[Name],_6976[Points],0)</f>
        <v>6</v>
      </c>
      <c r="Q50">
        <f>_xlfn.XLOOKUP(Table7[[#This Row],[Name]],_6918[Name],_6918[Points],0)</f>
        <v>9</v>
      </c>
      <c r="R50">
        <f>_xlfn.XLOOKUP(Table7[[#This Row],[Name]],_6678[Name],_6678[Points],0)</f>
        <v>6</v>
      </c>
      <c r="S50">
        <f>_xlfn.XLOOKUP(Table7[[#This Row],[Name]],_2[Name],_2[Points],0)</f>
        <v>1</v>
      </c>
      <c r="T50">
        <f>_xlfn.XLOOKUP(Table7[[#This Row],[Name]],_773[Name],_773[Points],0)</f>
        <v>5</v>
      </c>
      <c r="U50">
        <f>_xlfn.XLOOKUP(Table7[[#This Row],[Name]],_7[Name],_7[Points],0)</f>
        <v>5</v>
      </c>
      <c r="V50">
        <f>_xlfn.XLOOKUP(Table7[[#This Row],[Name]],_7521[Name],_7521[Points],0)</f>
        <v>0</v>
      </c>
    </row>
    <row r="51" spans="1:22" x14ac:dyDescent="0.2">
      <c r="A51" t="s">
        <v>191</v>
      </c>
      <c r="B51" t="str">
        <f>_xlfn.XLOOKUP(Table7[[#This Row],[Name]],_966[[Name ]],_966[Party])</f>
        <v>Democratic</v>
      </c>
      <c r="C51" s="3">
        <f>SUM(Table7[[#This Row],[H.R. 7217]:[H.R. 7521]])/Table7[[#This Row],[Total Weight]]</f>
        <v>0.9859154929577465</v>
      </c>
      <c r="D51" s="4">
        <f>SUM(Table2[Weight?])</f>
        <v>71</v>
      </c>
      <c r="E51" s="4">
        <f>IF(Table7[[#This Row],[Party]]="Democratic",1,0)</f>
        <v>1</v>
      </c>
      <c r="F51" s="4">
        <f>IF(Table7[[#This Row],[Party]]="Democratic",Table7[[#This Row],[Score]],0)</f>
        <v>0.9859154929577465</v>
      </c>
      <c r="G51" s="4">
        <f>IF(Table7[[#This Row],[Party]]="Republican",1,0)</f>
        <v>0</v>
      </c>
      <c r="H51" s="4">
        <f>IF(Table7[[#This Row],[Party]]="Republican",Table7[[#This Row],[Score]],0)</f>
        <v>0</v>
      </c>
      <c r="I51">
        <f>(_xlfn.XLOOKUP(Table7[[#This Row],[Name]],_7217[Name],_7217[Points],0))</f>
        <v>10</v>
      </c>
      <c r="J51">
        <f>_xlfn.XLOOKUP(Table7[[#This Row],[Name]],_3746[Name],_3746[Rating],0)</f>
        <v>0</v>
      </c>
      <c r="K51">
        <f>_xlfn.XLOOKUP(Table7[[#This Row],[Name]],_966[[Name ]],_966[Points])</f>
        <v>0</v>
      </c>
      <c r="L51">
        <f>_xlfn.XLOOKUP(Table7[[#This Row],[Name]],_5860[Name],_5860[Points],0)</f>
        <v>2</v>
      </c>
      <c r="M51">
        <f>_xlfn.XLOOKUP(Table7[[#This Row],[Name]],_7176[Name],_7176[Points])</f>
        <v>8</v>
      </c>
      <c r="N51">
        <f>_xlfn.XLOOKUP(Table7[[#This Row],[Name]],_485[[Name ]],_485[Points],0)</f>
        <v>1</v>
      </c>
      <c r="O51">
        <f>_xlfn.XLOOKUP(Table7[[#This Row],[Name]],_7024[Name],_7024[Points])</f>
        <v>8</v>
      </c>
      <c r="P51">
        <f>_xlfn.XLOOKUP(Table7[[#This Row],[Name]],_6976[Name],_6976[Points],0)</f>
        <v>6</v>
      </c>
      <c r="Q51">
        <f>_xlfn.XLOOKUP(Table7[[#This Row],[Name]],_6918[Name],_6918[Points],0)</f>
        <v>9</v>
      </c>
      <c r="R51">
        <f>_xlfn.XLOOKUP(Table7[[#This Row],[Name]],_6678[Name],_6678[Points],0)</f>
        <v>6</v>
      </c>
      <c r="S51">
        <f>_xlfn.XLOOKUP(Table7[[#This Row],[Name]],_2[Name],_2[Points],0)</f>
        <v>1</v>
      </c>
      <c r="T51">
        <f>_xlfn.XLOOKUP(Table7[[#This Row],[Name]],_773[Name],_773[Points],0)</f>
        <v>5</v>
      </c>
      <c r="U51">
        <f>_xlfn.XLOOKUP(Table7[[#This Row],[Name]],_7[Name],_7[Points],0)</f>
        <v>5</v>
      </c>
      <c r="V51">
        <f>_xlfn.XLOOKUP(Table7[[#This Row],[Name]],_7521[Name],_7521[Points],0)</f>
        <v>9</v>
      </c>
    </row>
    <row r="52" spans="1:22" x14ac:dyDescent="0.2">
      <c r="A52" t="s">
        <v>230</v>
      </c>
      <c r="B52" t="str">
        <f>_xlfn.XLOOKUP(Table7[[#This Row],[Name]],_966[[Name ]],_966[Party])</f>
        <v>Democratic</v>
      </c>
      <c r="C52" s="3">
        <f>SUM(Table7[[#This Row],[H.R. 7217]:[H.R. 7521]])/Table7[[#This Row],[Total Weight]]</f>
        <v>0.85915492957746475</v>
      </c>
      <c r="D52" s="4">
        <f>SUM(Table2[Weight?])</f>
        <v>71</v>
      </c>
      <c r="E52" s="4">
        <f>IF(Table7[[#This Row],[Party]]="Democratic",1,0)</f>
        <v>1</v>
      </c>
      <c r="F52" s="4">
        <f>IF(Table7[[#This Row],[Party]]="Democratic",Table7[[#This Row],[Score]],0)</f>
        <v>0.85915492957746475</v>
      </c>
      <c r="G52" s="4">
        <f>IF(Table7[[#This Row],[Party]]="Republican",1,0)</f>
        <v>0</v>
      </c>
      <c r="H52" s="4">
        <f>IF(Table7[[#This Row],[Party]]="Republican",Table7[[#This Row],[Score]],0)</f>
        <v>0</v>
      </c>
      <c r="I52">
        <f>(_xlfn.XLOOKUP(Table7[[#This Row],[Name]],_7217[Name],_7217[Points],0))</f>
        <v>10</v>
      </c>
      <c r="J52">
        <f>_xlfn.XLOOKUP(Table7[[#This Row],[Name]],_3746[Name],_3746[Rating],0)</f>
        <v>0</v>
      </c>
      <c r="K52">
        <f>_xlfn.XLOOKUP(Table7[[#This Row],[Name]],_966[[Name ]],_966[Points])</f>
        <v>0</v>
      </c>
      <c r="L52">
        <f>_xlfn.XLOOKUP(Table7[[#This Row],[Name]],_5860[Name],_5860[Points],0)</f>
        <v>2</v>
      </c>
      <c r="M52">
        <f>_xlfn.XLOOKUP(Table7[[#This Row],[Name]],_7176[Name],_7176[Points])</f>
        <v>8</v>
      </c>
      <c r="N52">
        <f>_xlfn.XLOOKUP(Table7[[#This Row],[Name]],_485[[Name ]],_485[Points],0)</f>
        <v>1</v>
      </c>
      <c r="O52">
        <f>_xlfn.XLOOKUP(Table7[[#This Row],[Name]],_7024[Name],_7024[Points])</f>
        <v>8</v>
      </c>
      <c r="P52">
        <f>_xlfn.XLOOKUP(Table7[[#This Row],[Name]],_6976[Name],_6976[Points],0)</f>
        <v>6</v>
      </c>
      <c r="Q52">
        <f>_xlfn.XLOOKUP(Table7[[#This Row],[Name]],_6918[Name],_6918[Points],0)</f>
        <v>9</v>
      </c>
      <c r="R52">
        <f>_xlfn.XLOOKUP(Table7[[#This Row],[Name]],_6678[Name],_6678[Points],0)</f>
        <v>6</v>
      </c>
      <c r="S52">
        <f>_xlfn.XLOOKUP(Table7[[#This Row],[Name]],_2[Name],_2[Points],0)</f>
        <v>1</v>
      </c>
      <c r="T52">
        <f>_xlfn.XLOOKUP(Table7[[#This Row],[Name]],_773[Name],_773[Points],0)</f>
        <v>5</v>
      </c>
      <c r="U52">
        <f>_xlfn.XLOOKUP(Table7[[#This Row],[Name]],_7[Name],_7[Points],0)</f>
        <v>5</v>
      </c>
      <c r="V52">
        <f>_xlfn.XLOOKUP(Table7[[#This Row],[Name]],_7521[Name],_7521[Points],0)</f>
        <v>0</v>
      </c>
    </row>
    <row r="53" spans="1:22" x14ac:dyDescent="0.2">
      <c r="A53" t="s">
        <v>237</v>
      </c>
      <c r="B53" t="str">
        <f>_xlfn.XLOOKUP(Table7[[#This Row],[Name]],_966[[Name ]],_966[Party])</f>
        <v>Democratic</v>
      </c>
      <c r="C53" s="3">
        <f>SUM(Table7[[#This Row],[H.R. 7217]:[H.R. 7521]])/Table7[[#This Row],[Total Weight]]</f>
        <v>0.85915492957746475</v>
      </c>
      <c r="D53" s="4">
        <f>SUM(Table2[Weight?])</f>
        <v>71</v>
      </c>
      <c r="E53" s="4">
        <f>IF(Table7[[#This Row],[Party]]="Democratic",1,0)</f>
        <v>1</v>
      </c>
      <c r="F53" s="4">
        <f>IF(Table7[[#This Row],[Party]]="Democratic",Table7[[#This Row],[Score]],0)</f>
        <v>0.85915492957746475</v>
      </c>
      <c r="G53" s="4">
        <f>IF(Table7[[#This Row],[Party]]="Republican",1,0)</f>
        <v>0</v>
      </c>
      <c r="H53" s="4">
        <f>IF(Table7[[#This Row],[Party]]="Republican",Table7[[#This Row],[Score]],0)</f>
        <v>0</v>
      </c>
      <c r="I53">
        <f>(_xlfn.XLOOKUP(Table7[[#This Row],[Name]],_7217[Name],_7217[Points],0))</f>
        <v>10</v>
      </c>
      <c r="J53">
        <f>_xlfn.XLOOKUP(Table7[[#This Row],[Name]],_3746[Name],_3746[Rating],0)</f>
        <v>0</v>
      </c>
      <c r="K53">
        <f>_xlfn.XLOOKUP(Table7[[#This Row],[Name]],_966[[Name ]],_966[Points])</f>
        <v>0</v>
      </c>
      <c r="L53">
        <f>_xlfn.XLOOKUP(Table7[[#This Row],[Name]],_5860[Name],_5860[Points],0)</f>
        <v>2</v>
      </c>
      <c r="M53">
        <f>_xlfn.XLOOKUP(Table7[[#This Row],[Name]],_7176[Name],_7176[Points])</f>
        <v>8</v>
      </c>
      <c r="N53">
        <f>_xlfn.XLOOKUP(Table7[[#This Row],[Name]],_485[[Name ]],_485[Points],0)</f>
        <v>1</v>
      </c>
      <c r="O53">
        <f>_xlfn.XLOOKUP(Table7[[#This Row],[Name]],_7024[Name],_7024[Points])</f>
        <v>8</v>
      </c>
      <c r="P53">
        <f>_xlfn.XLOOKUP(Table7[[#This Row],[Name]],_6976[Name],_6976[Points],0)</f>
        <v>6</v>
      </c>
      <c r="Q53">
        <f>_xlfn.XLOOKUP(Table7[[#This Row],[Name]],_6918[Name],_6918[Points],0)</f>
        <v>9</v>
      </c>
      <c r="R53">
        <f>_xlfn.XLOOKUP(Table7[[#This Row],[Name]],_6678[Name],_6678[Points],0)</f>
        <v>6</v>
      </c>
      <c r="S53">
        <f>_xlfn.XLOOKUP(Table7[[#This Row],[Name]],_2[Name],_2[Points],0)</f>
        <v>1</v>
      </c>
      <c r="T53">
        <f>_xlfn.XLOOKUP(Table7[[#This Row],[Name]],_773[Name],_773[Points],0)</f>
        <v>5</v>
      </c>
      <c r="U53">
        <f>_xlfn.XLOOKUP(Table7[[#This Row],[Name]],_7[Name],_7[Points],0)</f>
        <v>5</v>
      </c>
      <c r="V53">
        <f>_xlfn.XLOOKUP(Table7[[#This Row],[Name]],_7521[Name],_7521[Points],0)</f>
        <v>0</v>
      </c>
    </row>
    <row r="54" spans="1:22" x14ac:dyDescent="0.2">
      <c r="A54" t="s">
        <v>242</v>
      </c>
      <c r="B54" t="str">
        <f>_xlfn.XLOOKUP(Table7[[#This Row],[Name]],_966[[Name ]],_966[Party])</f>
        <v>Democratic</v>
      </c>
      <c r="C54" s="3">
        <f>SUM(Table7[[#This Row],[H.R. 7217]:[H.R. 7521]])/Table7[[#This Row],[Total Weight]]</f>
        <v>0.9859154929577465</v>
      </c>
      <c r="D54" s="4">
        <f>SUM(Table2[Weight?])</f>
        <v>71</v>
      </c>
      <c r="E54" s="4">
        <f>IF(Table7[[#This Row],[Party]]="Democratic",1,0)</f>
        <v>1</v>
      </c>
      <c r="F54" s="4">
        <f>IF(Table7[[#This Row],[Party]]="Democratic",Table7[[#This Row],[Score]],0)</f>
        <v>0.9859154929577465</v>
      </c>
      <c r="G54" s="4">
        <f>IF(Table7[[#This Row],[Party]]="Republican",1,0)</f>
        <v>0</v>
      </c>
      <c r="H54" s="4">
        <f>IF(Table7[[#This Row],[Party]]="Republican",Table7[[#This Row],[Score]],0)</f>
        <v>0</v>
      </c>
      <c r="I54">
        <f>(_xlfn.XLOOKUP(Table7[[#This Row],[Name]],_7217[Name],_7217[Points],0))</f>
        <v>10</v>
      </c>
      <c r="J54">
        <f>_xlfn.XLOOKUP(Table7[[#This Row],[Name]],_3746[Name],_3746[Rating],0)</f>
        <v>0</v>
      </c>
      <c r="K54">
        <f>_xlfn.XLOOKUP(Table7[[#This Row],[Name]],_966[[Name ]],_966[Points])</f>
        <v>0</v>
      </c>
      <c r="L54">
        <f>_xlfn.XLOOKUP(Table7[[#This Row],[Name]],_5860[Name],_5860[Points],0)</f>
        <v>2</v>
      </c>
      <c r="M54">
        <f>_xlfn.XLOOKUP(Table7[[#This Row],[Name]],_7176[Name],_7176[Points])</f>
        <v>8</v>
      </c>
      <c r="N54">
        <f>_xlfn.XLOOKUP(Table7[[#This Row],[Name]],_485[[Name ]],_485[Points],0)</f>
        <v>1</v>
      </c>
      <c r="O54">
        <f>_xlfn.XLOOKUP(Table7[[#This Row],[Name]],_7024[Name],_7024[Points])</f>
        <v>8</v>
      </c>
      <c r="P54">
        <f>_xlfn.XLOOKUP(Table7[[#This Row],[Name]],_6976[Name],_6976[Points],0)</f>
        <v>6</v>
      </c>
      <c r="Q54">
        <f>_xlfn.XLOOKUP(Table7[[#This Row],[Name]],_6918[Name],_6918[Points],0)</f>
        <v>9</v>
      </c>
      <c r="R54">
        <f>_xlfn.XLOOKUP(Table7[[#This Row],[Name]],_6678[Name],_6678[Points],0)</f>
        <v>6</v>
      </c>
      <c r="S54">
        <f>_xlfn.XLOOKUP(Table7[[#This Row],[Name]],_2[Name],_2[Points],0)</f>
        <v>1</v>
      </c>
      <c r="T54">
        <f>_xlfn.XLOOKUP(Table7[[#This Row],[Name]],_773[Name],_773[Points],0)</f>
        <v>5</v>
      </c>
      <c r="U54">
        <f>_xlfn.XLOOKUP(Table7[[#This Row],[Name]],_7[Name],_7[Points],0)</f>
        <v>5</v>
      </c>
      <c r="V54">
        <f>_xlfn.XLOOKUP(Table7[[#This Row],[Name]],_7521[Name],_7521[Points],0)</f>
        <v>9</v>
      </c>
    </row>
    <row r="55" spans="1:22" x14ac:dyDescent="0.2">
      <c r="A55" t="s">
        <v>245</v>
      </c>
      <c r="B55" t="str">
        <f>_xlfn.XLOOKUP(Table7[[#This Row],[Name]],_966[[Name ]],_966[Party])</f>
        <v>Democratic</v>
      </c>
      <c r="C55" s="3">
        <f>SUM(Table7[[#This Row],[H.R. 7217]:[H.R. 7521]])/Table7[[#This Row],[Total Weight]]</f>
        <v>0.85915492957746475</v>
      </c>
      <c r="D55" s="4">
        <f>SUM(Table2[Weight?])</f>
        <v>71</v>
      </c>
      <c r="E55" s="4">
        <f>IF(Table7[[#This Row],[Party]]="Democratic",1,0)</f>
        <v>1</v>
      </c>
      <c r="F55" s="4">
        <f>IF(Table7[[#This Row],[Party]]="Democratic",Table7[[#This Row],[Score]],0)</f>
        <v>0.85915492957746475</v>
      </c>
      <c r="G55" s="4">
        <f>IF(Table7[[#This Row],[Party]]="Republican",1,0)</f>
        <v>0</v>
      </c>
      <c r="H55" s="4">
        <f>IF(Table7[[#This Row],[Party]]="Republican",Table7[[#This Row],[Score]],0)</f>
        <v>0</v>
      </c>
      <c r="I55">
        <f>(_xlfn.XLOOKUP(Table7[[#This Row],[Name]],_7217[Name],_7217[Points],0))</f>
        <v>10</v>
      </c>
      <c r="J55">
        <f>_xlfn.XLOOKUP(Table7[[#This Row],[Name]],_3746[Name],_3746[Rating],0)</f>
        <v>0</v>
      </c>
      <c r="K55">
        <f>_xlfn.XLOOKUP(Table7[[#This Row],[Name]],_966[[Name ]],_966[Points])</f>
        <v>0</v>
      </c>
      <c r="L55">
        <f>_xlfn.XLOOKUP(Table7[[#This Row],[Name]],_5860[Name],_5860[Points],0)</f>
        <v>2</v>
      </c>
      <c r="M55">
        <f>_xlfn.XLOOKUP(Table7[[#This Row],[Name]],_7176[Name],_7176[Points])</f>
        <v>8</v>
      </c>
      <c r="N55">
        <f>_xlfn.XLOOKUP(Table7[[#This Row],[Name]],_485[[Name ]],_485[Points],0)</f>
        <v>1</v>
      </c>
      <c r="O55">
        <f>_xlfn.XLOOKUP(Table7[[#This Row],[Name]],_7024[Name],_7024[Points])</f>
        <v>8</v>
      </c>
      <c r="P55">
        <f>_xlfn.XLOOKUP(Table7[[#This Row],[Name]],_6976[Name],_6976[Points],0)</f>
        <v>6</v>
      </c>
      <c r="Q55">
        <f>_xlfn.XLOOKUP(Table7[[#This Row],[Name]],_6918[Name],_6918[Points],0)</f>
        <v>9</v>
      </c>
      <c r="R55">
        <f>_xlfn.XLOOKUP(Table7[[#This Row],[Name]],_6678[Name],_6678[Points],0)</f>
        <v>6</v>
      </c>
      <c r="S55">
        <f>_xlfn.XLOOKUP(Table7[[#This Row],[Name]],_2[Name],_2[Points],0)</f>
        <v>1</v>
      </c>
      <c r="T55">
        <f>_xlfn.XLOOKUP(Table7[[#This Row],[Name]],_773[Name],_773[Points],0)</f>
        <v>5</v>
      </c>
      <c r="U55">
        <f>_xlfn.XLOOKUP(Table7[[#This Row],[Name]],_7[Name],_7[Points],0)</f>
        <v>5</v>
      </c>
      <c r="V55">
        <f>_xlfn.XLOOKUP(Table7[[#This Row],[Name]],_7521[Name],_7521[Points],0)</f>
        <v>0</v>
      </c>
    </row>
    <row r="56" spans="1:22" x14ac:dyDescent="0.2">
      <c r="A56" t="s">
        <v>257</v>
      </c>
      <c r="B56" t="str">
        <f>_xlfn.XLOOKUP(Table7[[#This Row],[Name]],_966[[Name ]],_966[Party])</f>
        <v>Democratic</v>
      </c>
      <c r="C56" s="3">
        <f>SUM(Table7[[#This Row],[H.R. 7217]:[H.R. 7521]])/Table7[[#This Row],[Total Weight]]</f>
        <v>0.85915492957746475</v>
      </c>
      <c r="D56" s="4">
        <f>SUM(Table2[Weight?])</f>
        <v>71</v>
      </c>
      <c r="E56" s="4">
        <f>IF(Table7[[#This Row],[Party]]="Democratic",1,0)</f>
        <v>1</v>
      </c>
      <c r="F56" s="4">
        <f>IF(Table7[[#This Row],[Party]]="Democratic",Table7[[#This Row],[Score]],0)</f>
        <v>0.85915492957746475</v>
      </c>
      <c r="G56" s="4">
        <f>IF(Table7[[#This Row],[Party]]="Republican",1,0)</f>
        <v>0</v>
      </c>
      <c r="H56" s="4">
        <f>IF(Table7[[#This Row],[Party]]="Republican",Table7[[#This Row],[Score]],0)</f>
        <v>0</v>
      </c>
      <c r="I56">
        <f>(_xlfn.XLOOKUP(Table7[[#This Row],[Name]],_7217[Name],_7217[Points],0))</f>
        <v>10</v>
      </c>
      <c r="J56">
        <f>_xlfn.XLOOKUP(Table7[[#This Row],[Name]],_3746[Name],_3746[Rating],0)</f>
        <v>0</v>
      </c>
      <c r="K56">
        <f>_xlfn.XLOOKUP(Table7[[#This Row],[Name]],_966[[Name ]],_966[Points])</f>
        <v>0</v>
      </c>
      <c r="L56">
        <f>_xlfn.XLOOKUP(Table7[[#This Row],[Name]],_5860[Name],_5860[Points],0)</f>
        <v>2</v>
      </c>
      <c r="M56">
        <f>_xlfn.XLOOKUP(Table7[[#This Row],[Name]],_7176[Name],_7176[Points])</f>
        <v>8</v>
      </c>
      <c r="N56">
        <f>_xlfn.XLOOKUP(Table7[[#This Row],[Name]],_485[[Name ]],_485[Points],0)</f>
        <v>1</v>
      </c>
      <c r="O56">
        <f>_xlfn.XLOOKUP(Table7[[#This Row],[Name]],_7024[Name],_7024[Points])</f>
        <v>8</v>
      </c>
      <c r="P56">
        <f>_xlfn.XLOOKUP(Table7[[#This Row],[Name]],_6976[Name],_6976[Points],0)</f>
        <v>6</v>
      </c>
      <c r="Q56">
        <f>_xlfn.XLOOKUP(Table7[[#This Row],[Name]],_6918[Name],_6918[Points],0)</f>
        <v>9</v>
      </c>
      <c r="R56">
        <f>_xlfn.XLOOKUP(Table7[[#This Row],[Name]],_6678[Name],_6678[Points],0)</f>
        <v>6</v>
      </c>
      <c r="S56">
        <f>_xlfn.XLOOKUP(Table7[[#This Row],[Name]],_2[Name],_2[Points],0)</f>
        <v>1</v>
      </c>
      <c r="T56">
        <f>_xlfn.XLOOKUP(Table7[[#This Row],[Name]],_773[Name],_773[Points],0)</f>
        <v>5</v>
      </c>
      <c r="U56">
        <f>_xlfn.XLOOKUP(Table7[[#This Row],[Name]],_7[Name],_7[Points],0)</f>
        <v>5</v>
      </c>
      <c r="V56">
        <f>_xlfn.XLOOKUP(Table7[[#This Row],[Name]],_7521[Name],_7521[Points],0)</f>
        <v>0</v>
      </c>
    </row>
    <row r="57" spans="1:22" x14ac:dyDescent="0.2">
      <c r="A57" t="s">
        <v>264</v>
      </c>
      <c r="B57" t="str">
        <f>_xlfn.XLOOKUP(Table7[[#This Row],[Name]],_966[[Name ]],_966[Party])</f>
        <v>Democratic</v>
      </c>
      <c r="C57" s="3">
        <f>SUM(Table7[[#This Row],[H.R. 7217]:[H.R. 7521]])/Table7[[#This Row],[Total Weight]]</f>
        <v>0.85915492957746475</v>
      </c>
      <c r="D57" s="4">
        <f>SUM(Table2[Weight?])</f>
        <v>71</v>
      </c>
      <c r="E57" s="4">
        <f>IF(Table7[[#This Row],[Party]]="Democratic",1,0)</f>
        <v>1</v>
      </c>
      <c r="F57" s="4">
        <f>IF(Table7[[#This Row],[Party]]="Democratic",Table7[[#This Row],[Score]],0)</f>
        <v>0.85915492957746475</v>
      </c>
      <c r="G57" s="4">
        <f>IF(Table7[[#This Row],[Party]]="Republican",1,0)</f>
        <v>0</v>
      </c>
      <c r="H57" s="4">
        <f>IF(Table7[[#This Row],[Party]]="Republican",Table7[[#This Row],[Score]],0)</f>
        <v>0</v>
      </c>
      <c r="I57">
        <f>(_xlfn.XLOOKUP(Table7[[#This Row],[Name]],_7217[Name],_7217[Points],0))</f>
        <v>10</v>
      </c>
      <c r="J57">
        <f>_xlfn.XLOOKUP(Table7[[#This Row],[Name]],_3746[Name],_3746[Rating],0)</f>
        <v>0</v>
      </c>
      <c r="K57">
        <f>_xlfn.XLOOKUP(Table7[[#This Row],[Name]],_966[[Name ]],_966[Points])</f>
        <v>0</v>
      </c>
      <c r="L57">
        <f>_xlfn.XLOOKUP(Table7[[#This Row],[Name]],_5860[Name],_5860[Points],0)</f>
        <v>2</v>
      </c>
      <c r="M57">
        <f>_xlfn.XLOOKUP(Table7[[#This Row],[Name]],_7176[Name],_7176[Points])</f>
        <v>8</v>
      </c>
      <c r="N57">
        <f>_xlfn.XLOOKUP(Table7[[#This Row],[Name]],_485[[Name ]],_485[Points],0)</f>
        <v>1</v>
      </c>
      <c r="O57">
        <f>_xlfn.XLOOKUP(Table7[[#This Row],[Name]],_7024[Name],_7024[Points])</f>
        <v>8</v>
      </c>
      <c r="P57">
        <f>_xlfn.XLOOKUP(Table7[[#This Row],[Name]],_6976[Name],_6976[Points],0)</f>
        <v>6</v>
      </c>
      <c r="Q57">
        <f>_xlfn.XLOOKUP(Table7[[#This Row],[Name]],_6918[Name],_6918[Points],0)</f>
        <v>9</v>
      </c>
      <c r="R57">
        <f>_xlfn.XLOOKUP(Table7[[#This Row],[Name]],_6678[Name],_6678[Points],0)</f>
        <v>6</v>
      </c>
      <c r="S57">
        <f>_xlfn.XLOOKUP(Table7[[#This Row],[Name]],_2[Name],_2[Points],0)</f>
        <v>1</v>
      </c>
      <c r="T57">
        <f>_xlfn.XLOOKUP(Table7[[#This Row],[Name]],_773[Name],_773[Points],0)</f>
        <v>5</v>
      </c>
      <c r="U57">
        <f>_xlfn.XLOOKUP(Table7[[#This Row],[Name]],_7[Name],_7[Points],0)</f>
        <v>5</v>
      </c>
      <c r="V57">
        <f>_xlfn.XLOOKUP(Table7[[#This Row],[Name]],_7521[Name],_7521[Points],0)</f>
        <v>0</v>
      </c>
    </row>
    <row r="58" spans="1:22" x14ac:dyDescent="0.2">
      <c r="A58" t="s">
        <v>266</v>
      </c>
      <c r="B58" t="str">
        <f>_xlfn.XLOOKUP(Table7[[#This Row],[Name]],_966[[Name ]],_966[Party])</f>
        <v>Democratic</v>
      </c>
      <c r="C58" s="3">
        <f>SUM(Table7[[#This Row],[H.R. 7217]:[H.R. 7521]])/Table7[[#This Row],[Total Weight]]</f>
        <v>0.9859154929577465</v>
      </c>
      <c r="D58" s="4">
        <f>SUM(Table2[Weight?])</f>
        <v>71</v>
      </c>
      <c r="E58" s="4">
        <f>IF(Table7[[#This Row],[Party]]="Democratic",1,0)</f>
        <v>1</v>
      </c>
      <c r="F58" s="4">
        <f>IF(Table7[[#This Row],[Party]]="Democratic",Table7[[#This Row],[Score]],0)</f>
        <v>0.9859154929577465</v>
      </c>
      <c r="G58" s="4">
        <f>IF(Table7[[#This Row],[Party]]="Republican",1,0)</f>
        <v>0</v>
      </c>
      <c r="H58" s="4">
        <f>IF(Table7[[#This Row],[Party]]="Republican",Table7[[#This Row],[Score]],0)</f>
        <v>0</v>
      </c>
      <c r="I58">
        <f>(_xlfn.XLOOKUP(Table7[[#This Row],[Name]],_7217[Name],_7217[Points],0))</f>
        <v>10</v>
      </c>
      <c r="J58">
        <f>_xlfn.XLOOKUP(Table7[[#This Row],[Name]],_3746[Name],_3746[Rating],0)</f>
        <v>0</v>
      </c>
      <c r="K58">
        <f>_xlfn.XLOOKUP(Table7[[#This Row],[Name]],_966[[Name ]],_966[Points])</f>
        <v>0</v>
      </c>
      <c r="L58">
        <f>_xlfn.XLOOKUP(Table7[[#This Row],[Name]],_5860[Name],_5860[Points],0)</f>
        <v>2</v>
      </c>
      <c r="M58">
        <f>_xlfn.XLOOKUP(Table7[[#This Row],[Name]],_7176[Name],_7176[Points])</f>
        <v>8</v>
      </c>
      <c r="N58">
        <f>_xlfn.XLOOKUP(Table7[[#This Row],[Name]],_485[[Name ]],_485[Points],0)</f>
        <v>1</v>
      </c>
      <c r="O58">
        <f>_xlfn.XLOOKUP(Table7[[#This Row],[Name]],_7024[Name],_7024[Points])</f>
        <v>8</v>
      </c>
      <c r="P58">
        <f>_xlfn.XLOOKUP(Table7[[#This Row],[Name]],_6976[Name],_6976[Points],0)</f>
        <v>6</v>
      </c>
      <c r="Q58">
        <f>_xlfn.XLOOKUP(Table7[[#This Row],[Name]],_6918[Name],_6918[Points],0)</f>
        <v>9</v>
      </c>
      <c r="R58">
        <f>_xlfn.XLOOKUP(Table7[[#This Row],[Name]],_6678[Name],_6678[Points],0)</f>
        <v>6</v>
      </c>
      <c r="S58">
        <f>_xlfn.XLOOKUP(Table7[[#This Row],[Name]],_2[Name],_2[Points],0)</f>
        <v>1</v>
      </c>
      <c r="T58">
        <f>_xlfn.XLOOKUP(Table7[[#This Row],[Name]],_773[Name],_773[Points],0)</f>
        <v>5</v>
      </c>
      <c r="U58">
        <f>_xlfn.XLOOKUP(Table7[[#This Row],[Name]],_7[Name],_7[Points],0)</f>
        <v>5</v>
      </c>
      <c r="V58">
        <f>_xlfn.XLOOKUP(Table7[[#This Row],[Name]],_7521[Name],_7521[Points],0)</f>
        <v>9</v>
      </c>
    </row>
    <row r="59" spans="1:22" x14ac:dyDescent="0.2">
      <c r="A59" t="s">
        <v>267</v>
      </c>
      <c r="B59" t="str">
        <f>_xlfn.XLOOKUP(Table7[[#This Row],[Name]],_966[[Name ]],_966[Party])</f>
        <v>Democratic</v>
      </c>
      <c r="C59" s="3">
        <f>SUM(Table7[[#This Row],[H.R. 7217]:[H.R. 7521]])/Table7[[#This Row],[Total Weight]]</f>
        <v>0.85915492957746475</v>
      </c>
      <c r="D59" s="4">
        <f>SUM(Table2[Weight?])</f>
        <v>71</v>
      </c>
      <c r="E59" s="4">
        <f>IF(Table7[[#This Row],[Party]]="Democratic",1,0)</f>
        <v>1</v>
      </c>
      <c r="F59" s="4">
        <f>IF(Table7[[#This Row],[Party]]="Democratic",Table7[[#This Row],[Score]],0)</f>
        <v>0.85915492957746475</v>
      </c>
      <c r="G59" s="4">
        <f>IF(Table7[[#This Row],[Party]]="Republican",1,0)</f>
        <v>0</v>
      </c>
      <c r="H59" s="4">
        <f>IF(Table7[[#This Row],[Party]]="Republican",Table7[[#This Row],[Score]],0)</f>
        <v>0</v>
      </c>
      <c r="I59">
        <f>(_xlfn.XLOOKUP(Table7[[#This Row],[Name]],_7217[Name],_7217[Points],0))</f>
        <v>10</v>
      </c>
      <c r="J59">
        <f>_xlfn.XLOOKUP(Table7[[#This Row],[Name]],_3746[Name],_3746[Rating],0)</f>
        <v>0</v>
      </c>
      <c r="K59">
        <f>_xlfn.XLOOKUP(Table7[[#This Row],[Name]],_966[[Name ]],_966[Points])</f>
        <v>0</v>
      </c>
      <c r="L59">
        <f>_xlfn.XLOOKUP(Table7[[#This Row],[Name]],_5860[Name],_5860[Points],0)</f>
        <v>2</v>
      </c>
      <c r="M59">
        <f>_xlfn.XLOOKUP(Table7[[#This Row],[Name]],_7176[Name],_7176[Points])</f>
        <v>8</v>
      </c>
      <c r="N59">
        <f>_xlfn.XLOOKUP(Table7[[#This Row],[Name]],_485[[Name ]],_485[Points],0)</f>
        <v>1</v>
      </c>
      <c r="O59">
        <f>_xlfn.XLOOKUP(Table7[[#This Row],[Name]],_7024[Name],_7024[Points])</f>
        <v>8</v>
      </c>
      <c r="P59">
        <f>_xlfn.XLOOKUP(Table7[[#This Row],[Name]],_6976[Name],_6976[Points],0)</f>
        <v>6</v>
      </c>
      <c r="Q59">
        <f>_xlfn.XLOOKUP(Table7[[#This Row],[Name]],_6918[Name],_6918[Points],0)</f>
        <v>9</v>
      </c>
      <c r="R59">
        <f>_xlfn.XLOOKUP(Table7[[#This Row],[Name]],_6678[Name],_6678[Points],0)</f>
        <v>6</v>
      </c>
      <c r="S59">
        <f>_xlfn.XLOOKUP(Table7[[#This Row],[Name]],_2[Name],_2[Points],0)</f>
        <v>1</v>
      </c>
      <c r="T59">
        <f>_xlfn.XLOOKUP(Table7[[#This Row],[Name]],_773[Name],_773[Points],0)</f>
        <v>5</v>
      </c>
      <c r="U59">
        <f>_xlfn.XLOOKUP(Table7[[#This Row],[Name]],_7[Name],_7[Points],0)</f>
        <v>5</v>
      </c>
      <c r="V59">
        <f>_xlfn.XLOOKUP(Table7[[#This Row],[Name]],_7521[Name],_7521[Points],0)</f>
        <v>0</v>
      </c>
    </row>
    <row r="60" spans="1:22" x14ac:dyDescent="0.2">
      <c r="A60" t="s">
        <v>286</v>
      </c>
      <c r="B60" t="str">
        <f>_xlfn.XLOOKUP(Table7[[#This Row],[Name]],_966[[Name ]],_966[Party])</f>
        <v>Democratic</v>
      </c>
      <c r="C60" s="3">
        <f>SUM(Table7[[#This Row],[H.R. 7217]:[H.R. 7521]])/Table7[[#This Row],[Total Weight]]</f>
        <v>0.85915492957746475</v>
      </c>
      <c r="D60" s="4">
        <f>SUM(Table2[Weight?])</f>
        <v>71</v>
      </c>
      <c r="E60" s="4">
        <f>IF(Table7[[#This Row],[Party]]="Democratic",1,0)</f>
        <v>1</v>
      </c>
      <c r="F60" s="4">
        <f>IF(Table7[[#This Row],[Party]]="Democratic",Table7[[#This Row],[Score]],0)</f>
        <v>0.85915492957746475</v>
      </c>
      <c r="G60" s="4">
        <f>IF(Table7[[#This Row],[Party]]="Republican",1,0)</f>
        <v>0</v>
      </c>
      <c r="H60" s="4">
        <f>IF(Table7[[#This Row],[Party]]="Republican",Table7[[#This Row],[Score]],0)</f>
        <v>0</v>
      </c>
      <c r="I60">
        <f>(_xlfn.XLOOKUP(Table7[[#This Row],[Name]],_7217[Name],_7217[Points],0))</f>
        <v>10</v>
      </c>
      <c r="J60">
        <f>_xlfn.XLOOKUP(Table7[[#This Row],[Name]],_3746[Name],_3746[Rating],0)</f>
        <v>0</v>
      </c>
      <c r="K60">
        <f>_xlfn.XLOOKUP(Table7[[#This Row],[Name]],_966[[Name ]],_966[Points])</f>
        <v>0</v>
      </c>
      <c r="L60">
        <f>_xlfn.XLOOKUP(Table7[[#This Row],[Name]],_5860[Name],_5860[Points],0)</f>
        <v>2</v>
      </c>
      <c r="M60">
        <f>_xlfn.XLOOKUP(Table7[[#This Row],[Name]],_7176[Name],_7176[Points])</f>
        <v>8</v>
      </c>
      <c r="N60">
        <f>_xlfn.XLOOKUP(Table7[[#This Row],[Name]],_485[[Name ]],_485[Points],0)</f>
        <v>1</v>
      </c>
      <c r="O60">
        <f>_xlfn.XLOOKUP(Table7[[#This Row],[Name]],_7024[Name],_7024[Points])</f>
        <v>8</v>
      </c>
      <c r="P60">
        <f>_xlfn.XLOOKUP(Table7[[#This Row],[Name]],_6976[Name],_6976[Points],0)</f>
        <v>6</v>
      </c>
      <c r="Q60">
        <f>_xlfn.XLOOKUP(Table7[[#This Row],[Name]],_6918[Name],_6918[Points],0)</f>
        <v>9</v>
      </c>
      <c r="R60">
        <f>_xlfn.XLOOKUP(Table7[[#This Row],[Name]],_6678[Name],_6678[Points],0)</f>
        <v>6</v>
      </c>
      <c r="S60">
        <f>_xlfn.XLOOKUP(Table7[[#This Row],[Name]],_2[Name],_2[Points],0)</f>
        <v>1</v>
      </c>
      <c r="T60">
        <f>_xlfn.XLOOKUP(Table7[[#This Row],[Name]],_773[Name],_773[Points],0)</f>
        <v>5</v>
      </c>
      <c r="U60">
        <f>_xlfn.XLOOKUP(Table7[[#This Row],[Name]],_7[Name],_7[Points],0)</f>
        <v>5</v>
      </c>
      <c r="V60">
        <f>_xlfn.XLOOKUP(Table7[[#This Row],[Name]],_7521[Name],_7521[Points],0)</f>
        <v>0</v>
      </c>
    </row>
    <row r="61" spans="1:22" x14ac:dyDescent="0.2">
      <c r="A61" t="s">
        <v>307</v>
      </c>
      <c r="B61" t="str">
        <f>_xlfn.XLOOKUP(Table7[[#This Row],[Name]],_966[[Name ]],_966[Party])</f>
        <v>Democratic</v>
      </c>
      <c r="C61" s="3">
        <f>SUM(Table7[[#This Row],[H.R. 7217]:[H.R. 7521]])/Table7[[#This Row],[Total Weight]]</f>
        <v>0.85915492957746475</v>
      </c>
      <c r="D61" s="4">
        <f>SUM(Table2[Weight?])</f>
        <v>71</v>
      </c>
      <c r="E61" s="4">
        <f>IF(Table7[[#This Row],[Party]]="Democratic",1,0)</f>
        <v>1</v>
      </c>
      <c r="F61" s="4">
        <f>IF(Table7[[#This Row],[Party]]="Democratic",Table7[[#This Row],[Score]],0)</f>
        <v>0.85915492957746475</v>
      </c>
      <c r="G61" s="4">
        <f>IF(Table7[[#This Row],[Party]]="Republican",1,0)</f>
        <v>0</v>
      </c>
      <c r="H61" s="4">
        <f>IF(Table7[[#This Row],[Party]]="Republican",Table7[[#This Row],[Score]],0)</f>
        <v>0</v>
      </c>
      <c r="I61">
        <f>(_xlfn.XLOOKUP(Table7[[#This Row],[Name]],_7217[Name],_7217[Points],0))</f>
        <v>10</v>
      </c>
      <c r="J61">
        <f>_xlfn.XLOOKUP(Table7[[#This Row],[Name]],_3746[Name],_3746[Rating],0)</f>
        <v>0</v>
      </c>
      <c r="K61">
        <f>_xlfn.XLOOKUP(Table7[[#This Row],[Name]],_966[[Name ]],_966[Points])</f>
        <v>0</v>
      </c>
      <c r="L61">
        <f>_xlfn.XLOOKUP(Table7[[#This Row],[Name]],_5860[Name],_5860[Points],0)</f>
        <v>2</v>
      </c>
      <c r="M61">
        <f>_xlfn.XLOOKUP(Table7[[#This Row],[Name]],_7176[Name],_7176[Points])</f>
        <v>8</v>
      </c>
      <c r="N61">
        <f>_xlfn.XLOOKUP(Table7[[#This Row],[Name]],_485[[Name ]],_485[Points],0)</f>
        <v>1</v>
      </c>
      <c r="O61">
        <f>_xlfn.XLOOKUP(Table7[[#This Row],[Name]],_7024[Name],_7024[Points])</f>
        <v>8</v>
      </c>
      <c r="P61">
        <f>_xlfn.XLOOKUP(Table7[[#This Row],[Name]],_6976[Name],_6976[Points],0)</f>
        <v>6</v>
      </c>
      <c r="Q61">
        <f>_xlfn.XLOOKUP(Table7[[#This Row],[Name]],_6918[Name],_6918[Points],0)</f>
        <v>9</v>
      </c>
      <c r="R61">
        <f>_xlfn.XLOOKUP(Table7[[#This Row],[Name]],_6678[Name],_6678[Points],0)</f>
        <v>6</v>
      </c>
      <c r="S61">
        <f>_xlfn.XLOOKUP(Table7[[#This Row],[Name]],_2[Name],_2[Points],0)</f>
        <v>1</v>
      </c>
      <c r="T61">
        <f>_xlfn.XLOOKUP(Table7[[#This Row],[Name]],_773[Name],_773[Points],0)</f>
        <v>5</v>
      </c>
      <c r="U61">
        <f>_xlfn.XLOOKUP(Table7[[#This Row],[Name]],_7[Name],_7[Points],0)</f>
        <v>5</v>
      </c>
      <c r="V61">
        <f>_xlfn.XLOOKUP(Table7[[#This Row],[Name]],_7521[Name],_7521[Points],0)</f>
        <v>0</v>
      </c>
    </row>
    <row r="62" spans="1:22" x14ac:dyDescent="0.2">
      <c r="A62" t="s">
        <v>318</v>
      </c>
      <c r="B62" t="str">
        <f>_xlfn.XLOOKUP(Table7[[#This Row],[Name]],_966[[Name ]],_966[Party])</f>
        <v>Democratic</v>
      </c>
      <c r="C62" s="3">
        <f>SUM(Table7[[#This Row],[H.R. 7217]:[H.R. 7521]])/Table7[[#This Row],[Total Weight]]</f>
        <v>0.9859154929577465</v>
      </c>
      <c r="D62" s="4">
        <f>SUM(Table2[Weight?])</f>
        <v>71</v>
      </c>
      <c r="E62" s="4">
        <f>IF(Table7[[#This Row],[Party]]="Democratic",1,0)</f>
        <v>1</v>
      </c>
      <c r="F62" s="4">
        <f>IF(Table7[[#This Row],[Party]]="Democratic",Table7[[#This Row],[Score]],0)</f>
        <v>0.9859154929577465</v>
      </c>
      <c r="G62" s="4">
        <f>IF(Table7[[#This Row],[Party]]="Republican",1,0)</f>
        <v>0</v>
      </c>
      <c r="H62" s="4">
        <f>IF(Table7[[#This Row],[Party]]="Republican",Table7[[#This Row],[Score]],0)</f>
        <v>0</v>
      </c>
      <c r="I62">
        <f>(_xlfn.XLOOKUP(Table7[[#This Row],[Name]],_7217[Name],_7217[Points],0))</f>
        <v>10</v>
      </c>
      <c r="J62">
        <f>_xlfn.XLOOKUP(Table7[[#This Row],[Name]],_3746[Name],_3746[Rating],0)</f>
        <v>0</v>
      </c>
      <c r="K62">
        <f>_xlfn.XLOOKUP(Table7[[#This Row],[Name]],_966[[Name ]],_966[Points])</f>
        <v>0</v>
      </c>
      <c r="L62">
        <f>_xlfn.XLOOKUP(Table7[[#This Row],[Name]],_5860[Name],_5860[Points],0)</f>
        <v>2</v>
      </c>
      <c r="M62">
        <f>_xlfn.XLOOKUP(Table7[[#This Row],[Name]],_7176[Name],_7176[Points])</f>
        <v>8</v>
      </c>
      <c r="N62">
        <f>_xlfn.XLOOKUP(Table7[[#This Row],[Name]],_485[[Name ]],_485[Points],0)</f>
        <v>1</v>
      </c>
      <c r="O62">
        <f>_xlfn.XLOOKUP(Table7[[#This Row],[Name]],_7024[Name],_7024[Points])</f>
        <v>8</v>
      </c>
      <c r="P62">
        <f>_xlfn.XLOOKUP(Table7[[#This Row],[Name]],_6976[Name],_6976[Points],0)</f>
        <v>6</v>
      </c>
      <c r="Q62">
        <f>_xlfn.XLOOKUP(Table7[[#This Row],[Name]],_6918[Name],_6918[Points],0)</f>
        <v>9</v>
      </c>
      <c r="R62">
        <f>_xlfn.XLOOKUP(Table7[[#This Row],[Name]],_6678[Name],_6678[Points],0)</f>
        <v>6</v>
      </c>
      <c r="S62">
        <f>_xlfn.XLOOKUP(Table7[[#This Row],[Name]],_2[Name],_2[Points],0)</f>
        <v>1</v>
      </c>
      <c r="T62">
        <f>_xlfn.XLOOKUP(Table7[[#This Row],[Name]],_773[Name],_773[Points],0)</f>
        <v>5</v>
      </c>
      <c r="U62">
        <f>_xlfn.XLOOKUP(Table7[[#This Row],[Name]],_7[Name],_7[Points],0)</f>
        <v>5</v>
      </c>
      <c r="V62">
        <f>_xlfn.XLOOKUP(Table7[[#This Row],[Name]],_7521[Name],_7521[Points],0)</f>
        <v>9</v>
      </c>
    </row>
    <row r="63" spans="1:22" x14ac:dyDescent="0.2">
      <c r="A63" t="s">
        <v>322</v>
      </c>
      <c r="B63" t="str">
        <f>_xlfn.XLOOKUP(Table7[[#This Row],[Name]],_966[[Name ]],_966[Party])</f>
        <v>Democratic</v>
      </c>
      <c r="C63" s="3">
        <f>SUM(Table7[[#This Row],[H.R. 7217]:[H.R. 7521]])/Table7[[#This Row],[Total Weight]]</f>
        <v>0.85915492957746475</v>
      </c>
      <c r="D63" s="4">
        <f>SUM(Table2[Weight?])</f>
        <v>71</v>
      </c>
      <c r="E63" s="4">
        <f>IF(Table7[[#This Row],[Party]]="Democratic",1,0)</f>
        <v>1</v>
      </c>
      <c r="F63" s="4">
        <f>IF(Table7[[#This Row],[Party]]="Democratic",Table7[[#This Row],[Score]],0)</f>
        <v>0.85915492957746475</v>
      </c>
      <c r="G63" s="4">
        <f>IF(Table7[[#This Row],[Party]]="Republican",1,0)</f>
        <v>0</v>
      </c>
      <c r="H63" s="4">
        <f>IF(Table7[[#This Row],[Party]]="Republican",Table7[[#This Row],[Score]],0)</f>
        <v>0</v>
      </c>
      <c r="I63">
        <f>(_xlfn.XLOOKUP(Table7[[#This Row],[Name]],_7217[Name],_7217[Points],0))</f>
        <v>10</v>
      </c>
      <c r="J63">
        <f>_xlfn.XLOOKUP(Table7[[#This Row],[Name]],_3746[Name],_3746[Rating],0)</f>
        <v>0</v>
      </c>
      <c r="K63">
        <f>_xlfn.XLOOKUP(Table7[[#This Row],[Name]],_966[[Name ]],_966[Points])</f>
        <v>0</v>
      </c>
      <c r="L63">
        <f>_xlfn.XLOOKUP(Table7[[#This Row],[Name]],_5860[Name],_5860[Points],0)</f>
        <v>2</v>
      </c>
      <c r="M63">
        <f>_xlfn.XLOOKUP(Table7[[#This Row],[Name]],_7176[Name],_7176[Points])</f>
        <v>8</v>
      </c>
      <c r="N63">
        <f>_xlfn.XLOOKUP(Table7[[#This Row],[Name]],_485[[Name ]],_485[Points],0)</f>
        <v>1</v>
      </c>
      <c r="O63">
        <f>_xlfn.XLOOKUP(Table7[[#This Row],[Name]],_7024[Name],_7024[Points])</f>
        <v>8</v>
      </c>
      <c r="P63">
        <f>_xlfn.XLOOKUP(Table7[[#This Row],[Name]],_6976[Name],_6976[Points],0)</f>
        <v>6</v>
      </c>
      <c r="Q63">
        <f>_xlfn.XLOOKUP(Table7[[#This Row],[Name]],_6918[Name],_6918[Points],0)</f>
        <v>9</v>
      </c>
      <c r="R63">
        <f>_xlfn.XLOOKUP(Table7[[#This Row],[Name]],_6678[Name],_6678[Points],0)</f>
        <v>6</v>
      </c>
      <c r="S63">
        <f>_xlfn.XLOOKUP(Table7[[#This Row],[Name]],_2[Name],_2[Points],0)</f>
        <v>1</v>
      </c>
      <c r="T63">
        <f>_xlfn.XLOOKUP(Table7[[#This Row],[Name]],_773[Name],_773[Points],0)</f>
        <v>5</v>
      </c>
      <c r="U63">
        <f>_xlfn.XLOOKUP(Table7[[#This Row],[Name]],_7[Name],_7[Points],0)</f>
        <v>5</v>
      </c>
      <c r="V63">
        <f>_xlfn.XLOOKUP(Table7[[#This Row],[Name]],_7521[Name],_7521[Points],0)</f>
        <v>0</v>
      </c>
    </row>
    <row r="64" spans="1:22" x14ac:dyDescent="0.2">
      <c r="A64" t="s">
        <v>338</v>
      </c>
      <c r="B64" t="str">
        <f>_xlfn.XLOOKUP(Table7[[#This Row],[Name]],_966[[Name ]],_966[Party])</f>
        <v>Democratic</v>
      </c>
      <c r="C64" s="3">
        <f>SUM(Table7[[#This Row],[H.R. 7217]:[H.R. 7521]])/Table7[[#This Row],[Total Weight]]</f>
        <v>0.85915492957746475</v>
      </c>
      <c r="D64" s="4">
        <f>SUM(Table2[Weight?])</f>
        <v>71</v>
      </c>
      <c r="E64" s="4">
        <f>IF(Table7[[#This Row],[Party]]="Democratic",1,0)</f>
        <v>1</v>
      </c>
      <c r="F64" s="4">
        <f>IF(Table7[[#This Row],[Party]]="Democratic",Table7[[#This Row],[Score]],0)</f>
        <v>0.85915492957746475</v>
      </c>
      <c r="G64" s="4">
        <f>IF(Table7[[#This Row],[Party]]="Republican",1,0)</f>
        <v>0</v>
      </c>
      <c r="H64" s="4">
        <f>IF(Table7[[#This Row],[Party]]="Republican",Table7[[#This Row],[Score]],0)</f>
        <v>0</v>
      </c>
      <c r="I64">
        <f>(_xlfn.XLOOKUP(Table7[[#This Row],[Name]],_7217[Name],_7217[Points],0))</f>
        <v>10</v>
      </c>
      <c r="J64">
        <f>_xlfn.XLOOKUP(Table7[[#This Row],[Name]],_3746[Name],_3746[Rating],0)</f>
        <v>0</v>
      </c>
      <c r="K64">
        <f>_xlfn.XLOOKUP(Table7[[#This Row],[Name]],_966[[Name ]],_966[Points])</f>
        <v>0</v>
      </c>
      <c r="L64">
        <f>_xlfn.XLOOKUP(Table7[[#This Row],[Name]],_5860[Name],_5860[Points],0)</f>
        <v>2</v>
      </c>
      <c r="M64">
        <f>_xlfn.XLOOKUP(Table7[[#This Row],[Name]],_7176[Name],_7176[Points])</f>
        <v>8</v>
      </c>
      <c r="N64">
        <f>_xlfn.XLOOKUP(Table7[[#This Row],[Name]],_485[[Name ]],_485[Points],0)</f>
        <v>1</v>
      </c>
      <c r="O64">
        <f>_xlfn.XLOOKUP(Table7[[#This Row],[Name]],_7024[Name],_7024[Points])</f>
        <v>8</v>
      </c>
      <c r="P64">
        <f>_xlfn.XLOOKUP(Table7[[#This Row],[Name]],_6976[Name],_6976[Points],0)</f>
        <v>6</v>
      </c>
      <c r="Q64">
        <f>_xlfn.XLOOKUP(Table7[[#This Row],[Name]],_6918[Name],_6918[Points],0)</f>
        <v>9</v>
      </c>
      <c r="R64">
        <f>_xlfn.XLOOKUP(Table7[[#This Row],[Name]],_6678[Name],_6678[Points],0)</f>
        <v>6</v>
      </c>
      <c r="S64">
        <f>_xlfn.XLOOKUP(Table7[[#This Row],[Name]],_2[Name],_2[Points],0)</f>
        <v>1</v>
      </c>
      <c r="T64">
        <f>_xlfn.XLOOKUP(Table7[[#This Row],[Name]],_773[Name],_773[Points],0)</f>
        <v>5</v>
      </c>
      <c r="U64">
        <f>_xlfn.XLOOKUP(Table7[[#This Row],[Name]],_7[Name],_7[Points],0)</f>
        <v>5</v>
      </c>
      <c r="V64">
        <f>_xlfn.XLOOKUP(Table7[[#This Row],[Name]],_7521[Name],_7521[Points],0)</f>
        <v>0</v>
      </c>
    </row>
    <row r="65" spans="1:22" x14ac:dyDescent="0.2">
      <c r="A65" t="s">
        <v>340</v>
      </c>
      <c r="B65" t="str">
        <f>_xlfn.XLOOKUP(Table7[[#This Row],[Name]],_966[[Name ]],_966[Party])</f>
        <v>Democratic</v>
      </c>
      <c r="C65" s="3">
        <f>SUM(Table7[[#This Row],[H.R. 7217]:[H.R. 7521]])/Table7[[#This Row],[Total Weight]]</f>
        <v>0.9859154929577465</v>
      </c>
      <c r="D65" s="4">
        <f>SUM(Table2[Weight?])</f>
        <v>71</v>
      </c>
      <c r="E65" s="4">
        <f>IF(Table7[[#This Row],[Party]]="Democratic",1,0)</f>
        <v>1</v>
      </c>
      <c r="F65" s="4">
        <f>IF(Table7[[#This Row],[Party]]="Democratic",Table7[[#This Row],[Score]],0)</f>
        <v>0.9859154929577465</v>
      </c>
      <c r="G65" s="4">
        <f>IF(Table7[[#This Row],[Party]]="Republican",1,0)</f>
        <v>0</v>
      </c>
      <c r="H65" s="4">
        <f>IF(Table7[[#This Row],[Party]]="Republican",Table7[[#This Row],[Score]],0)</f>
        <v>0</v>
      </c>
      <c r="I65">
        <f>(_xlfn.XLOOKUP(Table7[[#This Row],[Name]],_7217[Name],_7217[Points],0))</f>
        <v>10</v>
      </c>
      <c r="J65">
        <f>_xlfn.XLOOKUP(Table7[[#This Row],[Name]],_3746[Name],_3746[Rating],0)</f>
        <v>0</v>
      </c>
      <c r="K65">
        <f>_xlfn.XLOOKUP(Table7[[#This Row],[Name]],_966[[Name ]],_966[Points])</f>
        <v>0</v>
      </c>
      <c r="L65">
        <f>_xlfn.XLOOKUP(Table7[[#This Row],[Name]],_5860[Name],_5860[Points],0)</f>
        <v>2</v>
      </c>
      <c r="M65">
        <f>_xlfn.XLOOKUP(Table7[[#This Row],[Name]],_7176[Name],_7176[Points])</f>
        <v>8</v>
      </c>
      <c r="N65">
        <f>_xlfn.XLOOKUP(Table7[[#This Row],[Name]],_485[[Name ]],_485[Points],0)</f>
        <v>1</v>
      </c>
      <c r="O65">
        <f>_xlfn.XLOOKUP(Table7[[#This Row],[Name]],_7024[Name],_7024[Points])</f>
        <v>8</v>
      </c>
      <c r="P65">
        <f>_xlfn.XLOOKUP(Table7[[#This Row],[Name]],_6976[Name],_6976[Points],0)</f>
        <v>6</v>
      </c>
      <c r="Q65">
        <f>_xlfn.XLOOKUP(Table7[[#This Row],[Name]],_6918[Name],_6918[Points],0)</f>
        <v>9</v>
      </c>
      <c r="R65">
        <f>_xlfn.XLOOKUP(Table7[[#This Row],[Name]],_6678[Name],_6678[Points],0)</f>
        <v>6</v>
      </c>
      <c r="S65">
        <f>_xlfn.XLOOKUP(Table7[[#This Row],[Name]],_2[Name],_2[Points],0)</f>
        <v>1</v>
      </c>
      <c r="T65">
        <f>_xlfn.XLOOKUP(Table7[[#This Row],[Name]],_773[Name],_773[Points],0)</f>
        <v>5</v>
      </c>
      <c r="U65">
        <f>_xlfn.XLOOKUP(Table7[[#This Row],[Name]],_7[Name],_7[Points],0)</f>
        <v>5</v>
      </c>
      <c r="V65">
        <f>_xlfn.XLOOKUP(Table7[[#This Row],[Name]],_7521[Name],_7521[Points],0)</f>
        <v>9</v>
      </c>
    </row>
    <row r="66" spans="1:22" x14ac:dyDescent="0.2">
      <c r="A66" t="s">
        <v>344</v>
      </c>
      <c r="B66" t="str">
        <f>_xlfn.XLOOKUP(Table7[[#This Row],[Name]],_966[[Name ]],_966[Party])</f>
        <v>Democratic</v>
      </c>
      <c r="C66" s="3">
        <f>SUM(Table7[[#This Row],[H.R. 7217]:[H.R. 7521]])/Table7[[#This Row],[Total Weight]]</f>
        <v>0.9859154929577465</v>
      </c>
      <c r="D66" s="4">
        <f>SUM(Table2[Weight?])</f>
        <v>71</v>
      </c>
      <c r="E66" s="4">
        <f>IF(Table7[[#This Row],[Party]]="Democratic",1,0)</f>
        <v>1</v>
      </c>
      <c r="F66" s="4">
        <f>IF(Table7[[#This Row],[Party]]="Democratic",Table7[[#This Row],[Score]],0)</f>
        <v>0.9859154929577465</v>
      </c>
      <c r="G66" s="4">
        <f>IF(Table7[[#This Row],[Party]]="Republican",1,0)</f>
        <v>0</v>
      </c>
      <c r="H66" s="4">
        <f>IF(Table7[[#This Row],[Party]]="Republican",Table7[[#This Row],[Score]],0)</f>
        <v>0</v>
      </c>
      <c r="I66">
        <f>(_xlfn.XLOOKUP(Table7[[#This Row],[Name]],_7217[Name],_7217[Points],0))</f>
        <v>10</v>
      </c>
      <c r="J66">
        <f>_xlfn.XLOOKUP(Table7[[#This Row],[Name]],_3746[Name],_3746[Rating],0)</f>
        <v>0</v>
      </c>
      <c r="K66">
        <f>_xlfn.XLOOKUP(Table7[[#This Row],[Name]],_966[[Name ]],_966[Points])</f>
        <v>0</v>
      </c>
      <c r="L66">
        <f>_xlfn.XLOOKUP(Table7[[#This Row],[Name]],_5860[Name],_5860[Points],0)</f>
        <v>2</v>
      </c>
      <c r="M66">
        <f>_xlfn.XLOOKUP(Table7[[#This Row],[Name]],_7176[Name],_7176[Points])</f>
        <v>8</v>
      </c>
      <c r="N66">
        <f>_xlfn.XLOOKUP(Table7[[#This Row],[Name]],_485[[Name ]],_485[Points],0)</f>
        <v>1</v>
      </c>
      <c r="O66">
        <f>_xlfn.XLOOKUP(Table7[[#This Row],[Name]],_7024[Name],_7024[Points])</f>
        <v>8</v>
      </c>
      <c r="P66">
        <f>_xlfn.XLOOKUP(Table7[[#This Row],[Name]],_6976[Name],_6976[Points],0)</f>
        <v>6</v>
      </c>
      <c r="Q66">
        <f>_xlfn.XLOOKUP(Table7[[#This Row],[Name]],_6918[Name],_6918[Points],0)</f>
        <v>9</v>
      </c>
      <c r="R66">
        <f>_xlfn.XLOOKUP(Table7[[#This Row],[Name]],_6678[Name],_6678[Points],0)</f>
        <v>6</v>
      </c>
      <c r="S66">
        <f>_xlfn.XLOOKUP(Table7[[#This Row],[Name]],_2[Name],_2[Points],0)</f>
        <v>1</v>
      </c>
      <c r="T66">
        <f>_xlfn.XLOOKUP(Table7[[#This Row],[Name]],_773[Name],_773[Points],0)</f>
        <v>5</v>
      </c>
      <c r="U66">
        <f>_xlfn.XLOOKUP(Table7[[#This Row],[Name]],_7[Name],_7[Points],0)</f>
        <v>5</v>
      </c>
      <c r="V66">
        <f>_xlfn.XLOOKUP(Table7[[#This Row],[Name]],_7521[Name],_7521[Points],0)</f>
        <v>9</v>
      </c>
    </row>
    <row r="67" spans="1:22" x14ac:dyDescent="0.2">
      <c r="A67" t="s">
        <v>345</v>
      </c>
      <c r="B67" t="str">
        <f>_xlfn.XLOOKUP(Table7[[#This Row],[Name]],_966[[Name ]],_966[Party])</f>
        <v>Democratic</v>
      </c>
      <c r="C67" s="3">
        <f>SUM(Table7[[#This Row],[H.R. 7217]:[H.R. 7521]])/Table7[[#This Row],[Total Weight]]</f>
        <v>0.85915492957746475</v>
      </c>
      <c r="D67" s="4">
        <f>SUM(Table2[Weight?])</f>
        <v>71</v>
      </c>
      <c r="E67" s="4">
        <f>IF(Table7[[#This Row],[Party]]="Democratic",1,0)</f>
        <v>1</v>
      </c>
      <c r="F67" s="4">
        <f>IF(Table7[[#This Row],[Party]]="Democratic",Table7[[#This Row],[Score]],0)</f>
        <v>0.85915492957746475</v>
      </c>
      <c r="G67" s="4">
        <f>IF(Table7[[#This Row],[Party]]="Republican",1,0)</f>
        <v>0</v>
      </c>
      <c r="H67" s="4">
        <f>IF(Table7[[#This Row],[Party]]="Republican",Table7[[#This Row],[Score]],0)</f>
        <v>0</v>
      </c>
      <c r="I67">
        <f>(_xlfn.XLOOKUP(Table7[[#This Row],[Name]],_7217[Name],_7217[Points],0))</f>
        <v>10</v>
      </c>
      <c r="J67">
        <f>_xlfn.XLOOKUP(Table7[[#This Row],[Name]],_3746[Name],_3746[Rating],0)</f>
        <v>0</v>
      </c>
      <c r="K67">
        <f>_xlfn.XLOOKUP(Table7[[#This Row],[Name]],_966[[Name ]],_966[Points])</f>
        <v>0</v>
      </c>
      <c r="L67">
        <f>_xlfn.XLOOKUP(Table7[[#This Row],[Name]],_5860[Name],_5860[Points],0)</f>
        <v>2</v>
      </c>
      <c r="M67">
        <f>_xlfn.XLOOKUP(Table7[[#This Row],[Name]],_7176[Name],_7176[Points])</f>
        <v>8</v>
      </c>
      <c r="N67">
        <f>_xlfn.XLOOKUP(Table7[[#This Row],[Name]],_485[[Name ]],_485[Points],0)</f>
        <v>1</v>
      </c>
      <c r="O67">
        <f>_xlfn.XLOOKUP(Table7[[#This Row],[Name]],_7024[Name],_7024[Points])</f>
        <v>8</v>
      </c>
      <c r="P67">
        <f>_xlfn.XLOOKUP(Table7[[#This Row],[Name]],_6976[Name],_6976[Points],0)</f>
        <v>6</v>
      </c>
      <c r="Q67">
        <f>_xlfn.XLOOKUP(Table7[[#This Row],[Name]],_6918[Name],_6918[Points],0)</f>
        <v>9</v>
      </c>
      <c r="R67">
        <f>_xlfn.XLOOKUP(Table7[[#This Row],[Name]],_6678[Name],_6678[Points],0)</f>
        <v>6</v>
      </c>
      <c r="S67">
        <f>_xlfn.XLOOKUP(Table7[[#This Row],[Name]],_2[Name],_2[Points],0)</f>
        <v>1</v>
      </c>
      <c r="T67">
        <f>_xlfn.XLOOKUP(Table7[[#This Row],[Name]],_773[Name],_773[Points],0)</f>
        <v>5</v>
      </c>
      <c r="U67">
        <f>_xlfn.XLOOKUP(Table7[[#This Row],[Name]],_7[Name],_7[Points],0)</f>
        <v>5</v>
      </c>
      <c r="V67">
        <f>_xlfn.XLOOKUP(Table7[[#This Row],[Name]],_7521[Name],_7521[Points],0)</f>
        <v>0</v>
      </c>
    </row>
    <row r="68" spans="1:22" x14ac:dyDescent="0.2">
      <c r="A68" t="s">
        <v>355</v>
      </c>
      <c r="B68" t="str">
        <f>_xlfn.XLOOKUP(Table7[[#This Row],[Name]],_966[[Name ]],_966[Party])</f>
        <v>Democratic</v>
      </c>
      <c r="C68" s="3">
        <f>SUM(Table7[[#This Row],[H.R. 7217]:[H.R. 7521]])/Table7[[#This Row],[Total Weight]]</f>
        <v>0.9859154929577465</v>
      </c>
      <c r="D68" s="4">
        <f>SUM(Table2[Weight?])</f>
        <v>71</v>
      </c>
      <c r="E68" s="4">
        <f>IF(Table7[[#This Row],[Party]]="Democratic",1,0)</f>
        <v>1</v>
      </c>
      <c r="F68" s="4">
        <f>IF(Table7[[#This Row],[Party]]="Democratic",Table7[[#This Row],[Score]],0)</f>
        <v>0.9859154929577465</v>
      </c>
      <c r="G68" s="4">
        <f>IF(Table7[[#This Row],[Party]]="Republican",1,0)</f>
        <v>0</v>
      </c>
      <c r="H68" s="4">
        <f>IF(Table7[[#This Row],[Party]]="Republican",Table7[[#This Row],[Score]],0)</f>
        <v>0</v>
      </c>
      <c r="I68">
        <f>(_xlfn.XLOOKUP(Table7[[#This Row],[Name]],_7217[Name],_7217[Points],0))</f>
        <v>10</v>
      </c>
      <c r="J68">
        <f>_xlfn.XLOOKUP(Table7[[#This Row],[Name]],_3746[Name],_3746[Rating],0)</f>
        <v>0</v>
      </c>
      <c r="K68">
        <f>_xlfn.XLOOKUP(Table7[[#This Row],[Name]],_966[[Name ]],_966[Points])</f>
        <v>0</v>
      </c>
      <c r="L68">
        <f>_xlfn.XLOOKUP(Table7[[#This Row],[Name]],_5860[Name],_5860[Points],0)</f>
        <v>2</v>
      </c>
      <c r="M68">
        <f>_xlfn.XLOOKUP(Table7[[#This Row],[Name]],_7176[Name],_7176[Points])</f>
        <v>8</v>
      </c>
      <c r="N68">
        <f>_xlfn.XLOOKUP(Table7[[#This Row],[Name]],_485[[Name ]],_485[Points],0)</f>
        <v>1</v>
      </c>
      <c r="O68">
        <f>_xlfn.XLOOKUP(Table7[[#This Row],[Name]],_7024[Name],_7024[Points])</f>
        <v>8</v>
      </c>
      <c r="P68">
        <f>_xlfn.XLOOKUP(Table7[[#This Row],[Name]],_6976[Name],_6976[Points],0)</f>
        <v>6</v>
      </c>
      <c r="Q68">
        <f>_xlfn.XLOOKUP(Table7[[#This Row],[Name]],_6918[Name],_6918[Points],0)</f>
        <v>9</v>
      </c>
      <c r="R68">
        <f>_xlfn.XLOOKUP(Table7[[#This Row],[Name]],_6678[Name],_6678[Points],0)</f>
        <v>6</v>
      </c>
      <c r="S68">
        <f>_xlfn.XLOOKUP(Table7[[#This Row],[Name]],_2[Name],_2[Points],0)</f>
        <v>1</v>
      </c>
      <c r="T68">
        <f>_xlfn.XLOOKUP(Table7[[#This Row],[Name]],_773[Name],_773[Points],0)</f>
        <v>5</v>
      </c>
      <c r="U68">
        <f>_xlfn.XLOOKUP(Table7[[#This Row],[Name]],_7[Name],_7[Points],0)</f>
        <v>5</v>
      </c>
      <c r="V68">
        <f>_xlfn.XLOOKUP(Table7[[#This Row],[Name]],_7521[Name],_7521[Points],0)</f>
        <v>9</v>
      </c>
    </row>
    <row r="69" spans="1:22" x14ac:dyDescent="0.2">
      <c r="A69" t="s">
        <v>362</v>
      </c>
      <c r="B69" t="str">
        <f>_xlfn.XLOOKUP(Table7[[#This Row],[Name]],_966[[Name ]],_966[Party])</f>
        <v>Democratic</v>
      </c>
      <c r="C69" s="3">
        <f>SUM(Table7[[#This Row],[H.R. 7217]:[H.R. 7521]])/Table7[[#This Row],[Total Weight]]</f>
        <v>0.85915492957746475</v>
      </c>
      <c r="D69" s="4">
        <f>SUM(Table2[Weight?])</f>
        <v>71</v>
      </c>
      <c r="E69" s="4">
        <f>IF(Table7[[#This Row],[Party]]="Democratic",1,0)</f>
        <v>1</v>
      </c>
      <c r="F69" s="4">
        <f>IF(Table7[[#This Row],[Party]]="Democratic",Table7[[#This Row],[Score]],0)</f>
        <v>0.85915492957746475</v>
      </c>
      <c r="G69" s="4">
        <f>IF(Table7[[#This Row],[Party]]="Republican",1,0)</f>
        <v>0</v>
      </c>
      <c r="H69" s="4">
        <f>IF(Table7[[#This Row],[Party]]="Republican",Table7[[#This Row],[Score]],0)</f>
        <v>0</v>
      </c>
      <c r="I69">
        <f>(_xlfn.XLOOKUP(Table7[[#This Row],[Name]],_7217[Name],_7217[Points],0))</f>
        <v>10</v>
      </c>
      <c r="J69">
        <f>_xlfn.XLOOKUP(Table7[[#This Row],[Name]],_3746[Name],_3746[Rating],0)</f>
        <v>0</v>
      </c>
      <c r="K69">
        <f>_xlfn.XLOOKUP(Table7[[#This Row],[Name]],_966[[Name ]],_966[Points])</f>
        <v>0</v>
      </c>
      <c r="L69">
        <f>_xlfn.XLOOKUP(Table7[[#This Row],[Name]],_5860[Name],_5860[Points],0)</f>
        <v>2</v>
      </c>
      <c r="M69">
        <f>_xlfn.XLOOKUP(Table7[[#This Row],[Name]],_7176[Name],_7176[Points])</f>
        <v>8</v>
      </c>
      <c r="N69">
        <f>_xlfn.XLOOKUP(Table7[[#This Row],[Name]],_485[[Name ]],_485[Points],0)</f>
        <v>1</v>
      </c>
      <c r="O69">
        <f>_xlfn.XLOOKUP(Table7[[#This Row],[Name]],_7024[Name],_7024[Points])</f>
        <v>8</v>
      </c>
      <c r="P69">
        <f>_xlfn.XLOOKUP(Table7[[#This Row],[Name]],_6976[Name],_6976[Points],0)</f>
        <v>6</v>
      </c>
      <c r="Q69">
        <f>_xlfn.XLOOKUP(Table7[[#This Row],[Name]],_6918[Name],_6918[Points],0)</f>
        <v>9</v>
      </c>
      <c r="R69">
        <f>_xlfn.XLOOKUP(Table7[[#This Row],[Name]],_6678[Name],_6678[Points],0)</f>
        <v>6</v>
      </c>
      <c r="S69">
        <f>_xlfn.XLOOKUP(Table7[[#This Row],[Name]],_2[Name],_2[Points],0)</f>
        <v>1</v>
      </c>
      <c r="T69">
        <f>_xlfn.XLOOKUP(Table7[[#This Row],[Name]],_773[Name],_773[Points],0)</f>
        <v>5</v>
      </c>
      <c r="U69">
        <f>_xlfn.XLOOKUP(Table7[[#This Row],[Name]],_7[Name],_7[Points],0)</f>
        <v>5</v>
      </c>
      <c r="V69">
        <f>_xlfn.XLOOKUP(Table7[[#This Row],[Name]],_7521[Name],_7521[Points],0)</f>
        <v>0</v>
      </c>
    </row>
    <row r="70" spans="1:22" x14ac:dyDescent="0.2">
      <c r="A70" t="s">
        <v>363</v>
      </c>
      <c r="B70" t="str">
        <f>_xlfn.XLOOKUP(Table7[[#This Row],[Name]],_966[[Name ]],_966[Party])</f>
        <v>Democratic</v>
      </c>
      <c r="C70" s="3">
        <f>SUM(Table7[[#This Row],[H.R. 7217]:[H.R. 7521]])/Table7[[#This Row],[Total Weight]]</f>
        <v>0.85915492957746475</v>
      </c>
      <c r="D70" s="4">
        <f>SUM(Table2[Weight?])</f>
        <v>71</v>
      </c>
      <c r="E70" s="4">
        <f>IF(Table7[[#This Row],[Party]]="Democratic",1,0)</f>
        <v>1</v>
      </c>
      <c r="F70" s="4">
        <f>IF(Table7[[#This Row],[Party]]="Democratic",Table7[[#This Row],[Score]],0)</f>
        <v>0.85915492957746475</v>
      </c>
      <c r="G70" s="4">
        <f>IF(Table7[[#This Row],[Party]]="Republican",1,0)</f>
        <v>0</v>
      </c>
      <c r="H70" s="4">
        <f>IF(Table7[[#This Row],[Party]]="Republican",Table7[[#This Row],[Score]],0)</f>
        <v>0</v>
      </c>
      <c r="I70">
        <f>(_xlfn.XLOOKUP(Table7[[#This Row],[Name]],_7217[Name],_7217[Points],0))</f>
        <v>10</v>
      </c>
      <c r="J70">
        <f>_xlfn.XLOOKUP(Table7[[#This Row],[Name]],_3746[Name],_3746[Rating],0)</f>
        <v>0</v>
      </c>
      <c r="K70">
        <f>_xlfn.XLOOKUP(Table7[[#This Row],[Name]],_966[[Name ]],_966[Points])</f>
        <v>0</v>
      </c>
      <c r="L70">
        <f>_xlfn.XLOOKUP(Table7[[#This Row],[Name]],_5860[Name],_5860[Points],0)</f>
        <v>2</v>
      </c>
      <c r="M70">
        <f>_xlfn.XLOOKUP(Table7[[#This Row],[Name]],_7176[Name],_7176[Points])</f>
        <v>8</v>
      </c>
      <c r="N70">
        <f>_xlfn.XLOOKUP(Table7[[#This Row],[Name]],_485[[Name ]],_485[Points],0)</f>
        <v>1</v>
      </c>
      <c r="O70">
        <f>_xlfn.XLOOKUP(Table7[[#This Row],[Name]],_7024[Name],_7024[Points])</f>
        <v>8</v>
      </c>
      <c r="P70">
        <f>_xlfn.XLOOKUP(Table7[[#This Row],[Name]],_6976[Name],_6976[Points],0)</f>
        <v>6</v>
      </c>
      <c r="Q70">
        <f>_xlfn.XLOOKUP(Table7[[#This Row],[Name]],_6918[Name],_6918[Points],0)</f>
        <v>9</v>
      </c>
      <c r="R70">
        <f>_xlfn.XLOOKUP(Table7[[#This Row],[Name]],_6678[Name],_6678[Points],0)</f>
        <v>6</v>
      </c>
      <c r="S70">
        <f>_xlfn.XLOOKUP(Table7[[#This Row],[Name]],_2[Name],_2[Points],0)</f>
        <v>1</v>
      </c>
      <c r="T70">
        <f>_xlfn.XLOOKUP(Table7[[#This Row],[Name]],_773[Name],_773[Points],0)</f>
        <v>5</v>
      </c>
      <c r="U70">
        <f>_xlfn.XLOOKUP(Table7[[#This Row],[Name]],_7[Name],_7[Points],0)</f>
        <v>5</v>
      </c>
      <c r="V70">
        <f>_xlfn.XLOOKUP(Table7[[#This Row],[Name]],_7521[Name],_7521[Points],0)</f>
        <v>0</v>
      </c>
    </row>
    <row r="71" spans="1:22" x14ac:dyDescent="0.2">
      <c r="A71" t="s">
        <v>373</v>
      </c>
      <c r="B71" t="str">
        <f>_xlfn.XLOOKUP(Table7[[#This Row],[Name]],_966[[Name ]],_966[Party])</f>
        <v>Democratic</v>
      </c>
      <c r="C71" s="3">
        <f>SUM(Table7[[#This Row],[H.R. 7217]:[H.R. 7521]])/Table7[[#This Row],[Total Weight]]</f>
        <v>0.85915492957746475</v>
      </c>
      <c r="D71" s="4">
        <f>SUM(Table2[Weight?])</f>
        <v>71</v>
      </c>
      <c r="E71" s="4">
        <f>IF(Table7[[#This Row],[Party]]="Democratic",1,0)</f>
        <v>1</v>
      </c>
      <c r="F71" s="4">
        <f>IF(Table7[[#This Row],[Party]]="Democratic",Table7[[#This Row],[Score]],0)</f>
        <v>0.85915492957746475</v>
      </c>
      <c r="G71" s="4">
        <f>IF(Table7[[#This Row],[Party]]="Republican",1,0)</f>
        <v>0</v>
      </c>
      <c r="H71" s="4">
        <f>IF(Table7[[#This Row],[Party]]="Republican",Table7[[#This Row],[Score]],0)</f>
        <v>0</v>
      </c>
      <c r="I71">
        <f>(_xlfn.XLOOKUP(Table7[[#This Row],[Name]],_7217[Name],_7217[Points],0))</f>
        <v>10</v>
      </c>
      <c r="J71">
        <f>_xlfn.XLOOKUP(Table7[[#This Row],[Name]],_3746[Name],_3746[Rating],0)</f>
        <v>0</v>
      </c>
      <c r="K71">
        <f>_xlfn.XLOOKUP(Table7[[#This Row],[Name]],_966[[Name ]],_966[Points])</f>
        <v>0</v>
      </c>
      <c r="L71">
        <f>_xlfn.XLOOKUP(Table7[[#This Row],[Name]],_5860[Name],_5860[Points],0)</f>
        <v>2</v>
      </c>
      <c r="M71">
        <f>_xlfn.XLOOKUP(Table7[[#This Row],[Name]],_7176[Name],_7176[Points])</f>
        <v>8</v>
      </c>
      <c r="N71">
        <f>_xlfn.XLOOKUP(Table7[[#This Row],[Name]],_485[[Name ]],_485[Points],0)</f>
        <v>1</v>
      </c>
      <c r="O71">
        <f>_xlfn.XLOOKUP(Table7[[#This Row],[Name]],_7024[Name],_7024[Points])</f>
        <v>8</v>
      </c>
      <c r="P71">
        <f>_xlfn.XLOOKUP(Table7[[#This Row],[Name]],_6976[Name],_6976[Points],0)</f>
        <v>6</v>
      </c>
      <c r="Q71">
        <f>_xlfn.XLOOKUP(Table7[[#This Row],[Name]],_6918[Name],_6918[Points],0)</f>
        <v>9</v>
      </c>
      <c r="R71">
        <f>_xlfn.XLOOKUP(Table7[[#This Row],[Name]],_6678[Name],_6678[Points],0)</f>
        <v>6</v>
      </c>
      <c r="S71">
        <f>_xlfn.XLOOKUP(Table7[[#This Row],[Name]],_2[Name],_2[Points],0)</f>
        <v>1</v>
      </c>
      <c r="T71">
        <f>_xlfn.XLOOKUP(Table7[[#This Row],[Name]],_773[Name],_773[Points],0)</f>
        <v>5</v>
      </c>
      <c r="U71">
        <f>_xlfn.XLOOKUP(Table7[[#This Row],[Name]],_7[Name],_7[Points],0)</f>
        <v>5</v>
      </c>
      <c r="V71">
        <f>_xlfn.XLOOKUP(Table7[[#This Row],[Name]],_7521[Name],_7521[Points],0)</f>
        <v>0</v>
      </c>
    </row>
    <row r="72" spans="1:22" x14ac:dyDescent="0.2">
      <c r="A72" t="s">
        <v>391</v>
      </c>
      <c r="B72" t="str">
        <f>_xlfn.XLOOKUP(Table7[[#This Row],[Name]],_966[[Name ]],_966[Party])</f>
        <v>Democratic</v>
      </c>
      <c r="C72" s="3">
        <f>SUM(Table7[[#This Row],[H.R. 7217]:[H.R. 7521]])/Table7[[#This Row],[Total Weight]]</f>
        <v>0.85915492957746475</v>
      </c>
      <c r="D72" s="4">
        <f>SUM(Table2[Weight?])</f>
        <v>71</v>
      </c>
      <c r="E72" s="4">
        <f>IF(Table7[[#This Row],[Party]]="Democratic",1,0)</f>
        <v>1</v>
      </c>
      <c r="F72" s="4">
        <f>IF(Table7[[#This Row],[Party]]="Democratic",Table7[[#This Row],[Score]],0)</f>
        <v>0.85915492957746475</v>
      </c>
      <c r="G72" s="4">
        <f>IF(Table7[[#This Row],[Party]]="Republican",1,0)</f>
        <v>0</v>
      </c>
      <c r="H72" s="4">
        <f>IF(Table7[[#This Row],[Party]]="Republican",Table7[[#This Row],[Score]],0)</f>
        <v>0</v>
      </c>
      <c r="I72">
        <f>(_xlfn.XLOOKUP(Table7[[#This Row],[Name]],_7217[Name],_7217[Points],0))</f>
        <v>10</v>
      </c>
      <c r="J72">
        <f>_xlfn.XLOOKUP(Table7[[#This Row],[Name]],_3746[Name],_3746[Rating],0)</f>
        <v>0</v>
      </c>
      <c r="K72">
        <f>_xlfn.XLOOKUP(Table7[[#This Row],[Name]],_966[[Name ]],_966[Points])</f>
        <v>0</v>
      </c>
      <c r="L72">
        <f>_xlfn.XLOOKUP(Table7[[#This Row],[Name]],_5860[Name],_5860[Points],0)</f>
        <v>2</v>
      </c>
      <c r="M72">
        <f>_xlfn.XLOOKUP(Table7[[#This Row],[Name]],_7176[Name],_7176[Points])</f>
        <v>8</v>
      </c>
      <c r="N72">
        <f>_xlfn.XLOOKUP(Table7[[#This Row],[Name]],_485[[Name ]],_485[Points],0)</f>
        <v>1</v>
      </c>
      <c r="O72">
        <f>_xlfn.XLOOKUP(Table7[[#This Row],[Name]],_7024[Name],_7024[Points])</f>
        <v>8</v>
      </c>
      <c r="P72">
        <f>_xlfn.XLOOKUP(Table7[[#This Row],[Name]],_6976[Name],_6976[Points],0)</f>
        <v>6</v>
      </c>
      <c r="Q72">
        <f>_xlfn.XLOOKUP(Table7[[#This Row],[Name]],_6918[Name],_6918[Points],0)</f>
        <v>9</v>
      </c>
      <c r="R72">
        <f>_xlfn.XLOOKUP(Table7[[#This Row],[Name]],_6678[Name],_6678[Points],0)</f>
        <v>6</v>
      </c>
      <c r="S72">
        <f>_xlfn.XLOOKUP(Table7[[#This Row],[Name]],_2[Name],_2[Points],0)</f>
        <v>1</v>
      </c>
      <c r="T72">
        <f>_xlfn.XLOOKUP(Table7[[#This Row],[Name]],_773[Name],_773[Points],0)</f>
        <v>5</v>
      </c>
      <c r="U72">
        <f>_xlfn.XLOOKUP(Table7[[#This Row],[Name]],_7[Name],_7[Points],0)</f>
        <v>5</v>
      </c>
      <c r="V72">
        <f>_xlfn.XLOOKUP(Table7[[#This Row],[Name]],_7521[Name],_7521[Points],0)</f>
        <v>0</v>
      </c>
    </row>
    <row r="73" spans="1:22" x14ac:dyDescent="0.2">
      <c r="A73" t="s">
        <v>398</v>
      </c>
      <c r="B73" t="str">
        <f>_xlfn.XLOOKUP(Table7[[#This Row],[Name]],_966[[Name ]],_966[Party])</f>
        <v>Democratic</v>
      </c>
      <c r="C73" s="3">
        <f>SUM(Table7[[#This Row],[H.R. 7217]:[H.R. 7521]])/Table7[[#This Row],[Total Weight]]</f>
        <v>0.85915492957746475</v>
      </c>
      <c r="D73" s="4">
        <f>SUM(Table2[Weight?])</f>
        <v>71</v>
      </c>
      <c r="E73" s="4">
        <f>IF(Table7[[#This Row],[Party]]="Democratic",1,0)</f>
        <v>1</v>
      </c>
      <c r="F73" s="4">
        <f>IF(Table7[[#This Row],[Party]]="Democratic",Table7[[#This Row],[Score]],0)</f>
        <v>0.85915492957746475</v>
      </c>
      <c r="G73" s="4">
        <f>IF(Table7[[#This Row],[Party]]="Republican",1,0)</f>
        <v>0</v>
      </c>
      <c r="H73" s="4">
        <f>IF(Table7[[#This Row],[Party]]="Republican",Table7[[#This Row],[Score]],0)</f>
        <v>0</v>
      </c>
      <c r="I73">
        <f>(_xlfn.XLOOKUP(Table7[[#This Row],[Name]],_7217[Name],_7217[Points],0))</f>
        <v>10</v>
      </c>
      <c r="J73">
        <f>_xlfn.XLOOKUP(Table7[[#This Row],[Name]],_3746[Name],_3746[Rating],0)</f>
        <v>0</v>
      </c>
      <c r="K73">
        <f>_xlfn.XLOOKUP(Table7[[#This Row],[Name]],_966[[Name ]],_966[Points])</f>
        <v>0</v>
      </c>
      <c r="L73">
        <f>_xlfn.XLOOKUP(Table7[[#This Row],[Name]],_5860[Name],_5860[Points],0)</f>
        <v>2</v>
      </c>
      <c r="M73">
        <f>_xlfn.XLOOKUP(Table7[[#This Row],[Name]],_7176[Name],_7176[Points])</f>
        <v>8</v>
      </c>
      <c r="N73">
        <f>_xlfn.XLOOKUP(Table7[[#This Row],[Name]],_485[[Name ]],_485[Points],0)</f>
        <v>1</v>
      </c>
      <c r="O73">
        <f>_xlfn.XLOOKUP(Table7[[#This Row],[Name]],_7024[Name],_7024[Points])</f>
        <v>8</v>
      </c>
      <c r="P73">
        <f>_xlfn.XLOOKUP(Table7[[#This Row],[Name]],_6976[Name],_6976[Points],0)</f>
        <v>6</v>
      </c>
      <c r="Q73">
        <f>_xlfn.XLOOKUP(Table7[[#This Row],[Name]],_6918[Name],_6918[Points],0)</f>
        <v>9</v>
      </c>
      <c r="R73">
        <f>_xlfn.XLOOKUP(Table7[[#This Row],[Name]],_6678[Name],_6678[Points],0)</f>
        <v>6</v>
      </c>
      <c r="S73">
        <f>_xlfn.XLOOKUP(Table7[[#This Row],[Name]],_2[Name],_2[Points],0)</f>
        <v>1</v>
      </c>
      <c r="T73">
        <f>_xlfn.XLOOKUP(Table7[[#This Row],[Name]],_773[Name],_773[Points],0)</f>
        <v>5</v>
      </c>
      <c r="U73">
        <f>_xlfn.XLOOKUP(Table7[[#This Row],[Name]],_7[Name],_7[Points],0)</f>
        <v>5</v>
      </c>
      <c r="V73">
        <f>_xlfn.XLOOKUP(Table7[[#This Row],[Name]],_7521[Name],_7521[Points],0)</f>
        <v>0</v>
      </c>
    </row>
    <row r="74" spans="1:22" x14ac:dyDescent="0.2">
      <c r="A74" t="s">
        <v>401</v>
      </c>
      <c r="B74" t="str">
        <f>_xlfn.XLOOKUP(Table7[[#This Row],[Name]],_966[[Name ]],_966[Party])</f>
        <v>Democratic</v>
      </c>
      <c r="C74" s="3">
        <f>SUM(Table7[[#This Row],[H.R. 7217]:[H.R. 7521]])/Table7[[#This Row],[Total Weight]]</f>
        <v>0.85915492957746475</v>
      </c>
      <c r="D74" s="4">
        <f>SUM(Table2[Weight?])</f>
        <v>71</v>
      </c>
      <c r="E74" s="4">
        <f>IF(Table7[[#This Row],[Party]]="Democratic",1,0)</f>
        <v>1</v>
      </c>
      <c r="F74" s="4">
        <f>IF(Table7[[#This Row],[Party]]="Democratic",Table7[[#This Row],[Score]],0)</f>
        <v>0.85915492957746475</v>
      </c>
      <c r="G74" s="4">
        <f>IF(Table7[[#This Row],[Party]]="Republican",1,0)</f>
        <v>0</v>
      </c>
      <c r="H74" s="4">
        <f>IF(Table7[[#This Row],[Party]]="Republican",Table7[[#This Row],[Score]],0)</f>
        <v>0</v>
      </c>
      <c r="I74">
        <f>(_xlfn.XLOOKUP(Table7[[#This Row],[Name]],_7217[Name],_7217[Points],0))</f>
        <v>10</v>
      </c>
      <c r="J74">
        <f>_xlfn.XLOOKUP(Table7[[#This Row],[Name]],_3746[Name],_3746[Rating],0)</f>
        <v>0</v>
      </c>
      <c r="K74">
        <f>_xlfn.XLOOKUP(Table7[[#This Row],[Name]],_966[[Name ]],_966[Points])</f>
        <v>0</v>
      </c>
      <c r="L74">
        <f>_xlfn.XLOOKUP(Table7[[#This Row],[Name]],_5860[Name],_5860[Points],0)</f>
        <v>2</v>
      </c>
      <c r="M74">
        <f>_xlfn.XLOOKUP(Table7[[#This Row],[Name]],_7176[Name],_7176[Points])</f>
        <v>8</v>
      </c>
      <c r="N74">
        <f>_xlfn.XLOOKUP(Table7[[#This Row],[Name]],_485[[Name ]],_485[Points],0)</f>
        <v>1</v>
      </c>
      <c r="O74">
        <f>_xlfn.XLOOKUP(Table7[[#This Row],[Name]],_7024[Name],_7024[Points])</f>
        <v>8</v>
      </c>
      <c r="P74">
        <f>_xlfn.XLOOKUP(Table7[[#This Row],[Name]],_6976[Name],_6976[Points],0)</f>
        <v>6</v>
      </c>
      <c r="Q74">
        <f>_xlfn.XLOOKUP(Table7[[#This Row],[Name]],_6918[Name],_6918[Points],0)</f>
        <v>9</v>
      </c>
      <c r="R74">
        <f>_xlfn.XLOOKUP(Table7[[#This Row],[Name]],_6678[Name],_6678[Points],0)</f>
        <v>6</v>
      </c>
      <c r="S74">
        <f>_xlfn.XLOOKUP(Table7[[#This Row],[Name]],_2[Name],_2[Points],0)</f>
        <v>1</v>
      </c>
      <c r="T74">
        <f>_xlfn.XLOOKUP(Table7[[#This Row],[Name]],_773[Name],_773[Points],0)</f>
        <v>5</v>
      </c>
      <c r="U74">
        <f>_xlfn.XLOOKUP(Table7[[#This Row],[Name]],_7[Name],_7[Points],0)</f>
        <v>5</v>
      </c>
      <c r="V74">
        <f>_xlfn.XLOOKUP(Table7[[#This Row],[Name]],_7521[Name],_7521[Points],0)</f>
        <v>0</v>
      </c>
    </row>
    <row r="75" spans="1:22" x14ac:dyDescent="0.2">
      <c r="A75" t="s">
        <v>413</v>
      </c>
      <c r="B75" t="str">
        <f>_xlfn.XLOOKUP(Table7[[#This Row],[Name]],_966[[Name ]],_966[Party])</f>
        <v>Democratic</v>
      </c>
      <c r="C75" s="3">
        <f>SUM(Table7[[#This Row],[H.R. 7217]:[H.R. 7521]])/Table7[[#This Row],[Total Weight]]</f>
        <v>0.85915492957746475</v>
      </c>
      <c r="D75" s="4">
        <f>SUM(Table2[Weight?])</f>
        <v>71</v>
      </c>
      <c r="E75" s="4">
        <f>IF(Table7[[#This Row],[Party]]="Democratic",1,0)</f>
        <v>1</v>
      </c>
      <c r="F75" s="4">
        <f>IF(Table7[[#This Row],[Party]]="Democratic",Table7[[#This Row],[Score]],0)</f>
        <v>0.85915492957746475</v>
      </c>
      <c r="G75" s="4">
        <f>IF(Table7[[#This Row],[Party]]="Republican",1,0)</f>
        <v>0</v>
      </c>
      <c r="H75" s="4">
        <f>IF(Table7[[#This Row],[Party]]="Republican",Table7[[#This Row],[Score]],0)</f>
        <v>0</v>
      </c>
      <c r="I75">
        <f>(_xlfn.XLOOKUP(Table7[[#This Row],[Name]],_7217[Name],_7217[Points],0))</f>
        <v>10</v>
      </c>
      <c r="J75">
        <f>_xlfn.XLOOKUP(Table7[[#This Row],[Name]],_3746[Name],_3746[Rating],0)</f>
        <v>0</v>
      </c>
      <c r="K75">
        <f>_xlfn.XLOOKUP(Table7[[#This Row],[Name]],_966[[Name ]],_966[Points])</f>
        <v>0</v>
      </c>
      <c r="L75">
        <f>_xlfn.XLOOKUP(Table7[[#This Row],[Name]],_5860[Name],_5860[Points],0)</f>
        <v>2</v>
      </c>
      <c r="M75">
        <f>_xlfn.XLOOKUP(Table7[[#This Row],[Name]],_7176[Name],_7176[Points])</f>
        <v>8</v>
      </c>
      <c r="N75">
        <f>_xlfn.XLOOKUP(Table7[[#This Row],[Name]],_485[[Name ]],_485[Points],0)</f>
        <v>1</v>
      </c>
      <c r="O75">
        <f>_xlfn.XLOOKUP(Table7[[#This Row],[Name]],_7024[Name],_7024[Points])</f>
        <v>8</v>
      </c>
      <c r="P75">
        <f>_xlfn.XLOOKUP(Table7[[#This Row],[Name]],_6976[Name],_6976[Points],0)</f>
        <v>6</v>
      </c>
      <c r="Q75">
        <f>_xlfn.XLOOKUP(Table7[[#This Row],[Name]],_6918[Name],_6918[Points],0)</f>
        <v>9</v>
      </c>
      <c r="R75">
        <f>_xlfn.XLOOKUP(Table7[[#This Row],[Name]],_6678[Name],_6678[Points],0)</f>
        <v>6</v>
      </c>
      <c r="S75">
        <f>_xlfn.XLOOKUP(Table7[[#This Row],[Name]],_2[Name],_2[Points],0)</f>
        <v>1</v>
      </c>
      <c r="T75">
        <f>_xlfn.XLOOKUP(Table7[[#This Row],[Name]],_773[Name],_773[Points],0)</f>
        <v>5</v>
      </c>
      <c r="U75">
        <f>_xlfn.XLOOKUP(Table7[[#This Row],[Name]],_7[Name],_7[Points],0)</f>
        <v>5</v>
      </c>
      <c r="V75">
        <f>_xlfn.XLOOKUP(Table7[[#This Row],[Name]],_7521[Name],_7521[Points],0)</f>
        <v>0</v>
      </c>
    </row>
    <row r="76" spans="1:22" x14ac:dyDescent="0.2">
      <c r="A76" t="s">
        <v>421</v>
      </c>
      <c r="B76" t="str">
        <f>_xlfn.XLOOKUP(Table7[[#This Row],[Name]],_966[[Name ]],_966[Party])</f>
        <v>Democratic</v>
      </c>
      <c r="C76" s="3">
        <f>SUM(Table7[[#This Row],[H.R. 7217]:[H.R. 7521]])/Table7[[#This Row],[Total Weight]]</f>
        <v>0.85915492957746475</v>
      </c>
      <c r="D76" s="4">
        <f>SUM(Table2[Weight?])</f>
        <v>71</v>
      </c>
      <c r="E76" s="4">
        <f>IF(Table7[[#This Row],[Party]]="Democratic",1,0)</f>
        <v>1</v>
      </c>
      <c r="F76" s="4">
        <f>IF(Table7[[#This Row],[Party]]="Democratic",Table7[[#This Row],[Score]],0)</f>
        <v>0.85915492957746475</v>
      </c>
      <c r="G76" s="4">
        <f>IF(Table7[[#This Row],[Party]]="Republican",1,0)</f>
        <v>0</v>
      </c>
      <c r="H76" s="4">
        <f>IF(Table7[[#This Row],[Party]]="Republican",Table7[[#This Row],[Score]],0)</f>
        <v>0</v>
      </c>
      <c r="I76">
        <f>(_xlfn.XLOOKUP(Table7[[#This Row],[Name]],_7217[Name],_7217[Points],0))</f>
        <v>10</v>
      </c>
      <c r="J76">
        <f>_xlfn.XLOOKUP(Table7[[#This Row],[Name]],_3746[Name],_3746[Rating],0)</f>
        <v>0</v>
      </c>
      <c r="K76">
        <f>_xlfn.XLOOKUP(Table7[[#This Row],[Name]],_966[[Name ]],_966[Points])</f>
        <v>0</v>
      </c>
      <c r="L76">
        <f>_xlfn.XLOOKUP(Table7[[#This Row],[Name]],_5860[Name],_5860[Points],0)</f>
        <v>2</v>
      </c>
      <c r="M76">
        <f>_xlfn.XLOOKUP(Table7[[#This Row],[Name]],_7176[Name],_7176[Points])</f>
        <v>8</v>
      </c>
      <c r="N76">
        <f>_xlfn.XLOOKUP(Table7[[#This Row],[Name]],_485[[Name ]],_485[Points],0)</f>
        <v>1</v>
      </c>
      <c r="O76">
        <f>_xlfn.XLOOKUP(Table7[[#This Row],[Name]],_7024[Name],_7024[Points])</f>
        <v>8</v>
      </c>
      <c r="P76">
        <f>_xlfn.XLOOKUP(Table7[[#This Row],[Name]],_6976[Name],_6976[Points],0)</f>
        <v>6</v>
      </c>
      <c r="Q76">
        <f>_xlfn.XLOOKUP(Table7[[#This Row],[Name]],_6918[Name],_6918[Points],0)</f>
        <v>9</v>
      </c>
      <c r="R76">
        <f>_xlfn.XLOOKUP(Table7[[#This Row],[Name]],_6678[Name],_6678[Points],0)</f>
        <v>6</v>
      </c>
      <c r="S76">
        <f>_xlfn.XLOOKUP(Table7[[#This Row],[Name]],_2[Name],_2[Points],0)</f>
        <v>1</v>
      </c>
      <c r="T76">
        <f>_xlfn.XLOOKUP(Table7[[#This Row],[Name]],_773[Name],_773[Points],0)</f>
        <v>5</v>
      </c>
      <c r="U76">
        <f>_xlfn.XLOOKUP(Table7[[#This Row],[Name]],_7[Name],_7[Points],0)</f>
        <v>5</v>
      </c>
      <c r="V76">
        <f>_xlfn.XLOOKUP(Table7[[#This Row],[Name]],_7521[Name],_7521[Points],0)</f>
        <v>0</v>
      </c>
    </row>
    <row r="77" spans="1:22" x14ac:dyDescent="0.2">
      <c r="A77" t="s">
        <v>435</v>
      </c>
      <c r="B77" t="str">
        <f>_xlfn.XLOOKUP(Table7[[#This Row],[Name]],_966[[Name ]],_966[Party])</f>
        <v>Democratic</v>
      </c>
      <c r="C77" s="3">
        <f>SUM(Table7[[#This Row],[H.R. 7217]:[H.R. 7521]])/Table7[[#This Row],[Total Weight]]</f>
        <v>0.85915492957746475</v>
      </c>
      <c r="D77" s="4">
        <f>SUM(Table2[Weight?])</f>
        <v>71</v>
      </c>
      <c r="E77" s="4">
        <f>IF(Table7[[#This Row],[Party]]="Democratic",1,0)</f>
        <v>1</v>
      </c>
      <c r="F77" s="4">
        <f>IF(Table7[[#This Row],[Party]]="Democratic",Table7[[#This Row],[Score]],0)</f>
        <v>0.85915492957746475</v>
      </c>
      <c r="G77" s="4">
        <f>IF(Table7[[#This Row],[Party]]="Republican",1,0)</f>
        <v>0</v>
      </c>
      <c r="H77" s="4">
        <f>IF(Table7[[#This Row],[Party]]="Republican",Table7[[#This Row],[Score]],0)</f>
        <v>0</v>
      </c>
      <c r="I77">
        <f>(_xlfn.XLOOKUP(Table7[[#This Row],[Name]],_7217[Name],_7217[Points],0))</f>
        <v>10</v>
      </c>
      <c r="J77">
        <f>_xlfn.XLOOKUP(Table7[[#This Row],[Name]],_3746[Name],_3746[Rating],0)</f>
        <v>0</v>
      </c>
      <c r="K77">
        <f>_xlfn.XLOOKUP(Table7[[#This Row],[Name]],_966[[Name ]],_966[Points])</f>
        <v>0</v>
      </c>
      <c r="L77">
        <f>_xlfn.XLOOKUP(Table7[[#This Row],[Name]],_5860[Name],_5860[Points],0)</f>
        <v>2</v>
      </c>
      <c r="M77">
        <f>_xlfn.XLOOKUP(Table7[[#This Row],[Name]],_7176[Name],_7176[Points])</f>
        <v>8</v>
      </c>
      <c r="N77">
        <f>_xlfn.XLOOKUP(Table7[[#This Row],[Name]],_485[[Name ]],_485[Points],0)</f>
        <v>1</v>
      </c>
      <c r="O77">
        <f>_xlfn.XLOOKUP(Table7[[#This Row],[Name]],_7024[Name],_7024[Points])</f>
        <v>8</v>
      </c>
      <c r="P77">
        <f>_xlfn.XLOOKUP(Table7[[#This Row],[Name]],_6976[Name],_6976[Points],0)</f>
        <v>6</v>
      </c>
      <c r="Q77">
        <f>_xlfn.XLOOKUP(Table7[[#This Row],[Name]],_6918[Name],_6918[Points],0)</f>
        <v>9</v>
      </c>
      <c r="R77">
        <f>_xlfn.XLOOKUP(Table7[[#This Row],[Name]],_6678[Name],_6678[Points],0)</f>
        <v>6</v>
      </c>
      <c r="S77">
        <f>_xlfn.XLOOKUP(Table7[[#This Row],[Name]],_2[Name],_2[Points],0)</f>
        <v>1</v>
      </c>
      <c r="T77">
        <f>_xlfn.XLOOKUP(Table7[[#This Row],[Name]],_773[Name],_773[Points],0)</f>
        <v>5</v>
      </c>
      <c r="U77">
        <f>_xlfn.XLOOKUP(Table7[[#This Row],[Name]],_7[Name],_7[Points],0)</f>
        <v>5</v>
      </c>
      <c r="V77">
        <f>_xlfn.XLOOKUP(Table7[[#This Row],[Name]],_7521[Name],_7521[Points],0)</f>
        <v>0</v>
      </c>
    </row>
    <row r="78" spans="1:22" x14ac:dyDescent="0.2">
      <c r="A78" t="s">
        <v>442</v>
      </c>
      <c r="B78" t="str">
        <f>_xlfn.XLOOKUP(Table7[[#This Row],[Name]],_966[[Name ]],_966[Party])</f>
        <v>Democratic</v>
      </c>
      <c r="C78" s="3">
        <f>SUM(Table7[[#This Row],[H.R. 7217]:[H.R. 7521]])/Table7[[#This Row],[Total Weight]]</f>
        <v>0.85915492957746475</v>
      </c>
      <c r="D78" s="4">
        <f>SUM(Table2[Weight?])</f>
        <v>71</v>
      </c>
      <c r="E78" s="4">
        <f>IF(Table7[[#This Row],[Party]]="Democratic",1,0)</f>
        <v>1</v>
      </c>
      <c r="F78" s="4">
        <f>IF(Table7[[#This Row],[Party]]="Democratic",Table7[[#This Row],[Score]],0)</f>
        <v>0.85915492957746475</v>
      </c>
      <c r="G78" s="4">
        <f>IF(Table7[[#This Row],[Party]]="Republican",1,0)</f>
        <v>0</v>
      </c>
      <c r="H78" s="4">
        <f>IF(Table7[[#This Row],[Party]]="Republican",Table7[[#This Row],[Score]],0)</f>
        <v>0</v>
      </c>
      <c r="I78">
        <f>(_xlfn.XLOOKUP(Table7[[#This Row],[Name]],_7217[Name],_7217[Points],0))</f>
        <v>10</v>
      </c>
      <c r="J78">
        <f>_xlfn.XLOOKUP(Table7[[#This Row],[Name]],_3746[Name],_3746[Rating],0)</f>
        <v>0</v>
      </c>
      <c r="K78">
        <f>_xlfn.XLOOKUP(Table7[[#This Row],[Name]],_966[[Name ]],_966[Points])</f>
        <v>0</v>
      </c>
      <c r="L78">
        <f>_xlfn.XLOOKUP(Table7[[#This Row],[Name]],_5860[Name],_5860[Points],0)</f>
        <v>2</v>
      </c>
      <c r="M78">
        <f>_xlfn.XLOOKUP(Table7[[#This Row],[Name]],_7176[Name],_7176[Points])</f>
        <v>8</v>
      </c>
      <c r="N78">
        <f>_xlfn.XLOOKUP(Table7[[#This Row],[Name]],_485[[Name ]],_485[Points],0)</f>
        <v>1</v>
      </c>
      <c r="O78">
        <f>_xlfn.XLOOKUP(Table7[[#This Row],[Name]],_7024[Name],_7024[Points])</f>
        <v>8</v>
      </c>
      <c r="P78">
        <f>_xlfn.XLOOKUP(Table7[[#This Row],[Name]],_6976[Name],_6976[Points],0)</f>
        <v>6</v>
      </c>
      <c r="Q78">
        <f>_xlfn.XLOOKUP(Table7[[#This Row],[Name]],_6918[Name],_6918[Points],0)</f>
        <v>9</v>
      </c>
      <c r="R78">
        <f>_xlfn.XLOOKUP(Table7[[#This Row],[Name]],_6678[Name],_6678[Points],0)</f>
        <v>6</v>
      </c>
      <c r="S78">
        <f>_xlfn.XLOOKUP(Table7[[#This Row],[Name]],_2[Name],_2[Points],0)</f>
        <v>1</v>
      </c>
      <c r="T78">
        <f>_xlfn.XLOOKUP(Table7[[#This Row],[Name]],_773[Name],_773[Points],0)</f>
        <v>5</v>
      </c>
      <c r="U78">
        <f>_xlfn.XLOOKUP(Table7[[#This Row],[Name]],_7[Name],_7[Points],0)</f>
        <v>5</v>
      </c>
      <c r="V78">
        <f>_xlfn.XLOOKUP(Table7[[#This Row],[Name]],_7521[Name],_7521[Points],0)</f>
        <v>0</v>
      </c>
    </row>
    <row r="79" spans="1:22" x14ac:dyDescent="0.2">
      <c r="A79" t="s">
        <v>443</v>
      </c>
      <c r="B79" t="str">
        <f>_xlfn.XLOOKUP(Table7[[#This Row],[Name]],_966[[Name ]],_966[Party])</f>
        <v>Democratic</v>
      </c>
      <c r="C79" s="3">
        <f>SUM(Table7[[#This Row],[H.R. 7217]:[H.R. 7521]])/Table7[[#This Row],[Total Weight]]</f>
        <v>0.85915492957746475</v>
      </c>
      <c r="D79" s="4">
        <f>SUM(Table2[Weight?])</f>
        <v>71</v>
      </c>
      <c r="E79" s="4">
        <f>IF(Table7[[#This Row],[Party]]="Democratic",1,0)</f>
        <v>1</v>
      </c>
      <c r="F79" s="4">
        <f>IF(Table7[[#This Row],[Party]]="Democratic",Table7[[#This Row],[Score]],0)</f>
        <v>0.85915492957746475</v>
      </c>
      <c r="G79" s="4">
        <f>IF(Table7[[#This Row],[Party]]="Republican",1,0)</f>
        <v>0</v>
      </c>
      <c r="H79" s="4">
        <f>IF(Table7[[#This Row],[Party]]="Republican",Table7[[#This Row],[Score]],0)</f>
        <v>0</v>
      </c>
      <c r="I79">
        <f>(_xlfn.XLOOKUP(Table7[[#This Row],[Name]],_7217[Name],_7217[Points],0))</f>
        <v>10</v>
      </c>
      <c r="J79">
        <f>_xlfn.XLOOKUP(Table7[[#This Row],[Name]],_3746[Name],_3746[Rating],0)</f>
        <v>0</v>
      </c>
      <c r="K79">
        <f>_xlfn.XLOOKUP(Table7[[#This Row],[Name]],_966[[Name ]],_966[Points])</f>
        <v>0</v>
      </c>
      <c r="L79">
        <f>_xlfn.XLOOKUP(Table7[[#This Row],[Name]],_5860[Name],_5860[Points],0)</f>
        <v>2</v>
      </c>
      <c r="M79">
        <f>_xlfn.XLOOKUP(Table7[[#This Row],[Name]],_7176[Name],_7176[Points])</f>
        <v>8</v>
      </c>
      <c r="N79">
        <f>_xlfn.XLOOKUP(Table7[[#This Row],[Name]],_485[[Name ]],_485[Points],0)</f>
        <v>1</v>
      </c>
      <c r="O79">
        <f>_xlfn.XLOOKUP(Table7[[#This Row],[Name]],_7024[Name],_7024[Points])</f>
        <v>8</v>
      </c>
      <c r="P79">
        <f>_xlfn.XLOOKUP(Table7[[#This Row],[Name]],_6976[Name],_6976[Points],0)</f>
        <v>6</v>
      </c>
      <c r="Q79">
        <f>_xlfn.XLOOKUP(Table7[[#This Row],[Name]],_6918[Name],_6918[Points],0)</f>
        <v>9</v>
      </c>
      <c r="R79">
        <f>_xlfn.XLOOKUP(Table7[[#This Row],[Name]],_6678[Name],_6678[Points],0)</f>
        <v>6</v>
      </c>
      <c r="S79">
        <f>_xlfn.XLOOKUP(Table7[[#This Row],[Name]],_2[Name],_2[Points],0)</f>
        <v>1</v>
      </c>
      <c r="T79">
        <f>_xlfn.XLOOKUP(Table7[[#This Row],[Name]],_773[Name],_773[Points],0)</f>
        <v>5</v>
      </c>
      <c r="U79">
        <f>_xlfn.XLOOKUP(Table7[[#This Row],[Name]],_7[Name],_7[Points],0)</f>
        <v>5</v>
      </c>
      <c r="V79">
        <f>_xlfn.XLOOKUP(Table7[[#This Row],[Name]],_7521[Name],_7521[Points],0)</f>
        <v>0</v>
      </c>
    </row>
    <row r="80" spans="1:22" x14ac:dyDescent="0.2">
      <c r="A80" t="s">
        <v>449</v>
      </c>
      <c r="B80" t="str">
        <f>_xlfn.XLOOKUP(Table7[[#This Row],[Name]],_966[[Name ]],_966[Party])</f>
        <v>Democratic</v>
      </c>
      <c r="C80" s="3">
        <f>SUM(Table7[[#This Row],[H.R. 7217]:[H.R. 7521]])/Table7[[#This Row],[Total Weight]]</f>
        <v>0.85915492957746475</v>
      </c>
      <c r="D80" s="4">
        <f>SUM(Table2[Weight?])</f>
        <v>71</v>
      </c>
      <c r="E80" s="4">
        <f>IF(Table7[[#This Row],[Party]]="Democratic",1,0)</f>
        <v>1</v>
      </c>
      <c r="F80" s="4">
        <f>IF(Table7[[#This Row],[Party]]="Democratic",Table7[[#This Row],[Score]],0)</f>
        <v>0.85915492957746475</v>
      </c>
      <c r="G80" s="4">
        <f>IF(Table7[[#This Row],[Party]]="Republican",1,0)</f>
        <v>0</v>
      </c>
      <c r="H80" s="4">
        <f>IF(Table7[[#This Row],[Party]]="Republican",Table7[[#This Row],[Score]],0)</f>
        <v>0</v>
      </c>
      <c r="I80">
        <f>(_xlfn.XLOOKUP(Table7[[#This Row],[Name]],_7217[Name],_7217[Points],0))</f>
        <v>10</v>
      </c>
      <c r="J80">
        <f>_xlfn.XLOOKUP(Table7[[#This Row],[Name]],_3746[Name],_3746[Rating],0)</f>
        <v>0</v>
      </c>
      <c r="K80">
        <f>_xlfn.XLOOKUP(Table7[[#This Row],[Name]],_966[[Name ]],_966[Points])</f>
        <v>0</v>
      </c>
      <c r="L80">
        <f>_xlfn.XLOOKUP(Table7[[#This Row],[Name]],_5860[Name],_5860[Points],0)</f>
        <v>2</v>
      </c>
      <c r="M80">
        <f>_xlfn.XLOOKUP(Table7[[#This Row],[Name]],_7176[Name],_7176[Points])</f>
        <v>8</v>
      </c>
      <c r="N80">
        <f>_xlfn.XLOOKUP(Table7[[#This Row],[Name]],_485[[Name ]],_485[Points],0)</f>
        <v>1</v>
      </c>
      <c r="O80">
        <f>_xlfn.XLOOKUP(Table7[[#This Row],[Name]],_7024[Name],_7024[Points])</f>
        <v>8</v>
      </c>
      <c r="P80">
        <f>_xlfn.XLOOKUP(Table7[[#This Row],[Name]],_6976[Name],_6976[Points],0)</f>
        <v>6</v>
      </c>
      <c r="Q80">
        <f>_xlfn.XLOOKUP(Table7[[#This Row],[Name]],_6918[Name],_6918[Points],0)</f>
        <v>9</v>
      </c>
      <c r="R80">
        <f>_xlfn.XLOOKUP(Table7[[#This Row],[Name]],_6678[Name],_6678[Points],0)</f>
        <v>6</v>
      </c>
      <c r="S80">
        <f>_xlfn.XLOOKUP(Table7[[#This Row],[Name]],_2[Name],_2[Points],0)</f>
        <v>1</v>
      </c>
      <c r="T80">
        <f>_xlfn.XLOOKUP(Table7[[#This Row],[Name]],_773[Name],_773[Points],0)</f>
        <v>5</v>
      </c>
      <c r="U80">
        <f>_xlfn.XLOOKUP(Table7[[#This Row],[Name]],_7[Name],_7[Points],0)</f>
        <v>5</v>
      </c>
      <c r="V80">
        <f>_xlfn.XLOOKUP(Table7[[#This Row],[Name]],_7521[Name],_7521[Points],0)</f>
        <v>0</v>
      </c>
    </row>
    <row r="81" spans="1:22" x14ac:dyDescent="0.2">
      <c r="A81" t="s">
        <v>450</v>
      </c>
      <c r="B81" t="str">
        <f>_xlfn.XLOOKUP(Table7[[#This Row],[Name]],_966[[Name ]],_966[Party])</f>
        <v>Democratic</v>
      </c>
      <c r="C81" s="3">
        <f>SUM(Table7[[#This Row],[H.R. 7217]:[H.R. 7521]])/Table7[[#This Row],[Total Weight]]</f>
        <v>0.85915492957746475</v>
      </c>
      <c r="D81" s="4">
        <f>SUM(Table2[Weight?])</f>
        <v>71</v>
      </c>
      <c r="E81" s="4">
        <f>IF(Table7[[#This Row],[Party]]="Democratic",1,0)</f>
        <v>1</v>
      </c>
      <c r="F81" s="4">
        <f>IF(Table7[[#This Row],[Party]]="Democratic",Table7[[#This Row],[Score]],0)</f>
        <v>0.85915492957746475</v>
      </c>
      <c r="G81" s="4">
        <f>IF(Table7[[#This Row],[Party]]="Republican",1,0)</f>
        <v>0</v>
      </c>
      <c r="H81" s="4">
        <f>IF(Table7[[#This Row],[Party]]="Republican",Table7[[#This Row],[Score]],0)</f>
        <v>0</v>
      </c>
      <c r="I81">
        <f>(_xlfn.XLOOKUP(Table7[[#This Row],[Name]],_7217[Name],_7217[Points],0))</f>
        <v>10</v>
      </c>
      <c r="J81">
        <f>_xlfn.XLOOKUP(Table7[[#This Row],[Name]],_3746[Name],_3746[Rating],0)</f>
        <v>0</v>
      </c>
      <c r="K81">
        <f>_xlfn.XLOOKUP(Table7[[#This Row],[Name]],_966[[Name ]],_966[Points])</f>
        <v>0</v>
      </c>
      <c r="L81">
        <f>_xlfn.XLOOKUP(Table7[[#This Row],[Name]],_5860[Name],_5860[Points],0)</f>
        <v>2</v>
      </c>
      <c r="M81">
        <f>_xlfn.XLOOKUP(Table7[[#This Row],[Name]],_7176[Name],_7176[Points])</f>
        <v>8</v>
      </c>
      <c r="N81">
        <f>_xlfn.XLOOKUP(Table7[[#This Row],[Name]],_485[[Name ]],_485[Points],0)</f>
        <v>1</v>
      </c>
      <c r="O81">
        <f>_xlfn.XLOOKUP(Table7[[#This Row],[Name]],_7024[Name],_7024[Points])</f>
        <v>8</v>
      </c>
      <c r="P81">
        <f>_xlfn.XLOOKUP(Table7[[#This Row],[Name]],_6976[Name],_6976[Points],0)</f>
        <v>6</v>
      </c>
      <c r="Q81">
        <f>_xlfn.XLOOKUP(Table7[[#This Row],[Name]],_6918[Name],_6918[Points],0)</f>
        <v>9</v>
      </c>
      <c r="R81">
        <f>_xlfn.XLOOKUP(Table7[[#This Row],[Name]],_6678[Name],_6678[Points],0)</f>
        <v>6</v>
      </c>
      <c r="S81">
        <f>_xlfn.XLOOKUP(Table7[[#This Row],[Name]],_2[Name],_2[Points],0)</f>
        <v>1</v>
      </c>
      <c r="T81">
        <f>_xlfn.XLOOKUP(Table7[[#This Row],[Name]],_773[Name],_773[Points],0)</f>
        <v>5</v>
      </c>
      <c r="U81">
        <f>_xlfn.XLOOKUP(Table7[[#This Row],[Name]],_7[Name],_7[Points],0)</f>
        <v>5</v>
      </c>
      <c r="V81">
        <f>_xlfn.XLOOKUP(Table7[[#This Row],[Name]],_7521[Name],_7521[Points],0)</f>
        <v>0</v>
      </c>
    </row>
    <row r="82" spans="1:22" x14ac:dyDescent="0.2">
      <c r="A82" t="s">
        <v>453</v>
      </c>
      <c r="B82" t="str">
        <f>_xlfn.XLOOKUP(Table7[[#This Row],[Name]],_966[[Name ]],_966[Party])</f>
        <v>Democratic</v>
      </c>
      <c r="C82" s="3">
        <f>SUM(Table7[[#This Row],[H.R. 7217]:[H.R. 7521]])/Table7[[#This Row],[Total Weight]]</f>
        <v>0.85915492957746475</v>
      </c>
      <c r="D82" s="4">
        <f>SUM(Table2[Weight?])</f>
        <v>71</v>
      </c>
      <c r="E82" s="4">
        <f>IF(Table7[[#This Row],[Party]]="Democratic",1,0)</f>
        <v>1</v>
      </c>
      <c r="F82" s="4">
        <f>IF(Table7[[#This Row],[Party]]="Democratic",Table7[[#This Row],[Score]],0)</f>
        <v>0.85915492957746475</v>
      </c>
      <c r="G82" s="4">
        <f>IF(Table7[[#This Row],[Party]]="Republican",1,0)</f>
        <v>0</v>
      </c>
      <c r="H82" s="4">
        <f>IF(Table7[[#This Row],[Party]]="Republican",Table7[[#This Row],[Score]],0)</f>
        <v>0</v>
      </c>
      <c r="I82">
        <f>(_xlfn.XLOOKUP(Table7[[#This Row],[Name]],_7217[Name],_7217[Points],0))</f>
        <v>10</v>
      </c>
      <c r="J82">
        <f>_xlfn.XLOOKUP(Table7[[#This Row],[Name]],_3746[Name],_3746[Rating],0)</f>
        <v>0</v>
      </c>
      <c r="K82">
        <f>_xlfn.XLOOKUP(Table7[[#This Row],[Name]],_966[[Name ]],_966[Points])</f>
        <v>0</v>
      </c>
      <c r="L82">
        <f>_xlfn.XLOOKUP(Table7[[#This Row],[Name]],_5860[Name],_5860[Points],0)</f>
        <v>2</v>
      </c>
      <c r="M82">
        <f>_xlfn.XLOOKUP(Table7[[#This Row],[Name]],_7176[Name],_7176[Points])</f>
        <v>8</v>
      </c>
      <c r="N82">
        <f>_xlfn.XLOOKUP(Table7[[#This Row],[Name]],_485[[Name ]],_485[Points],0)</f>
        <v>1</v>
      </c>
      <c r="O82">
        <f>_xlfn.XLOOKUP(Table7[[#This Row],[Name]],_7024[Name],_7024[Points])</f>
        <v>8</v>
      </c>
      <c r="P82">
        <f>_xlfn.XLOOKUP(Table7[[#This Row],[Name]],_6976[Name],_6976[Points],0)</f>
        <v>6</v>
      </c>
      <c r="Q82">
        <f>_xlfn.XLOOKUP(Table7[[#This Row],[Name]],_6918[Name],_6918[Points],0)</f>
        <v>9</v>
      </c>
      <c r="R82">
        <f>_xlfn.XLOOKUP(Table7[[#This Row],[Name]],_6678[Name],_6678[Points],0)</f>
        <v>6</v>
      </c>
      <c r="S82">
        <f>_xlfn.XLOOKUP(Table7[[#This Row],[Name]],_2[Name],_2[Points],0)</f>
        <v>1</v>
      </c>
      <c r="T82">
        <f>_xlfn.XLOOKUP(Table7[[#This Row],[Name]],_773[Name],_773[Points],0)</f>
        <v>5</v>
      </c>
      <c r="U82">
        <f>_xlfn.XLOOKUP(Table7[[#This Row],[Name]],_7[Name],_7[Points],0)</f>
        <v>5</v>
      </c>
      <c r="V82">
        <f>_xlfn.XLOOKUP(Table7[[#This Row],[Name]],_7521[Name],_7521[Points],0)</f>
        <v>0</v>
      </c>
    </row>
    <row r="83" spans="1:22" x14ac:dyDescent="0.2">
      <c r="A83" t="s">
        <v>454</v>
      </c>
      <c r="B83" t="str">
        <f>_xlfn.XLOOKUP(Table7[[#This Row],[Name]],_966[[Name ]],_966[Party])</f>
        <v>Democratic</v>
      </c>
      <c r="C83" s="3">
        <f>SUM(Table7[[#This Row],[H.R. 7217]:[H.R. 7521]])/Table7[[#This Row],[Total Weight]]</f>
        <v>0.85915492957746475</v>
      </c>
      <c r="D83" s="4">
        <f>SUM(Table2[Weight?])</f>
        <v>71</v>
      </c>
      <c r="E83" s="4">
        <f>IF(Table7[[#This Row],[Party]]="Democratic",1,0)</f>
        <v>1</v>
      </c>
      <c r="F83" s="4">
        <f>IF(Table7[[#This Row],[Party]]="Democratic",Table7[[#This Row],[Score]],0)</f>
        <v>0.85915492957746475</v>
      </c>
      <c r="G83" s="4">
        <f>IF(Table7[[#This Row],[Party]]="Republican",1,0)</f>
        <v>0</v>
      </c>
      <c r="H83" s="4">
        <f>IF(Table7[[#This Row],[Party]]="Republican",Table7[[#This Row],[Score]],0)</f>
        <v>0</v>
      </c>
      <c r="I83">
        <f>(_xlfn.XLOOKUP(Table7[[#This Row],[Name]],_7217[Name],_7217[Points],0))</f>
        <v>10</v>
      </c>
      <c r="J83">
        <f>_xlfn.XLOOKUP(Table7[[#This Row],[Name]],_3746[Name],_3746[Rating],0)</f>
        <v>0</v>
      </c>
      <c r="K83">
        <f>_xlfn.XLOOKUP(Table7[[#This Row],[Name]],_966[[Name ]],_966[Points])</f>
        <v>0</v>
      </c>
      <c r="L83">
        <f>_xlfn.XLOOKUP(Table7[[#This Row],[Name]],_5860[Name],_5860[Points],0)</f>
        <v>2</v>
      </c>
      <c r="M83">
        <f>_xlfn.XLOOKUP(Table7[[#This Row],[Name]],_7176[Name],_7176[Points])</f>
        <v>8</v>
      </c>
      <c r="N83">
        <f>_xlfn.XLOOKUP(Table7[[#This Row],[Name]],_485[[Name ]],_485[Points],0)</f>
        <v>1</v>
      </c>
      <c r="O83">
        <f>_xlfn.XLOOKUP(Table7[[#This Row],[Name]],_7024[Name],_7024[Points])</f>
        <v>8</v>
      </c>
      <c r="P83">
        <f>_xlfn.XLOOKUP(Table7[[#This Row],[Name]],_6976[Name],_6976[Points],0)</f>
        <v>6</v>
      </c>
      <c r="Q83">
        <f>_xlfn.XLOOKUP(Table7[[#This Row],[Name]],_6918[Name],_6918[Points],0)</f>
        <v>9</v>
      </c>
      <c r="R83">
        <f>_xlfn.XLOOKUP(Table7[[#This Row],[Name]],_6678[Name],_6678[Points],0)</f>
        <v>6</v>
      </c>
      <c r="S83">
        <f>_xlfn.XLOOKUP(Table7[[#This Row],[Name]],_2[Name],_2[Points],0)</f>
        <v>1</v>
      </c>
      <c r="T83">
        <f>_xlfn.XLOOKUP(Table7[[#This Row],[Name]],_773[Name],_773[Points],0)</f>
        <v>5</v>
      </c>
      <c r="U83">
        <f>_xlfn.XLOOKUP(Table7[[#This Row],[Name]],_7[Name],_7[Points],0)</f>
        <v>5</v>
      </c>
      <c r="V83">
        <f>_xlfn.XLOOKUP(Table7[[#This Row],[Name]],_7521[Name],_7521[Points],0)</f>
        <v>0</v>
      </c>
    </row>
    <row r="84" spans="1:22" x14ac:dyDescent="0.2">
      <c r="A84" t="s">
        <v>456</v>
      </c>
      <c r="B84" t="str">
        <f>_xlfn.XLOOKUP(Table7[[#This Row],[Name]],_966[[Name ]],_966[Party])</f>
        <v>Democratic</v>
      </c>
      <c r="C84" s="3">
        <f>SUM(Table7[[#This Row],[H.R. 7217]:[H.R. 7521]])/Table7[[#This Row],[Total Weight]]</f>
        <v>0.85915492957746475</v>
      </c>
      <c r="D84" s="4">
        <f>SUM(Table2[Weight?])</f>
        <v>71</v>
      </c>
      <c r="E84" s="4">
        <f>IF(Table7[[#This Row],[Party]]="Democratic",1,0)</f>
        <v>1</v>
      </c>
      <c r="F84" s="4">
        <f>IF(Table7[[#This Row],[Party]]="Democratic",Table7[[#This Row],[Score]],0)</f>
        <v>0.85915492957746475</v>
      </c>
      <c r="G84" s="4">
        <f>IF(Table7[[#This Row],[Party]]="Republican",1,0)</f>
        <v>0</v>
      </c>
      <c r="H84" s="4">
        <f>IF(Table7[[#This Row],[Party]]="Republican",Table7[[#This Row],[Score]],0)</f>
        <v>0</v>
      </c>
      <c r="I84">
        <f>(_xlfn.XLOOKUP(Table7[[#This Row],[Name]],_7217[Name],_7217[Points],0))</f>
        <v>10</v>
      </c>
      <c r="J84">
        <f>_xlfn.XLOOKUP(Table7[[#This Row],[Name]],_3746[Name],_3746[Rating],0)</f>
        <v>0</v>
      </c>
      <c r="K84">
        <f>_xlfn.XLOOKUP(Table7[[#This Row],[Name]],_966[[Name ]],_966[Points])</f>
        <v>0</v>
      </c>
      <c r="L84">
        <f>_xlfn.XLOOKUP(Table7[[#This Row],[Name]],_5860[Name],_5860[Points],0)</f>
        <v>2</v>
      </c>
      <c r="M84">
        <f>_xlfn.XLOOKUP(Table7[[#This Row],[Name]],_7176[Name],_7176[Points])</f>
        <v>8</v>
      </c>
      <c r="N84">
        <f>_xlfn.XLOOKUP(Table7[[#This Row],[Name]],_485[[Name ]],_485[Points],0)</f>
        <v>1</v>
      </c>
      <c r="O84">
        <f>_xlfn.XLOOKUP(Table7[[#This Row],[Name]],_7024[Name],_7024[Points])</f>
        <v>8</v>
      </c>
      <c r="P84">
        <f>_xlfn.XLOOKUP(Table7[[#This Row],[Name]],_6976[Name],_6976[Points],0)</f>
        <v>6</v>
      </c>
      <c r="Q84">
        <f>_xlfn.XLOOKUP(Table7[[#This Row],[Name]],_6918[Name],_6918[Points],0)</f>
        <v>9</v>
      </c>
      <c r="R84">
        <f>_xlfn.XLOOKUP(Table7[[#This Row],[Name]],_6678[Name],_6678[Points],0)</f>
        <v>6</v>
      </c>
      <c r="S84">
        <f>_xlfn.XLOOKUP(Table7[[#This Row],[Name]],_2[Name],_2[Points],0)</f>
        <v>1</v>
      </c>
      <c r="T84">
        <f>_xlfn.XLOOKUP(Table7[[#This Row],[Name]],_773[Name],_773[Points],0)</f>
        <v>5</v>
      </c>
      <c r="U84">
        <f>_xlfn.XLOOKUP(Table7[[#This Row],[Name]],_7[Name],_7[Points],0)</f>
        <v>5</v>
      </c>
      <c r="V84">
        <f>_xlfn.XLOOKUP(Table7[[#This Row],[Name]],_7521[Name],_7521[Points],0)</f>
        <v>0</v>
      </c>
    </row>
    <row r="85" spans="1:22" x14ac:dyDescent="0.2">
      <c r="A85" t="s">
        <v>470</v>
      </c>
      <c r="B85" t="str">
        <f>_xlfn.XLOOKUP(Table7[[#This Row],[Name]],_966[[Name ]],_966[Party])</f>
        <v>Democratic</v>
      </c>
      <c r="C85" s="3">
        <f>SUM(Table7[[#This Row],[H.R. 7217]:[H.R. 7521]])/Table7[[#This Row],[Total Weight]]</f>
        <v>0.85915492957746475</v>
      </c>
      <c r="D85" s="4">
        <f>SUM(Table2[Weight?])</f>
        <v>71</v>
      </c>
      <c r="E85" s="4">
        <f>IF(Table7[[#This Row],[Party]]="Democratic",1,0)</f>
        <v>1</v>
      </c>
      <c r="F85" s="4">
        <f>IF(Table7[[#This Row],[Party]]="Democratic",Table7[[#This Row],[Score]],0)</f>
        <v>0.85915492957746475</v>
      </c>
      <c r="G85" s="4">
        <f>IF(Table7[[#This Row],[Party]]="Republican",1,0)</f>
        <v>0</v>
      </c>
      <c r="H85" s="4">
        <f>IF(Table7[[#This Row],[Party]]="Republican",Table7[[#This Row],[Score]],0)</f>
        <v>0</v>
      </c>
      <c r="I85">
        <f>(_xlfn.XLOOKUP(Table7[[#This Row],[Name]],_7217[Name],_7217[Points],0))</f>
        <v>10</v>
      </c>
      <c r="J85">
        <f>_xlfn.XLOOKUP(Table7[[#This Row],[Name]],_3746[Name],_3746[Rating],0)</f>
        <v>0</v>
      </c>
      <c r="K85">
        <f>_xlfn.XLOOKUP(Table7[[#This Row],[Name]],_966[[Name ]],_966[Points])</f>
        <v>0</v>
      </c>
      <c r="L85">
        <f>_xlfn.XLOOKUP(Table7[[#This Row],[Name]],_5860[Name],_5860[Points],0)</f>
        <v>2</v>
      </c>
      <c r="M85">
        <f>_xlfn.XLOOKUP(Table7[[#This Row],[Name]],_7176[Name],_7176[Points])</f>
        <v>8</v>
      </c>
      <c r="N85">
        <f>_xlfn.XLOOKUP(Table7[[#This Row],[Name]],_485[[Name ]],_485[Points],0)</f>
        <v>1</v>
      </c>
      <c r="O85">
        <f>_xlfn.XLOOKUP(Table7[[#This Row],[Name]],_7024[Name],_7024[Points])</f>
        <v>8</v>
      </c>
      <c r="P85">
        <f>_xlfn.XLOOKUP(Table7[[#This Row],[Name]],_6976[Name],_6976[Points],0)</f>
        <v>6</v>
      </c>
      <c r="Q85">
        <f>_xlfn.XLOOKUP(Table7[[#This Row],[Name]],_6918[Name],_6918[Points],0)</f>
        <v>9</v>
      </c>
      <c r="R85">
        <f>_xlfn.XLOOKUP(Table7[[#This Row],[Name]],_6678[Name],_6678[Points],0)</f>
        <v>6</v>
      </c>
      <c r="S85">
        <f>_xlfn.XLOOKUP(Table7[[#This Row],[Name]],_2[Name],_2[Points],0)</f>
        <v>1</v>
      </c>
      <c r="T85">
        <f>_xlfn.XLOOKUP(Table7[[#This Row],[Name]],_773[Name],_773[Points],0)</f>
        <v>5</v>
      </c>
      <c r="U85">
        <f>_xlfn.XLOOKUP(Table7[[#This Row],[Name]],_7[Name],_7[Points],0)</f>
        <v>5</v>
      </c>
      <c r="V85">
        <f>_xlfn.XLOOKUP(Table7[[#This Row],[Name]],_7521[Name],_7521[Points],0)</f>
        <v>0</v>
      </c>
    </row>
    <row r="86" spans="1:22" x14ac:dyDescent="0.2">
      <c r="A86" t="s">
        <v>378</v>
      </c>
      <c r="B86" t="str">
        <f>_xlfn.XLOOKUP(Table7[[#This Row],[Name]],_966[[Name ]],_966[Party])</f>
        <v>Democratic</v>
      </c>
      <c r="C86" s="3">
        <f>SUM(Table7[[#This Row],[H.R. 7217]:[H.R. 7521]])/Table7[[#This Row],[Total Weight]]</f>
        <v>0.83098591549295775</v>
      </c>
      <c r="D86" s="4">
        <f>SUM(Table2[Weight?])</f>
        <v>71</v>
      </c>
      <c r="E86" s="4">
        <f>IF(Table7[[#This Row],[Party]]="Democratic",1,0)</f>
        <v>1</v>
      </c>
      <c r="F86" s="4">
        <f>IF(Table7[[#This Row],[Party]]="Democratic",Table7[[#This Row],[Score]],0)</f>
        <v>0.83098591549295775</v>
      </c>
      <c r="G86" s="4">
        <f>IF(Table7[[#This Row],[Party]]="Republican",1,0)</f>
        <v>0</v>
      </c>
      <c r="H86" s="4">
        <f>IF(Table7[[#This Row],[Party]]="Republican",Table7[[#This Row],[Score]],0)</f>
        <v>0</v>
      </c>
      <c r="I86">
        <f>(_xlfn.XLOOKUP(Table7[[#This Row],[Name]],_7217[Name],_7217[Points],0))</f>
        <v>10</v>
      </c>
      <c r="J86">
        <f>_xlfn.XLOOKUP(Table7[[#This Row],[Name]],_3746[Name],_3746[Rating],0)</f>
        <v>0</v>
      </c>
      <c r="K86">
        <f>_xlfn.XLOOKUP(Table7[[#This Row],[Name]],_966[[Name ]],_966[Points])</f>
        <v>0</v>
      </c>
      <c r="L86">
        <f>_xlfn.XLOOKUP(Table7[[#This Row],[Name]],_5860[Name],_5860[Points],0)</f>
        <v>0</v>
      </c>
      <c r="M86">
        <f>_xlfn.XLOOKUP(Table7[[#This Row],[Name]],_7176[Name],_7176[Points])</f>
        <v>8</v>
      </c>
      <c r="N86">
        <f>_xlfn.XLOOKUP(Table7[[#This Row],[Name]],_485[[Name ]],_485[Points],0)</f>
        <v>1</v>
      </c>
      <c r="O86">
        <f>_xlfn.XLOOKUP(Table7[[#This Row],[Name]],_7024[Name],_7024[Points])</f>
        <v>8</v>
      </c>
      <c r="P86">
        <f>_xlfn.XLOOKUP(Table7[[#This Row],[Name]],_6976[Name],_6976[Points],0)</f>
        <v>6</v>
      </c>
      <c r="Q86">
        <f>_xlfn.XLOOKUP(Table7[[#This Row],[Name]],_6918[Name],_6918[Points],0)</f>
        <v>9</v>
      </c>
      <c r="R86">
        <f>_xlfn.XLOOKUP(Table7[[#This Row],[Name]],_6678[Name],_6678[Points],0)</f>
        <v>6</v>
      </c>
      <c r="S86">
        <f>_xlfn.XLOOKUP(Table7[[#This Row],[Name]],_2[Name],_2[Points],0)</f>
        <v>1</v>
      </c>
      <c r="T86">
        <f>_xlfn.XLOOKUP(Table7[[#This Row],[Name]],_773[Name],_773[Points],0)</f>
        <v>5</v>
      </c>
      <c r="U86">
        <f>_xlfn.XLOOKUP(Table7[[#This Row],[Name]],_7[Name],_7[Points],0)</f>
        <v>5</v>
      </c>
      <c r="V86">
        <f>_xlfn.XLOOKUP(Table7[[#This Row],[Name]],_7521[Name],_7521[Points],0)</f>
        <v>0</v>
      </c>
    </row>
    <row r="87" spans="1:22" x14ac:dyDescent="0.2">
      <c r="A87" t="s">
        <v>114</v>
      </c>
      <c r="B87" t="str">
        <f>_xlfn.XLOOKUP(Table7[[#This Row],[Name]],_966[[Name ]],_966[Party])</f>
        <v>Democratic</v>
      </c>
      <c r="C87" s="3">
        <f>SUM(Table7[[#This Row],[H.R. 7217]:[H.R. 7521]])/Table7[[#This Row],[Total Weight]]</f>
        <v>0.92957746478873238</v>
      </c>
      <c r="D87" s="4">
        <f>SUM(Table2[Weight?])</f>
        <v>71</v>
      </c>
      <c r="E87" s="4">
        <f>IF(Table7[[#This Row],[Party]]="Democratic",1,0)</f>
        <v>1</v>
      </c>
      <c r="F87" s="4">
        <f>IF(Table7[[#This Row],[Party]]="Democratic",Table7[[#This Row],[Score]],0)</f>
        <v>0.92957746478873238</v>
      </c>
      <c r="G87" s="4">
        <f>IF(Table7[[#This Row],[Party]]="Republican",1,0)</f>
        <v>0</v>
      </c>
      <c r="H87" s="4">
        <f>IF(Table7[[#This Row],[Party]]="Republican",Table7[[#This Row],[Score]],0)</f>
        <v>0</v>
      </c>
      <c r="I87">
        <f>(_xlfn.XLOOKUP(Table7[[#This Row],[Name]],_7217[Name],_7217[Points],0))</f>
        <v>10</v>
      </c>
      <c r="J87">
        <f>_xlfn.XLOOKUP(Table7[[#This Row],[Name]],_3746[Name],_3746[Rating],0)</f>
        <v>1</v>
      </c>
      <c r="K87">
        <f>_xlfn.XLOOKUP(Table7[[#This Row],[Name]],_966[[Name ]],_966[Points])</f>
        <v>0</v>
      </c>
      <c r="L87">
        <f>_xlfn.XLOOKUP(Table7[[#This Row],[Name]],_5860[Name],_5860[Points],0)</f>
        <v>2</v>
      </c>
      <c r="M87">
        <f>_xlfn.XLOOKUP(Table7[[#This Row],[Name]],_7176[Name],_7176[Points])</f>
        <v>8</v>
      </c>
      <c r="N87">
        <f>_xlfn.XLOOKUP(Table7[[#This Row],[Name]],_485[[Name ]],_485[Points],0)</f>
        <v>1</v>
      </c>
      <c r="O87">
        <f>_xlfn.XLOOKUP(Table7[[#This Row],[Name]],_7024[Name],_7024[Points])</f>
        <v>8</v>
      </c>
      <c r="P87">
        <f>_xlfn.XLOOKUP(Table7[[#This Row],[Name]],_6976[Name],_6976[Points],0)</f>
        <v>6</v>
      </c>
      <c r="Q87">
        <f>_xlfn.XLOOKUP(Table7[[#This Row],[Name]],_6918[Name],_6918[Points],0)</f>
        <v>9</v>
      </c>
      <c r="R87">
        <f>_xlfn.XLOOKUP(Table7[[#This Row],[Name]],_6678[Name],_6678[Points],0)</f>
        <v>6</v>
      </c>
      <c r="S87">
        <f>_xlfn.XLOOKUP(Table7[[#This Row],[Name]],_2[Name],_2[Points],0)</f>
        <v>1</v>
      </c>
      <c r="T87">
        <f>_xlfn.XLOOKUP(Table7[[#This Row],[Name]],_773[Name],_773[Points],0)</f>
        <v>0</v>
      </c>
      <c r="U87">
        <f>_xlfn.XLOOKUP(Table7[[#This Row],[Name]],_7[Name],_7[Points],0)</f>
        <v>5</v>
      </c>
      <c r="V87">
        <f>_xlfn.XLOOKUP(Table7[[#This Row],[Name]],_7521[Name],_7521[Points],0)</f>
        <v>9</v>
      </c>
    </row>
    <row r="88" spans="1:22" x14ac:dyDescent="0.2">
      <c r="A88" t="s">
        <v>143</v>
      </c>
      <c r="B88" t="str">
        <f>_xlfn.XLOOKUP(Table7[[#This Row],[Name]],_966[[Name ]],_966[Party])</f>
        <v>Democratic</v>
      </c>
      <c r="C88" s="3">
        <f>SUM(Table7[[#This Row],[H.R. 7217]:[H.R. 7521]])/Table7[[#This Row],[Total Weight]]</f>
        <v>0.80281690140845074</v>
      </c>
      <c r="D88" s="4">
        <f>SUM(Table2[Weight?])</f>
        <v>71</v>
      </c>
      <c r="E88" s="4">
        <f>IF(Table7[[#This Row],[Party]]="Democratic",1,0)</f>
        <v>1</v>
      </c>
      <c r="F88" s="4">
        <f>IF(Table7[[#This Row],[Party]]="Democratic",Table7[[#This Row],[Score]],0)</f>
        <v>0.80281690140845074</v>
      </c>
      <c r="G88" s="4">
        <f>IF(Table7[[#This Row],[Party]]="Republican",1,0)</f>
        <v>0</v>
      </c>
      <c r="H88" s="4">
        <f>IF(Table7[[#This Row],[Party]]="Republican",Table7[[#This Row],[Score]],0)</f>
        <v>0</v>
      </c>
      <c r="I88">
        <f>(_xlfn.XLOOKUP(Table7[[#This Row],[Name]],_7217[Name],_7217[Points],0))</f>
        <v>10</v>
      </c>
      <c r="J88">
        <f>_xlfn.XLOOKUP(Table7[[#This Row],[Name]],_3746[Name],_3746[Rating],0)</f>
        <v>1</v>
      </c>
      <c r="K88">
        <f>_xlfn.XLOOKUP(Table7[[#This Row],[Name]],_966[[Name ]],_966[Points])</f>
        <v>0</v>
      </c>
      <c r="L88">
        <f>_xlfn.XLOOKUP(Table7[[#This Row],[Name]],_5860[Name],_5860[Points],0)</f>
        <v>2</v>
      </c>
      <c r="M88">
        <f>_xlfn.XLOOKUP(Table7[[#This Row],[Name]],_7176[Name],_7176[Points])</f>
        <v>8</v>
      </c>
      <c r="N88">
        <f>_xlfn.XLOOKUP(Table7[[#This Row],[Name]],_485[[Name ]],_485[Points],0)</f>
        <v>1</v>
      </c>
      <c r="O88">
        <f>_xlfn.XLOOKUP(Table7[[#This Row],[Name]],_7024[Name],_7024[Points])</f>
        <v>8</v>
      </c>
      <c r="P88">
        <f>_xlfn.XLOOKUP(Table7[[#This Row],[Name]],_6976[Name],_6976[Points],0)</f>
        <v>6</v>
      </c>
      <c r="Q88">
        <f>_xlfn.XLOOKUP(Table7[[#This Row],[Name]],_6918[Name],_6918[Points],0)</f>
        <v>9</v>
      </c>
      <c r="R88">
        <f>_xlfn.XLOOKUP(Table7[[#This Row],[Name]],_6678[Name],_6678[Points],0)</f>
        <v>6</v>
      </c>
      <c r="S88">
        <f>_xlfn.XLOOKUP(Table7[[#This Row],[Name]],_2[Name],_2[Points],0)</f>
        <v>1</v>
      </c>
      <c r="T88">
        <f>_xlfn.XLOOKUP(Table7[[#This Row],[Name]],_773[Name],_773[Points],0)</f>
        <v>0</v>
      </c>
      <c r="U88">
        <f>_xlfn.XLOOKUP(Table7[[#This Row],[Name]],_7[Name],_7[Points],0)</f>
        <v>5</v>
      </c>
      <c r="V88">
        <f>_xlfn.XLOOKUP(Table7[[#This Row],[Name]],_7521[Name],_7521[Points],0)</f>
        <v>0</v>
      </c>
    </row>
    <row r="89" spans="1:22" x14ac:dyDescent="0.2">
      <c r="A89" t="s">
        <v>196</v>
      </c>
      <c r="B89" t="str">
        <f>_xlfn.XLOOKUP(Table7[[#This Row],[Name]],_966[[Name ]],_966[Party])</f>
        <v>Democratic</v>
      </c>
      <c r="C89" s="3">
        <f>SUM(Table7[[#This Row],[H.R. 7217]:[H.R. 7521]])/Table7[[#This Row],[Total Weight]]</f>
        <v>0.92957746478873238</v>
      </c>
      <c r="D89" s="4">
        <f>SUM(Table2[Weight?])</f>
        <v>71</v>
      </c>
      <c r="E89" s="4">
        <f>IF(Table7[[#This Row],[Party]]="Democratic",1,0)</f>
        <v>1</v>
      </c>
      <c r="F89" s="4">
        <f>IF(Table7[[#This Row],[Party]]="Democratic",Table7[[#This Row],[Score]],0)</f>
        <v>0.92957746478873238</v>
      </c>
      <c r="G89" s="4">
        <f>IF(Table7[[#This Row],[Party]]="Republican",1,0)</f>
        <v>0</v>
      </c>
      <c r="H89" s="4">
        <f>IF(Table7[[#This Row],[Party]]="Republican",Table7[[#This Row],[Score]],0)</f>
        <v>0</v>
      </c>
      <c r="I89">
        <f>(_xlfn.XLOOKUP(Table7[[#This Row],[Name]],_7217[Name],_7217[Points],0))</f>
        <v>10</v>
      </c>
      <c r="J89">
        <f>_xlfn.XLOOKUP(Table7[[#This Row],[Name]],_3746[Name],_3746[Rating],0)</f>
        <v>1</v>
      </c>
      <c r="K89">
        <f>_xlfn.XLOOKUP(Table7[[#This Row],[Name]],_966[[Name ]],_966[Points])</f>
        <v>0</v>
      </c>
      <c r="L89">
        <f>_xlfn.XLOOKUP(Table7[[#This Row],[Name]],_5860[Name],_5860[Points],0)</f>
        <v>2</v>
      </c>
      <c r="M89">
        <f>_xlfn.XLOOKUP(Table7[[#This Row],[Name]],_7176[Name],_7176[Points])</f>
        <v>8</v>
      </c>
      <c r="N89">
        <f>_xlfn.XLOOKUP(Table7[[#This Row],[Name]],_485[[Name ]],_485[Points],0)</f>
        <v>1</v>
      </c>
      <c r="O89">
        <f>_xlfn.XLOOKUP(Table7[[#This Row],[Name]],_7024[Name],_7024[Points])</f>
        <v>8</v>
      </c>
      <c r="P89">
        <f>_xlfn.XLOOKUP(Table7[[#This Row],[Name]],_6976[Name],_6976[Points],0)</f>
        <v>6</v>
      </c>
      <c r="Q89">
        <f>_xlfn.XLOOKUP(Table7[[#This Row],[Name]],_6918[Name],_6918[Points],0)</f>
        <v>9</v>
      </c>
      <c r="R89">
        <f>_xlfn.XLOOKUP(Table7[[#This Row],[Name]],_6678[Name],_6678[Points],0)</f>
        <v>6</v>
      </c>
      <c r="S89">
        <f>_xlfn.XLOOKUP(Table7[[#This Row],[Name]],_2[Name],_2[Points],0)</f>
        <v>1</v>
      </c>
      <c r="T89">
        <f>_xlfn.XLOOKUP(Table7[[#This Row],[Name]],_773[Name],_773[Points],0)</f>
        <v>0</v>
      </c>
      <c r="U89">
        <f>_xlfn.XLOOKUP(Table7[[#This Row],[Name]],_7[Name],_7[Points],0)</f>
        <v>5</v>
      </c>
      <c r="V89">
        <f>_xlfn.XLOOKUP(Table7[[#This Row],[Name]],_7521[Name],_7521[Points],0)</f>
        <v>9</v>
      </c>
    </row>
    <row r="90" spans="1:22" x14ac:dyDescent="0.2">
      <c r="A90" t="s">
        <v>477</v>
      </c>
      <c r="B90" t="str">
        <f>_xlfn.XLOOKUP(Table7[[#This Row],[Name]],_966[[Name ]],_966[Party])</f>
        <v>Democratic</v>
      </c>
      <c r="C90" s="3">
        <f>SUM(Table7[[#This Row],[H.R. 7217]:[H.R. 7521]])/Table7[[#This Row],[Total Weight]]</f>
        <v>0.92957746478873238</v>
      </c>
      <c r="D90" s="4">
        <f>SUM(Table2[Weight?])</f>
        <v>71</v>
      </c>
      <c r="E90" s="4">
        <f>IF(Table7[[#This Row],[Party]]="Democratic",1,0)</f>
        <v>1</v>
      </c>
      <c r="F90" s="4">
        <f>IF(Table7[[#This Row],[Party]]="Democratic",Table7[[#This Row],[Score]],0)</f>
        <v>0.92957746478873238</v>
      </c>
      <c r="G90" s="4">
        <f>IF(Table7[[#This Row],[Party]]="Republican",1,0)</f>
        <v>0</v>
      </c>
      <c r="H90" s="4">
        <f>IF(Table7[[#This Row],[Party]]="Republican",Table7[[#This Row],[Score]],0)</f>
        <v>0</v>
      </c>
      <c r="I90">
        <f>(_xlfn.XLOOKUP(Table7[[#This Row],[Name]],_7217[Name],_7217[Points],0))</f>
        <v>10</v>
      </c>
      <c r="J90">
        <f>_xlfn.XLOOKUP(Table7[[#This Row],[Name]],_3746[Name],_3746[Rating],0)</f>
        <v>1</v>
      </c>
      <c r="K90">
        <f>_xlfn.XLOOKUP(Table7[[#This Row],[Name]],_966[[Name ]],_966[Points])</f>
        <v>0</v>
      </c>
      <c r="L90">
        <f>_xlfn.XLOOKUP(Table7[[#This Row],[Name]],_5860[Name],_5860[Points],0)</f>
        <v>2</v>
      </c>
      <c r="M90">
        <f>_xlfn.XLOOKUP(Table7[[#This Row],[Name]],_7176[Name],_7176[Points])</f>
        <v>8</v>
      </c>
      <c r="N90">
        <f>_xlfn.XLOOKUP(Table7[[#This Row],[Name]],_485[[Name ]],_485[Points],0)</f>
        <v>1</v>
      </c>
      <c r="O90">
        <f>_xlfn.XLOOKUP(Table7[[#This Row],[Name]],_7024[Name],_7024[Points])</f>
        <v>8</v>
      </c>
      <c r="P90">
        <f>_xlfn.XLOOKUP(Table7[[#This Row],[Name]],_6976[Name],_6976[Points],0)</f>
        <v>6</v>
      </c>
      <c r="Q90">
        <f>_xlfn.XLOOKUP(Table7[[#This Row],[Name]],_6918[Name],_6918[Points],0)</f>
        <v>9</v>
      </c>
      <c r="R90">
        <f>_xlfn.XLOOKUP(Table7[[#This Row],[Name]],_6678[Name],_6678[Points],0)</f>
        <v>6</v>
      </c>
      <c r="S90">
        <f>_xlfn.XLOOKUP(Table7[[#This Row],[Name]],_2[Name],_2[Points],0)</f>
        <v>1</v>
      </c>
      <c r="T90">
        <f>_xlfn.XLOOKUP(Table7[[#This Row],[Name]],_773[Name],_773[Points],0)</f>
        <v>0</v>
      </c>
      <c r="U90">
        <f>_xlfn.XLOOKUP(Table7[[#This Row],[Name]],_7[Name],_7[Points],0)</f>
        <v>5</v>
      </c>
      <c r="V90">
        <f>_xlfn.XLOOKUP(Table7[[#This Row],[Name]],_7521[Name],_7521[Points],0)</f>
        <v>9</v>
      </c>
    </row>
    <row r="91" spans="1:22" x14ac:dyDescent="0.2">
      <c r="A91" t="s">
        <v>43</v>
      </c>
      <c r="B91" t="str">
        <f>_xlfn.XLOOKUP(Table7[[#This Row],[Name]],_966[[Name ]],_966[Party])</f>
        <v>Democratic</v>
      </c>
      <c r="C91" s="3">
        <f>SUM(Table7[[#This Row],[H.R. 7217]:[H.R. 7521]])/Table7[[#This Row],[Total Weight]]</f>
        <v>0.78873239436619713</v>
      </c>
      <c r="D91" s="4">
        <f>SUM(Table2[Weight?])</f>
        <v>71</v>
      </c>
      <c r="E91" s="4">
        <f>IF(Table7[[#This Row],[Party]]="Democratic",1,0)</f>
        <v>1</v>
      </c>
      <c r="F91" s="4">
        <f>IF(Table7[[#This Row],[Party]]="Democratic",Table7[[#This Row],[Score]],0)</f>
        <v>0.78873239436619713</v>
      </c>
      <c r="G91" s="4">
        <f>IF(Table7[[#This Row],[Party]]="Republican",1,0)</f>
        <v>0</v>
      </c>
      <c r="H91" s="4">
        <f>IF(Table7[[#This Row],[Party]]="Republican",Table7[[#This Row],[Score]],0)</f>
        <v>0</v>
      </c>
      <c r="I91">
        <f>(_xlfn.XLOOKUP(Table7[[#This Row],[Name]],_7217[Name],_7217[Points],0))</f>
        <v>10</v>
      </c>
      <c r="J91">
        <f>_xlfn.XLOOKUP(Table7[[#This Row],[Name]],_3746[Name],_3746[Rating],0)</f>
        <v>0</v>
      </c>
      <c r="K91">
        <f>_xlfn.XLOOKUP(Table7[[#This Row],[Name]],_966[[Name ]],_966[Points])</f>
        <v>0</v>
      </c>
      <c r="L91">
        <f>_xlfn.XLOOKUP(Table7[[#This Row],[Name]],_5860[Name],_5860[Points],0)</f>
        <v>2</v>
      </c>
      <c r="M91">
        <f>_xlfn.XLOOKUP(Table7[[#This Row],[Name]],_7176[Name],_7176[Points])</f>
        <v>8</v>
      </c>
      <c r="N91">
        <f>_xlfn.XLOOKUP(Table7[[#This Row],[Name]],_485[[Name ]],_485[Points],0)</f>
        <v>1</v>
      </c>
      <c r="O91">
        <f>_xlfn.XLOOKUP(Table7[[#This Row],[Name]],_7024[Name],_7024[Points])</f>
        <v>8</v>
      </c>
      <c r="P91">
        <f>_xlfn.XLOOKUP(Table7[[#This Row],[Name]],_6976[Name],_6976[Points],0)</f>
        <v>6</v>
      </c>
      <c r="Q91">
        <f>_xlfn.XLOOKUP(Table7[[#This Row],[Name]],_6918[Name],_6918[Points],0)</f>
        <v>9</v>
      </c>
      <c r="R91">
        <f>_xlfn.XLOOKUP(Table7[[#This Row],[Name]],_6678[Name],_6678[Points],0)</f>
        <v>6</v>
      </c>
      <c r="S91">
        <f>_xlfn.XLOOKUP(Table7[[#This Row],[Name]],_2[Name],_2[Points],0)</f>
        <v>1</v>
      </c>
      <c r="T91">
        <f>_xlfn.XLOOKUP(Table7[[#This Row],[Name]],_773[Name],_773[Points],0)</f>
        <v>0</v>
      </c>
      <c r="U91">
        <f>_xlfn.XLOOKUP(Table7[[#This Row],[Name]],_7[Name],_7[Points],0)</f>
        <v>5</v>
      </c>
      <c r="V91">
        <f>_xlfn.XLOOKUP(Table7[[#This Row],[Name]],_7521[Name],_7521[Points],0)</f>
        <v>0</v>
      </c>
    </row>
    <row r="92" spans="1:22" x14ac:dyDescent="0.2">
      <c r="A92" t="s">
        <v>104</v>
      </c>
      <c r="B92" t="str">
        <f>_xlfn.XLOOKUP(Table7[[#This Row],[Name]],_966[[Name ]],_966[Party])</f>
        <v>Democratic</v>
      </c>
      <c r="C92" s="3">
        <f>SUM(Table7[[#This Row],[H.R. 7217]:[H.R. 7521]])/Table7[[#This Row],[Total Weight]]</f>
        <v>0.78873239436619713</v>
      </c>
      <c r="D92" s="4">
        <f>SUM(Table2[Weight?])</f>
        <v>71</v>
      </c>
      <c r="E92" s="4">
        <f>IF(Table7[[#This Row],[Party]]="Democratic",1,0)</f>
        <v>1</v>
      </c>
      <c r="F92" s="4">
        <f>IF(Table7[[#This Row],[Party]]="Democratic",Table7[[#This Row],[Score]],0)</f>
        <v>0.78873239436619713</v>
      </c>
      <c r="G92" s="4">
        <f>IF(Table7[[#This Row],[Party]]="Republican",1,0)</f>
        <v>0</v>
      </c>
      <c r="H92" s="4">
        <f>IF(Table7[[#This Row],[Party]]="Republican",Table7[[#This Row],[Score]],0)</f>
        <v>0</v>
      </c>
      <c r="I92">
        <f>(_xlfn.XLOOKUP(Table7[[#This Row],[Name]],_7217[Name],_7217[Points],0))</f>
        <v>10</v>
      </c>
      <c r="J92">
        <f>_xlfn.XLOOKUP(Table7[[#This Row],[Name]],_3746[Name],_3746[Rating],0)</f>
        <v>0</v>
      </c>
      <c r="K92">
        <f>_xlfn.XLOOKUP(Table7[[#This Row],[Name]],_966[[Name ]],_966[Points])</f>
        <v>0</v>
      </c>
      <c r="L92">
        <f>_xlfn.XLOOKUP(Table7[[#This Row],[Name]],_5860[Name],_5860[Points],0)</f>
        <v>2</v>
      </c>
      <c r="M92">
        <f>_xlfn.XLOOKUP(Table7[[#This Row],[Name]],_7176[Name],_7176[Points])</f>
        <v>8</v>
      </c>
      <c r="N92">
        <f>_xlfn.XLOOKUP(Table7[[#This Row],[Name]],_485[[Name ]],_485[Points],0)</f>
        <v>1</v>
      </c>
      <c r="O92">
        <f>_xlfn.XLOOKUP(Table7[[#This Row],[Name]],_7024[Name],_7024[Points])</f>
        <v>8</v>
      </c>
      <c r="P92">
        <f>_xlfn.XLOOKUP(Table7[[#This Row],[Name]],_6976[Name],_6976[Points],0)</f>
        <v>6</v>
      </c>
      <c r="Q92">
        <f>_xlfn.XLOOKUP(Table7[[#This Row],[Name]],_6918[Name],_6918[Points],0)</f>
        <v>9</v>
      </c>
      <c r="R92">
        <f>_xlfn.XLOOKUP(Table7[[#This Row],[Name]],_6678[Name],_6678[Points],0)</f>
        <v>6</v>
      </c>
      <c r="S92">
        <f>_xlfn.XLOOKUP(Table7[[#This Row],[Name]],_2[Name],_2[Points],0)</f>
        <v>1</v>
      </c>
      <c r="T92">
        <f>_xlfn.XLOOKUP(Table7[[#This Row],[Name]],_773[Name],_773[Points],0)</f>
        <v>0</v>
      </c>
      <c r="U92">
        <f>_xlfn.XLOOKUP(Table7[[#This Row],[Name]],_7[Name],_7[Points],0)</f>
        <v>5</v>
      </c>
      <c r="V92">
        <f>_xlfn.XLOOKUP(Table7[[#This Row],[Name]],_7521[Name],_7521[Points],0)</f>
        <v>0</v>
      </c>
    </row>
    <row r="93" spans="1:22" x14ac:dyDescent="0.2">
      <c r="A93" t="s">
        <v>155</v>
      </c>
      <c r="B93" t="str">
        <f>_xlfn.XLOOKUP(Table7[[#This Row],[Name]],_966[[Name ]],_966[Party])</f>
        <v>Democratic</v>
      </c>
      <c r="C93" s="3">
        <f>SUM(Table7[[#This Row],[H.R. 7217]:[H.R. 7521]])/Table7[[#This Row],[Total Weight]]</f>
        <v>0.78873239436619713</v>
      </c>
      <c r="D93" s="4">
        <f>SUM(Table2[Weight?])</f>
        <v>71</v>
      </c>
      <c r="E93" s="4">
        <f>IF(Table7[[#This Row],[Party]]="Democratic",1,0)</f>
        <v>1</v>
      </c>
      <c r="F93" s="4">
        <f>IF(Table7[[#This Row],[Party]]="Democratic",Table7[[#This Row],[Score]],0)</f>
        <v>0.78873239436619713</v>
      </c>
      <c r="G93" s="4">
        <f>IF(Table7[[#This Row],[Party]]="Republican",1,0)</f>
        <v>0</v>
      </c>
      <c r="H93" s="4">
        <f>IF(Table7[[#This Row],[Party]]="Republican",Table7[[#This Row],[Score]],0)</f>
        <v>0</v>
      </c>
      <c r="I93">
        <f>(_xlfn.XLOOKUP(Table7[[#This Row],[Name]],_7217[Name],_7217[Points],0))</f>
        <v>10</v>
      </c>
      <c r="J93">
        <f>_xlfn.XLOOKUP(Table7[[#This Row],[Name]],_3746[Name],_3746[Rating],0)</f>
        <v>0</v>
      </c>
      <c r="K93">
        <f>_xlfn.XLOOKUP(Table7[[#This Row],[Name]],_966[[Name ]],_966[Points])</f>
        <v>0</v>
      </c>
      <c r="L93">
        <f>_xlfn.XLOOKUP(Table7[[#This Row],[Name]],_5860[Name],_5860[Points],0)</f>
        <v>2</v>
      </c>
      <c r="M93">
        <f>_xlfn.XLOOKUP(Table7[[#This Row],[Name]],_7176[Name],_7176[Points])</f>
        <v>8</v>
      </c>
      <c r="N93">
        <f>_xlfn.XLOOKUP(Table7[[#This Row],[Name]],_485[[Name ]],_485[Points],0)</f>
        <v>1</v>
      </c>
      <c r="O93">
        <f>_xlfn.XLOOKUP(Table7[[#This Row],[Name]],_7024[Name],_7024[Points])</f>
        <v>8</v>
      </c>
      <c r="P93">
        <f>_xlfn.XLOOKUP(Table7[[#This Row],[Name]],_6976[Name],_6976[Points],0)</f>
        <v>6</v>
      </c>
      <c r="Q93">
        <f>_xlfn.XLOOKUP(Table7[[#This Row],[Name]],_6918[Name],_6918[Points],0)</f>
        <v>9</v>
      </c>
      <c r="R93">
        <f>_xlfn.XLOOKUP(Table7[[#This Row],[Name]],_6678[Name],_6678[Points],0)</f>
        <v>6</v>
      </c>
      <c r="S93">
        <f>_xlfn.XLOOKUP(Table7[[#This Row],[Name]],_2[Name],_2[Points],0)</f>
        <v>1</v>
      </c>
      <c r="T93">
        <f>_xlfn.XLOOKUP(Table7[[#This Row],[Name]],_773[Name],_773[Points],0)</f>
        <v>0</v>
      </c>
      <c r="U93">
        <f>_xlfn.XLOOKUP(Table7[[#This Row],[Name]],_7[Name],_7[Points],0)</f>
        <v>5</v>
      </c>
      <c r="V93">
        <f>_xlfn.XLOOKUP(Table7[[#This Row],[Name]],_7521[Name],_7521[Points],0)</f>
        <v>0</v>
      </c>
    </row>
    <row r="94" spans="1:22" x14ac:dyDescent="0.2">
      <c r="A94" t="s">
        <v>159</v>
      </c>
      <c r="B94" t="str">
        <f>_xlfn.XLOOKUP(Table7[[#This Row],[Name]],_966[[Name ]],_966[Party])</f>
        <v>Democratic</v>
      </c>
      <c r="C94" s="3">
        <f>SUM(Table7[[#This Row],[H.R. 7217]:[H.R. 7521]])/Table7[[#This Row],[Total Weight]]</f>
        <v>0.78873239436619713</v>
      </c>
      <c r="D94" s="4">
        <f>SUM(Table2[Weight?])</f>
        <v>71</v>
      </c>
      <c r="E94" s="4">
        <f>IF(Table7[[#This Row],[Party]]="Democratic",1,0)</f>
        <v>1</v>
      </c>
      <c r="F94" s="4">
        <f>IF(Table7[[#This Row],[Party]]="Democratic",Table7[[#This Row],[Score]],0)</f>
        <v>0.78873239436619713</v>
      </c>
      <c r="G94" s="4">
        <f>IF(Table7[[#This Row],[Party]]="Republican",1,0)</f>
        <v>0</v>
      </c>
      <c r="H94" s="4">
        <f>IF(Table7[[#This Row],[Party]]="Republican",Table7[[#This Row],[Score]],0)</f>
        <v>0</v>
      </c>
      <c r="I94">
        <f>(_xlfn.XLOOKUP(Table7[[#This Row],[Name]],_7217[Name],_7217[Points],0))</f>
        <v>10</v>
      </c>
      <c r="J94">
        <f>_xlfn.XLOOKUP(Table7[[#This Row],[Name]],_3746[Name],_3746[Rating],0)</f>
        <v>0</v>
      </c>
      <c r="K94">
        <f>_xlfn.XLOOKUP(Table7[[#This Row],[Name]],_966[[Name ]],_966[Points])</f>
        <v>0</v>
      </c>
      <c r="L94">
        <f>_xlfn.XLOOKUP(Table7[[#This Row],[Name]],_5860[Name],_5860[Points],0)</f>
        <v>2</v>
      </c>
      <c r="M94">
        <f>_xlfn.XLOOKUP(Table7[[#This Row],[Name]],_7176[Name],_7176[Points])</f>
        <v>8</v>
      </c>
      <c r="N94">
        <f>_xlfn.XLOOKUP(Table7[[#This Row],[Name]],_485[[Name ]],_485[Points],0)</f>
        <v>1</v>
      </c>
      <c r="O94">
        <f>_xlfn.XLOOKUP(Table7[[#This Row],[Name]],_7024[Name],_7024[Points])</f>
        <v>8</v>
      </c>
      <c r="P94">
        <f>_xlfn.XLOOKUP(Table7[[#This Row],[Name]],_6976[Name],_6976[Points],0)</f>
        <v>6</v>
      </c>
      <c r="Q94">
        <f>_xlfn.XLOOKUP(Table7[[#This Row],[Name]],_6918[Name],_6918[Points],0)</f>
        <v>9</v>
      </c>
      <c r="R94">
        <f>_xlfn.XLOOKUP(Table7[[#This Row],[Name]],_6678[Name],_6678[Points],0)</f>
        <v>6</v>
      </c>
      <c r="S94">
        <f>_xlfn.XLOOKUP(Table7[[#This Row],[Name]],_2[Name],_2[Points],0)</f>
        <v>1</v>
      </c>
      <c r="T94">
        <f>_xlfn.XLOOKUP(Table7[[#This Row],[Name]],_773[Name],_773[Points],0)</f>
        <v>0</v>
      </c>
      <c r="U94">
        <f>_xlfn.XLOOKUP(Table7[[#This Row],[Name]],_7[Name],_7[Points],0)</f>
        <v>5</v>
      </c>
      <c r="V94">
        <f>_xlfn.XLOOKUP(Table7[[#This Row],[Name]],_7521[Name],_7521[Points],0)</f>
        <v>0</v>
      </c>
    </row>
    <row r="95" spans="1:22" x14ac:dyDescent="0.2">
      <c r="A95" t="s">
        <v>172</v>
      </c>
      <c r="B95" t="str">
        <f>_xlfn.XLOOKUP(Table7[[#This Row],[Name]],_966[[Name ]],_966[Party])</f>
        <v>Democratic</v>
      </c>
      <c r="C95" s="3">
        <f>SUM(Table7[[#This Row],[H.R. 7217]:[H.R. 7521]])/Table7[[#This Row],[Total Weight]]</f>
        <v>0.78873239436619713</v>
      </c>
      <c r="D95" s="4">
        <f>SUM(Table2[Weight?])</f>
        <v>71</v>
      </c>
      <c r="E95" s="4">
        <f>IF(Table7[[#This Row],[Party]]="Democratic",1,0)</f>
        <v>1</v>
      </c>
      <c r="F95" s="4">
        <f>IF(Table7[[#This Row],[Party]]="Democratic",Table7[[#This Row],[Score]],0)</f>
        <v>0.78873239436619713</v>
      </c>
      <c r="G95" s="4">
        <f>IF(Table7[[#This Row],[Party]]="Republican",1,0)</f>
        <v>0</v>
      </c>
      <c r="H95" s="4">
        <f>IF(Table7[[#This Row],[Party]]="Republican",Table7[[#This Row],[Score]],0)</f>
        <v>0</v>
      </c>
      <c r="I95">
        <f>(_xlfn.XLOOKUP(Table7[[#This Row],[Name]],_7217[Name],_7217[Points],0))</f>
        <v>10</v>
      </c>
      <c r="J95">
        <f>_xlfn.XLOOKUP(Table7[[#This Row],[Name]],_3746[Name],_3746[Rating],0)</f>
        <v>0</v>
      </c>
      <c r="K95">
        <f>_xlfn.XLOOKUP(Table7[[#This Row],[Name]],_966[[Name ]],_966[Points])</f>
        <v>0</v>
      </c>
      <c r="L95">
        <f>_xlfn.XLOOKUP(Table7[[#This Row],[Name]],_5860[Name],_5860[Points],0)</f>
        <v>2</v>
      </c>
      <c r="M95">
        <f>_xlfn.XLOOKUP(Table7[[#This Row],[Name]],_7176[Name],_7176[Points])</f>
        <v>8</v>
      </c>
      <c r="N95">
        <f>_xlfn.XLOOKUP(Table7[[#This Row],[Name]],_485[[Name ]],_485[Points],0)</f>
        <v>1</v>
      </c>
      <c r="O95">
        <f>_xlfn.XLOOKUP(Table7[[#This Row],[Name]],_7024[Name],_7024[Points])</f>
        <v>8</v>
      </c>
      <c r="P95">
        <f>_xlfn.XLOOKUP(Table7[[#This Row],[Name]],_6976[Name],_6976[Points],0)</f>
        <v>6</v>
      </c>
      <c r="Q95">
        <f>_xlfn.XLOOKUP(Table7[[#This Row],[Name]],_6918[Name],_6918[Points],0)</f>
        <v>9</v>
      </c>
      <c r="R95">
        <f>_xlfn.XLOOKUP(Table7[[#This Row],[Name]],_6678[Name],_6678[Points],0)</f>
        <v>6</v>
      </c>
      <c r="S95">
        <f>_xlfn.XLOOKUP(Table7[[#This Row],[Name]],_2[Name],_2[Points],0)</f>
        <v>1</v>
      </c>
      <c r="T95">
        <f>_xlfn.XLOOKUP(Table7[[#This Row],[Name]],_773[Name],_773[Points],0)</f>
        <v>0</v>
      </c>
      <c r="U95">
        <f>_xlfn.XLOOKUP(Table7[[#This Row],[Name]],_7[Name],_7[Points],0)</f>
        <v>5</v>
      </c>
      <c r="V95">
        <f>_xlfn.XLOOKUP(Table7[[#This Row],[Name]],_7521[Name],_7521[Points],0)</f>
        <v>0</v>
      </c>
    </row>
    <row r="96" spans="1:22" x14ac:dyDescent="0.2">
      <c r="A96" t="s">
        <v>208</v>
      </c>
      <c r="B96" t="str">
        <f>_xlfn.XLOOKUP(Table7[[#This Row],[Name]],_966[[Name ]],_966[Party])</f>
        <v>Democratic</v>
      </c>
      <c r="C96" s="3">
        <f>SUM(Table7[[#This Row],[H.R. 7217]:[H.R. 7521]])/Table7[[#This Row],[Total Weight]]</f>
        <v>0.78873239436619713</v>
      </c>
      <c r="D96" s="4">
        <f>SUM(Table2[Weight?])</f>
        <v>71</v>
      </c>
      <c r="E96" s="4">
        <f>IF(Table7[[#This Row],[Party]]="Democratic",1,0)</f>
        <v>1</v>
      </c>
      <c r="F96" s="4">
        <f>IF(Table7[[#This Row],[Party]]="Democratic",Table7[[#This Row],[Score]],0)</f>
        <v>0.78873239436619713</v>
      </c>
      <c r="G96" s="4">
        <f>IF(Table7[[#This Row],[Party]]="Republican",1,0)</f>
        <v>0</v>
      </c>
      <c r="H96" s="4">
        <f>IF(Table7[[#This Row],[Party]]="Republican",Table7[[#This Row],[Score]],0)</f>
        <v>0</v>
      </c>
      <c r="I96">
        <f>(_xlfn.XLOOKUP(Table7[[#This Row],[Name]],_7217[Name],_7217[Points],0))</f>
        <v>10</v>
      </c>
      <c r="J96">
        <f>_xlfn.XLOOKUP(Table7[[#This Row],[Name]],_3746[Name],_3746[Rating],0)</f>
        <v>0</v>
      </c>
      <c r="K96">
        <f>_xlfn.XLOOKUP(Table7[[#This Row],[Name]],_966[[Name ]],_966[Points])</f>
        <v>0</v>
      </c>
      <c r="L96">
        <f>_xlfn.XLOOKUP(Table7[[#This Row],[Name]],_5860[Name],_5860[Points],0)</f>
        <v>2</v>
      </c>
      <c r="M96">
        <f>_xlfn.XLOOKUP(Table7[[#This Row],[Name]],_7176[Name],_7176[Points])</f>
        <v>8</v>
      </c>
      <c r="N96">
        <f>_xlfn.XLOOKUP(Table7[[#This Row],[Name]],_485[[Name ]],_485[Points],0)</f>
        <v>1</v>
      </c>
      <c r="O96">
        <f>_xlfn.XLOOKUP(Table7[[#This Row],[Name]],_7024[Name],_7024[Points])</f>
        <v>8</v>
      </c>
      <c r="P96">
        <f>_xlfn.XLOOKUP(Table7[[#This Row],[Name]],_6976[Name],_6976[Points],0)</f>
        <v>6</v>
      </c>
      <c r="Q96">
        <f>_xlfn.XLOOKUP(Table7[[#This Row],[Name]],_6918[Name],_6918[Points],0)</f>
        <v>9</v>
      </c>
      <c r="R96">
        <f>_xlfn.XLOOKUP(Table7[[#This Row],[Name]],_6678[Name],_6678[Points],0)</f>
        <v>6</v>
      </c>
      <c r="S96">
        <f>_xlfn.XLOOKUP(Table7[[#This Row],[Name]],_2[Name],_2[Points],0)</f>
        <v>1</v>
      </c>
      <c r="T96">
        <f>_xlfn.XLOOKUP(Table7[[#This Row],[Name]],_773[Name],_773[Points],0)</f>
        <v>0</v>
      </c>
      <c r="U96">
        <f>_xlfn.XLOOKUP(Table7[[#This Row],[Name]],_7[Name],_7[Points],0)</f>
        <v>5</v>
      </c>
      <c r="V96">
        <f>_xlfn.XLOOKUP(Table7[[#This Row],[Name]],_7521[Name],_7521[Points],0)</f>
        <v>0</v>
      </c>
    </row>
    <row r="97" spans="1:22" x14ac:dyDescent="0.2">
      <c r="A97" t="s">
        <v>241</v>
      </c>
      <c r="B97" t="str">
        <f>_xlfn.XLOOKUP(Table7[[#This Row],[Name]],_966[[Name ]],_966[Party])</f>
        <v>Democratic</v>
      </c>
      <c r="C97" s="3">
        <f>SUM(Table7[[#This Row],[H.R. 7217]:[H.R. 7521]])/Table7[[#This Row],[Total Weight]]</f>
        <v>0.91549295774647887</v>
      </c>
      <c r="D97" s="4">
        <f>SUM(Table2[Weight?])</f>
        <v>71</v>
      </c>
      <c r="E97" s="4">
        <f>IF(Table7[[#This Row],[Party]]="Democratic",1,0)</f>
        <v>1</v>
      </c>
      <c r="F97" s="4">
        <f>IF(Table7[[#This Row],[Party]]="Democratic",Table7[[#This Row],[Score]],0)</f>
        <v>0.91549295774647887</v>
      </c>
      <c r="G97" s="4">
        <f>IF(Table7[[#This Row],[Party]]="Republican",1,0)</f>
        <v>0</v>
      </c>
      <c r="H97" s="4">
        <f>IF(Table7[[#This Row],[Party]]="Republican",Table7[[#This Row],[Score]],0)</f>
        <v>0</v>
      </c>
      <c r="I97">
        <f>(_xlfn.XLOOKUP(Table7[[#This Row],[Name]],_7217[Name],_7217[Points],0))</f>
        <v>10</v>
      </c>
      <c r="J97">
        <f>_xlfn.XLOOKUP(Table7[[#This Row],[Name]],_3746[Name],_3746[Rating],0)</f>
        <v>0</v>
      </c>
      <c r="K97">
        <f>_xlfn.XLOOKUP(Table7[[#This Row],[Name]],_966[[Name ]],_966[Points])</f>
        <v>0</v>
      </c>
      <c r="L97">
        <f>_xlfn.XLOOKUP(Table7[[#This Row],[Name]],_5860[Name],_5860[Points],0)</f>
        <v>2</v>
      </c>
      <c r="M97">
        <f>_xlfn.XLOOKUP(Table7[[#This Row],[Name]],_7176[Name],_7176[Points])</f>
        <v>8</v>
      </c>
      <c r="N97">
        <f>_xlfn.XLOOKUP(Table7[[#This Row],[Name]],_485[[Name ]],_485[Points],0)</f>
        <v>1</v>
      </c>
      <c r="O97">
        <f>_xlfn.XLOOKUP(Table7[[#This Row],[Name]],_7024[Name],_7024[Points])</f>
        <v>8</v>
      </c>
      <c r="P97">
        <f>_xlfn.XLOOKUP(Table7[[#This Row],[Name]],_6976[Name],_6976[Points],0)</f>
        <v>6</v>
      </c>
      <c r="Q97">
        <f>_xlfn.XLOOKUP(Table7[[#This Row],[Name]],_6918[Name],_6918[Points],0)</f>
        <v>9</v>
      </c>
      <c r="R97">
        <f>_xlfn.XLOOKUP(Table7[[#This Row],[Name]],_6678[Name],_6678[Points],0)</f>
        <v>6</v>
      </c>
      <c r="S97">
        <f>_xlfn.XLOOKUP(Table7[[#This Row],[Name]],_2[Name],_2[Points],0)</f>
        <v>1</v>
      </c>
      <c r="T97">
        <f>_xlfn.XLOOKUP(Table7[[#This Row],[Name]],_773[Name],_773[Points],0)</f>
        <v>0</v>
      </c>
      <c r="U97">
        <f>_xlfn.XLOOKUP(Table7[[#This Row],[Name]],_7[Name],_7[Points],0)</f>
        <v>5</v>
      </c>
      <c r="V97">
        <f>_xlfn.XLOOKUP(Table7[[#This Row],[Name]],_7521[Name],_7521[Points],0)</f>
        <v>9</v>
      </c>
    </row>
    <row r="98" spans="1:22" x14ac:dyDescent="0.2">
      <c r="A98" t="s">
        <v>292</v>
      </c>
      <c r="B98" t="str">
        <f>_xlfn.XLOOKUP(Table7[[#This Row],[Name]],_966[[Name ]],_966[Party])</f>
        <v>Democratic</v>
      </c>
      <c r="C98" s="3">
        <f>SUM(Table7[[#This Row],[H.R. 7217]:[H.R. 7521]])/Table7[[#This Row],[Total Weight]]</f>
        <v>0.91549295774647887</v>
      </c>
      <c r="D98" s="4">
        <f>SUM(Table2[Weight?])</f>
        <v>71</v>
      </c>
      <c r="E98" s="4">
        <f>IF(Table7[[#This Row],[Party]]="Democratic",1,0)</f>
        <v>1</v>
      </c>
      <c r="F98" s="4">
        <f>IF(Table7[[#This Row],[Party]]="Democratic",Table7[[#This Row],[Score]],0)</f>
        <v>0.91549295774647887</v>
      </c>
      <c r="G98" s="4">
        <f>IF(Table7[[#This Row],[Party]]="Republican",1,0)</f>
        <v>0</v>
      </c>
      <c r="H98" s="4">
        <f>IF(Table7[[#This Row],[Party]]="Republican",Table7[[#This Row],[Score]],0)</f>
        <v>0</v>
      </c>
      <c r="I98">
        <f>(_xlfn.XLOOKUP(Table7[[#This Row],[Name]],_7217[Name],_7217[Points],0))</f>
        <v>10</v>
      </c>
      <c r="J98">
        <f>_xlfn.XLOOKUP(Table7[[#This Row],[Name]],_3746[Name],_3746[Rating],0)</f>
        <v>0</v>
      </c>
      <c r="K98">
        <f>_xlfn.XLOOKUP(Table7[[#This Row],[Name]],_966[[Name ]],_966[Points])</f>
        <v>0</v>
      </c>
      <c r="L98">
        <f>_xlfn.XLOOKUP(Table7[[#This Row],[Name]],_5860[Name],_5860[Points],0)</f>
        <v>2</v>
      </c>
      <c r="M98">
        <f>_xlfn.XLOOKUP(Table7[[#This Row],[Name]],_7176[Name],_7176[Points])</f>
        <v>8</v>
      </c>
      <c r="N98">
        <f>_xlfn.XLOOKUP(Table7[[#This Row],[Name]],_485[[Name ]],_485[Points],0)</f>
        <v>1</v>
      </c>
      <c r="O98">
        <f>_xlfn.XLOOKUP(Table7[[#This Row],[Name]],_7024[Name],_7024[Points])</f>
        <v>8</v>
      </c>
      <c r="P98">
        <f>_xlfn.XLOOKUP(Table7[[#This Row],[Name]],_6976[Name],_6976[Points],0)</f>
        <v>6</v>
      </c>
      <c r="Q98">
        <f>_xlfn.XLOOKUP(Table7[[#This Row],[Name]],_6918[Name],_6918[Points],0)</f>
        <v>9</v>
      </c>
      <c r="R98">
        <f>_xlfn.XLOOKUP(Table7[[#This Row],[Name]],_6678[Name],_6678[Points],0)</f>
        <v>6</v>
      </c>
      <c r="S98">
        <f>_xlfn.XLOOKUP(Table7[[#This Row],[Name]],_2[Name],_2[Points],0)</f>
        <v>1</v>
      </c>
      <c r="T98">
        <f>_xlfn.XLOOKUP(Table7[[#This Row],[Name]],_773[Name],_773[Points],0)</f>
        <v>0</v>
      </c>
      <c r="U98">
        <f>_xlfn.XLOOKUP(Table7[[#This Row],[Name]],_7[Name],_7[Points],0)</f>
        <v>5</v>
      </c>
      <c r="V98">
        <f>_xlfn.XLOOKUP(Table7[[#This Row],[Name]],_7521[Name],_7521[Points],0)</f>
        <v>9</v>
      </c>
    </row>
    <row r="99" spans="1:22" x14ac:dyDescent="0.2">
      <c r="A99" t="s">
        <v>300</v>
      </c>
      <c r="B99" t="str">
        <f>_xlfn.XLOOKUP(Table7[[#This Row],[Name]],_966[[Name ]],_966[Party])</f>
        <v>Democratic</v>
      </c>
      <c r="C99" s="3">
        <f>SUM(Table7[[#This Row],[H.R. 7217]:[H.R. 7521]])/Table7[[#This Row],[Total Weight]]</f>
        <v>0.78873239436619713</v>
      </c>
      <c r="D99" s="4">
        <f>SUM(Table2[Weight?])</f>
        <v>71</v>
      </c>
      <c r="E99" s="4">
        <f>IF(Table7[[#This Row],[Party]]="Democratic",1,0)</f>
        <v>1</v>
      </c>
      <c r="F99" s="4">
        <f>IF(Table7[[#This Row],[Party]]="Democratic",Table7[[#This Row],[Score]],0)</f>
        <v>0.78873239436619713</v>
      </c>
      <c r="G99" s="4">
        <f>IF(Table7[[#This Row],[Party]]="Republican",1,0)</f>
        <v>0</v>
      </c>
      <c r="H99" s="4">
        <f>IF(Table7[[#This Row],[Party]]="Republican",Table7[[#This Row],[Score]],0)</f>
        <v>0</v>
      </c>
      <c r="I99">
        <f>(_xlfn.XLOOKUP(Table7[[#This Row],[Name]],_7217[Name],_7217[Points],0))</f>
        <v>10</v>
      </c>
      <c r="J99">
        <f>_xlfn.XLOOKUP(Table7[[#This Row],[Name]],_3746[Name],_3746[Rating],0)</f>
        <v>0</v>
      </c>
      <c r="K99">
        <f>_xlfn.XLOOKUP(Table7[[#This Row],[Name]],_966[[Name ]],_966[Points])</f>
        <v>0</v>
      </c>
      <c r="L99">
        <f>_xlfn.XLOOKUP(Table7[[#This Row],[Name]],_5860[Name],_5860[Points],0)</f>
        <v>2</v>
      </c>
      <c r="M99">
        <f>_xlfn.XLOOKUP(Table7[[#This Row],[Name]],_7176[Name],_7176[Points])</f>
        <v>8</v>
      </c>
      <c r="N99">
        <f>_xlfn.XLOOKUP(Table7[[#This Row],[Name]],_485[[Name ]],_485[Points],0)</f>
        <v>1</v>
      </c>
      <c r="O99">
        <f>_xlfn.XLOOKUP(Table7[[#This Row],[Name]],_7024[Name],_7024[Points])</f>
        <v>8</v>
      </c>
      <c r="P99">
        <f>_xlfn.XLOOKUP(Table7[[#This Row],[Name]],_6976[Name],_6976[Points],0)</f>
        <v>6</v>
      </c>
      <c r="Q99">
        <f>_xlfn.XLOOKUP(Table7[[#This Row],[Name]],_6918[Name],_6918[Points],0)</f>
        <v>9</v>
      </c>
      <c r="R99">
        <f>_xlfn.XLOOKUP(Table7[[#This Row],[Name]],_6678[Name],_6678[Points],0)</f>
        <v>6</v>
      </c>
      <c r="S99">
        <f>_xlfn.XLOOKUP(Table7[[#This Row],[Name]],_2[Name],_2[Points],0)</f>
        <v>1</v>
      </c>
      <c r="T99">
        <f>_xlfn.XLOOKUP(Table7[[#This Row],[Name]],_773[Name],_773[Points],0)</f>
        <v>0</v>
      </c>
      <c r="U99">
        <f>_xlfn.XLOOKUP(Table7[[#This Row],[Name]],_7[Name],_7[Points],0)</f>
        <v>5</v>
      </c>
      <c r="V99">
        <f>_xlfn.XLOOKUP(Table7[[#This Row],[Name]],_7521[Name],_7521[Points],0)</f>
        <v>0</v>
      </c>
    </row>
    <row r="100" spans="1:22" x14ac:dyDescent="0.2">
      <c r="A100" t="s">
        <v>311</v>
      </c>
      <c r="B100" t="str">
        <f>_xlfn.XLOOKUP(Table7[[#This Row],[Name]],_966[[Name ]],_966[Party])</f>
        <v>Democratic</v>
      </c>
      <c r="C100" s="3">
        <f>SUM(Table7[[#This Row],[H.R. 7217]:[H.R. 7521]])/Table7[[#This Row],[Total Weight]]</f>
        <v>0.78873239436619713</v>
      </c>
      <c r="D100" s="4">
        <f>SUM(Table2[Weight?])</f>
        <v>71</v>
      </c>
      <c r="E100" s="4">
        <f>IF(Table7[[#This Row],[Party]]="Democratic",1,0)</f>
        <v>1</v>
      </c>
      <c r="F100" s="4">
        <f>IF(Table7[[#This Row],[Party]]="Democratic",Table7[[#This Row],[Score]],0)</f>
        <v>0.78873239436619713</v>
      </c>
      <c r="G100" s="4">
        <f>IF(Table7[[#This Row],[Party]]="Republican",1,0)</f>
        <v>0</v>
      </c>
      <c r="H100" s="4">
        <f>IF(Table7[[#This Row],[Party]]="Republican",Table7[[#This Row],[Score]],0)</f>
        <v>0</v>
      </c>
      <c r="I100">
        <f>(_xlfn.XLOOKUP(Table7[[#This Row],[Name]],_7217[Name],_7217[Points],0))</f>
        <v>10</v>
      </c>
      <c r="J100">
        <f>_xlfn.XLOOKUP(Table7[[#This Row],[Name]],_3746[Name],_3746[Rating],0)</f>
        <v>0</v>
      </c>
      <c r="K100">
        <f>_xlfn.XLOOKUP(Table7[[#This Row],[Name]],_966[[Name ]],_966[Points])</f>
        <v>0</v>
      </c>
      <c r="L100">
        <f>_xlfn.XLOOKUP(Table7[[#This Row],[Name]],_5860[Name],_5860[Points],0)</f>
        <v>2</v>
      </c>
      <c r="M100">
        <f>_xlfn.XLOOKUP(Table7[[#This Row],[Name]],_7176[Name],_7176[Points])</f>
        <v>8</v>
      </c>
      <c r="N100">
        <f>_xlfn.XLOOKUP(Table7[[#This Row],[Name]],_485[[Name ]],_485[Points],0)</f>
        <v>1</v>
      </c>
      <c r="O100">
        <f>_xlfn.XLOOKUP(Table7[[#This Row],[Name]],_7024[Name],_7024[Points])</f>
        <v>8</v>
      </c>
      <c r="P100">
        <f>_xlfn.XLOOKUP(Table7[[#This Row],[Name]],_6976[Name],_6976[Points],0)</f>
        <v>6</v>
      </c>
      <c r="Q100">
        <f>_xlfn.XLOOKUP(Table7[[#This Row],[Name]],_6918[Name],_6918[Points],0)</f>
        <v>9</v>
      </c>
      <c r="R100">
        <f>_xlfn.XLOOKUP(Table7[[#This Row],[Name]],_6678[Name],_6678[Points],0)</f>
        <v>6</v>
      </c>
      <c r="S100">
        <f>_xlfn.XLOOKUP(Table7[[#This Row],[Name]],_2[Name],_2[Points],0)</f>
        <v>1</v>
      </c>
      <c r="T100">
        <f>_xlfn.XLOOKUP(Table7[[#This Row],[Name]],_773[Name],_773[Points],0)</f>
        <v>5</v>
      </c>
      <c r="U100">
        <f>_xlfn.XLOOKUP(Table7[[#This Row],[Name]],_7[Name],_7[Points],0)</f>
        <v>0</v>
      </c>
      <c r="V100">
        <f>_xlfn.XLOOKUP(Table7[[#This Row],[Name]],_7521[Name],_7521[Points],0)</f>
        <v>0</v>
      </c>
    </row>
    <row r="101" spans="1:22" x14ac:dyDescent="0.2">
      <c r="A101" t="s">
        <v>315</v>
      </c>
      <c r="B101" t="str">
        <f>_xlfn.XLOOKUP(Table7[[#This Row],[Name]],_966[[Name ]],_966[Party])</f>
        <v>Democratic</v>
      </c>
      <c r="C101" s="3">
        <f>SUM(Table7[[#This Row],[H.R. 7217]:[H.R. 7521]])/Table7[[#This Row],[Total Weight]]</f>
        <v>0.91549295774647887</v>
      </c>
      <c r="D101" s="4">
        <f>SUM(Table2[Weight?])</f>
        <v>71</v>
      </c>
      <c r="E101" s="4">
        <f>IF(Table7[[#This Row],[Party]]="Democratic",1,0)</f>
        <v>1</v>
      </c>
      <c r="F101" s="4">
        <f>IF(Table7[[#This Row],[Party]]="Democratic",Table7[[#This Row],[Score]],0)</f>
        <v>0.91549295774647887</v>
      </c>
      <c r="G101" s="4">
        <f>IF(Table7[[#This Row],[Party]]="Republican",1,0)</f>
        <v>0</v>
      </c>
      <c r="H101" s="4">
        <f>IF(Table7[[#This Row],[Party]]="Republican",Table7[[#This Row],[Score]],0)</f>
        <v>0</v>
      </c>
      <c r="I101">
        <f>(_xlfn.XLOOKUP(Table7[[#This Row],[Name]],_7217[Name],_7217[Points],0))</f>
        <v>10</v>
      </c>
      <c r="J101">
        <f>_xlfn.XLOOKUP(Table7[[#This Row],[Name]],_3746[Name],_3746[Rating],0)</f>
        <v>0</v>
      </c>
      <c r="K101">
        <f>_xlfn.XLOOKUP(Table7[[#This Row],[Name]],_966[[Name ]],_966[Points])</f>
        <v>0</v>
      </c>
      <c r="L101">
        <f>_xlfn.XLOOKUP(Table7[[#This Row],[Name]],_5860[Name],_5860[Points],0)</f>
        <v>2</v>
      </c>
      <c r="M101">
        <f>_xlfn.XLOOKUP(Table7[[#This Row],[Name]],_7176[Name],_7176[Points])</f>
        <v>8</v>
      </c>
      <c r="N101">
        <f>_xlfn.XLOOKUP(Table7[[#This Row],[Name]],_485[[Name ]],_485[Points],0)</f>
        <v>1</v>
      </c>
      <c r="O101">
        <f>_xlfn.XLOOKUP(Table7[[#This Row],[Name]],_7024[Name],_7024[Points])</f>
        <v>8</v>
      </c>
      <c r="P101">
        <f>_xlfn.XLOOKUP(Table7[[#This Row],[Name]],_6976[Name],_6976[Points],0)</f>
        <v>6</v>
      </c>
      <c r="Q101">
        <f>_xlfn.XLOOKUP(Table7[[#This Row],[Name]],_6918[Name],_6918[Points],0)</f>
        <v>9</v>
      </c>
      <c r="R101">
        <f>_xlfn.XLOOKUP(Table7[[#This Row],[Name]],_6678[Name],_6678[Points],0)</f>
        <v>6</v>
      </c>
      <c r="S101">
        <f>_xlfn.XLOOKUP(Table7[[#This Row],[Name]],_2[Name],_2[Points],0)</f>
        <v>1</v>
      </c>
      <c r="T101">
        <f>_xlfn.XLOOKUP(Table7[[#This Row],[Name]],_773[Name],_773[Points],0)</f>
        <v>0</v>
      </c>
      <c r="U101">
        <f>_xlfn.XLOOKUP(Table7[[#This Row],[Name]],_7[Name],_7[Points],0)</f>
        <v>5</v>
      </c>
      <c r="V101">
        <f>_xlfn.XLOOKUP(Table7[[#This Row],[Name]],_7521[Name],_7521[Points],0)</f>
        <v>9</v>
      </c>
    </row>
    <row r="102" spans="1:22" x14ac:dyDescent="0.2">
      <c r="A102" t="s">
        <v>380</v>
      </c>
      <c r="B102" t="str">
        <f>_xlfn.XLOOKUP(Table7[[#This Row],[Name]],_966[[Name ]],_966[Party])</f>
        <v>Democratic</v>
      </c>
      <c r="C102" s="3">
        <f>SUM(Table7[[#This Row],[H.R. 7217]:[H.R. 7521]])/Table7[[#This Row],[Total Weight]]</f>
        <v>0.78873239436619713</v>
      </c>
      <c r="D102" s="4">
        <f>SUM(Table2[Weight?])</f>
        <v>71</v>
      </c>
      <c r="E102" s="4">
        <f>IF(Table7[[#This Row],[Party]]="Democratic",1,0)</f>
        <v>1</v>
      </c>
      <c r="F102" s="4">
        <f>IF(Table7[[#This Row],[Party]]="Democratic",Table7[[#This Row],[Score]],0)</f>
        <v>0.78873239436619713</v>
      </c>
      <c r="G102" s="4">
        <f>IF(Table7[[#This Row],[Party]]="Republican",1,0)</f>
        <v>0</v>
      </c>
      <c r="H102" s="4">
        <f>IF(Table7[[#This Row],[Party]]="Republican",Table7[[#This Row],[Score]],0)</f>
        <v>0</v>
      </c>
      <c r="I102">
        <f>(_xlfn.XLOOKUP(Table7[[#This Row],[Name]],_7217[Name],_7217[Points],0))</f>
        <v>10</v>
      </c>
      <c r="J102">
        <f>_xlfn.XLOOKUP(Table7[[#This Row],[Name]],_3746[Name],_3746[Rating],0)</f>
        <v>0</v>
      </c>
      <c r="K102">
        <f>_xlfn.XLOOKUP(Table7[[#This Row],[Name]],_966[[Name ]],_966[Points])</f>
        <v>0</v>
      </c>
      <c r="L102">
        <f>_xlfn.XLOOKUP(Table7[[#This Row],[Name]],_5860[Name],_5860[Points],0)</f>
        <v>2</v>
      </c>
      <c r="M102">
        <f>_xlfn.XLOOKUP(Table7[[#This Row],[Name]],_7176[Name],_7176[Points])</f>
        <v>8</v>
      </c>
      <c r="N102">
        <f>_xlfn.XLOOKUP(Table7[[#This Row],[Name]],_485[[Name ]],_485[Points],0)</f>
        <v>1</v>
      </c>
      <c r="O102">
        <f>_xlfn.XLOOKUP(Table7[[#This Row],[Name]],_7024[Name],_7024[Points])</f>
        <v>8</v>
      </c>
      <c r="P102">
        <f>_xlfn.XLOOKUP(Table7[[#This Row],[Name]],_6976[Name],_6976[Points],0)</f>
        <v>6</v>
      </c>
      <c r="Q102">
        <f>_xlfn.XLOOKUP(Table7[[#This Row],[Name]],_6918[Name],_6918[Points],0)</f>
        <v>9</v>
      </c>
      <c r="R102">
        <f>_xlfn.XLOOKUP(Table7[[#This Row],[Name]],_6678[Name],_6678[Points],0)</f>
        <v>6</v>
      </c>
      <c r="S102">
        <f>_xlfn.XLOOKUP(Table7[[#This Row],[Name]],_2[Name],_2[Points],0)</f>
        <v>1</v>
      </c>
      <c r="T102">
        <f>_xlfn.XLOOKUP(Table7[[#This Row],[Name]],_773[Name],_773[Points],0)</f>
        <v>0</v>
      </c>
      <c r="U102">
        <f>_xlfn.XLOOKUP(Table7[[#This Row],[Name]],_7[Name],_7[Points],0)</f>
        <v>5</v>
      </c>
      <c r="V102">
        <f>_xlfn.XLOOKUP(Table7[[#This Row],[Name]],_7521[Name],_7521[Points],0)</f>
        <v>0</v>
      </c>
    </row>
    <row r="103" spans="1:22" x14ac:dyDescent="0.2">
      <c r="A103" t="s">
        <v>392</v>
      </c>
      <c r="B103" t="str">
        <f>_xlfn.XLOOKUP(Table7[[#This Row],[Name]],_966[[Name ]],_966[Party])</f>
        <v>Democratic</v>
      </c>
      <c r="C103" s="3">
        <f>SUM(Table7[[#This Row],[H.R. 7217]:[H.R. 7521]])/Table7[[#This Row],[Total Weight]]</f>
        <v>0.78873239436619713</v>
      </c>
      <c r="D103" s="4">
        <f>SUM(Table2[Weight?])</f>
        <v>71</v>
      </c>
      <c r="E103" s="4">
        <f>IF(Table7[[#This Row],[Party]]="Democratic",1,0)</f>
        <v>1</v>
      </c>
      <c r="F103" s="4">
        <f>IF(Table7[[#This Row],[Party]]="Democratic",Table7[[#This Row],[Score]],0)</f>
        <v>0.78873239436619713</v>
      </c>
      <c r="G103" s="4">
        <f>IF(Table7[[#This Row],[Party]]="Republican",1,0)</f>
        <v>0</v>
      </c>
      <c r="H103" s="4">
        <f>IF(Table7[[#This Row],[Party]]="Republican",Table7[[#This Row],[Score]],0)</f>
        <v>0</v>
      </c>
      <c r="I103">
        <f>(_xlfn.XLOOKUP(Table7[[#This Row],[Name]],_7217[Name],_7217[Points],0))</f>
        <v>10</v>
      </c>
      <c r="J103">
        <f>_xlfn.XLOOKUP(Table7[[#This Row],[Name]],_3746[Name],_3746[Rating],0)</f>
        <v>0</v>
      </c>
      <c r="K103">
        <f>_xlfn.XLOOKUP(Table7[[#This Row],[Name]],_966[[Name ]],_966[Points])</f>
        <v>0</v>
      </c>
      <c r="L103">
        <f>_xlfn.XLOOKUP(Table7[[#This Row],[Name]],_5860[Name],_5860[Points],0)</f>
        <v>2</v>
      </c>
      <c r="M103">
        <f>_xlfn.XLOOKUP(Table7[[#This Row],[Name]],_7176[Name],_7176[Points])</f>
        <v>8</v>
      </c>
      <c r="N103">
        <f>_xlfn.XLOOKUP(Table7[[#This Row],[Name]],_485[[Name ]],_485[Points],0)</f>
        <v>1</v>
      </c>
      <c r="O103">
        <f>_xlfn.XLOOKUP(Table7[[#This Row],[Name]],_7024[Name],_7024[Points])</f>
        <v>8</v>
      </c>
      <c r="P103">
        <f>_xlfn.XLOOKUP(Table7[[#This Row],[Name]],_6976[Name],_6976[Points],0)</f>
        <v>6</v>
      </c>
      <c r="Q103">
        <f>_xlfn.XLOOKUP(Table7[[#This Row],[Name]],_6918[Name],_6918[Points],0)</f>
        <v>9</v>
      </c>
      <c r="R103">
        <f>_xlfn.XLOOKUP(Table7[[#This Row],[Name]],_6678[Name],_6678[Points],0)</f>
        <v>6</v>
      </c>
      <c r="S103">
        <f>_xlfn.XLOOKUP(Table7[[#This Row],[Name]],_2[Name],_2[Points],0)</f>
        <v>1</v>
      </c>
      <c r="T103">
        <f>_xlfn.XLOOKUP(Table7[[#This Row],[Name]],_773[Name],_773[Points],0)</f>
        <v>0</v>
      </c>
      <c r="U103">
        <f>_xlfn.XLOOKUP(Table7[[#This Row],[Name]],_7[Name],_7[Points],0)</f>
        <v>5</v>
      </c>
      <c r="V103">
        <f>_xlfn.XLOOKUP(Table7[[#This Row],[Name]],_7521[Name],_7521[Points],0)</f>
        <v>0</v>
      </c>
    </row>
    <row r="104" spans="1:22" x14ac:dyDescent="0.2">
      <c r="A104" t="s">
        <v>475</v>
      </c>
      <c r="B104" t="str">
        <f>_xlfn.XLOOKUP(Table7[[#This Row],[Name]],_966[[Name ]],_966[Party])</f>
        <v>Democratic</v>
      </c>
      <c r="C104" s="3">
        <f>SUM(Table7[[#This Row],[H.R. 7217]:[H.R. 7521]])/Table7[[#This Row],[Total Weight]]</f>
        <v>0.78873239436619713</v>
      </c>
      <c r="D104" s="4">
        <f>SUM(Table2[Weight?])</f>
        <v>71</v>
      </c>
      <c r="E104" s="4">
        <f>IF(Table7[[#This Row],[Party]]="Democratic",1,0)</f>
        <v>1</v>
      </c>
      <c r="F104" s="4">
        <f>IF(Table7[[#This Row],[Party]]="Democratic",Table7[[#This Row],[Score]],0)</f>
        <v>0.78873239436619713</v>
      </c>
      <c r="G104" s="4">
        <f>IF(Table7[[#This Row],[Party]]="Republican",1,0)</f>
        <v>0</v>
      </c>
      <c r="H104" s="4">
        <f>IF(Table7[[#This Row],[Party]]="Republican",Table7[[#This Row],[Score]],0)</f>
        <v>0</v>
      </c>
      <c r="I104">
        <f>(_xlfn.XLOOKUP(Table7[[#This Row],[Name]],_7217[Name],_7217[Points],0))</f>
        <v>10</v>
      </c>
      <c r="J104">
        <f>_xlfn.XLOOKUP(Table7[[#This Row],[Name]],_3746[Name],_3746[Rating],0)</f>
        <v>0</v>
      </c>
      <c r="K104">
        <f>_xlfn.XLOOKUP(Table7[[#This Row],[Name]],_966[[Name ]],_966[Points])</f>
        <v>0</v>
      </c>
      <c r="L104">
        <f>_xlfn.XLOOKUP(Table7[[#This Row],[Name]],_5860[Name],_5860[Points],0)</f>
        <v>2</v>
      </c>
      <c r="M104">
        <f>_xlfn.XLOOKUP(Table7[[#This Row],[Name]],_7176[Name],_7176[Points])</f>
        <v>8</v>
      </c>
      <c r="N104">
        <f>_xlfn.XLOOKUP(Table7[[#This Row],[Name]],_485[[Name ]],_485[Points],0)</f>
        <v>1</v>
      </c>
      <c r="O104">
        <f>_xlfn.XLOOKUP(Table7[[#This Row],[Name]],_7024[Name],_7024[Points])</f>
        <v>8</v>
      </c>
      <c r="P104">
        <f>_xlfn.XLOOKUP(Table7[[#This Row],[Name]],_6976[Name],_6976[Points],0)</f>
        <v>6</v>
      </c>
      <c r="Q104">
        <f>_xlfn.XLOOKUP(Table7[[#This Row],[Name]],_6918[Name],_6918[Points],0)</f>
        <v>9</v>
      </c>
      <c r="R104">
        <f>_xlfn.XLOOKUP(Table7[[#This Row],[Name]],_6678[Name],_6678[Points],0)</f>
        <v>6</v>
      </c>
      <c r="S104">
        <f>_xlfn.XLOOKUP(Table7[[#This Row],[Name]],_2[Name],_2[Points],0)</f>
        <v>1</v>
      </c>
      <c r="T104">
        <f>_xlfn.XLOOKUP(Table7[[#This Row],[Name]],_773[Name],_773[Points],0)</f>
        <v>0</v>
      </c>
      <c r="U104">
        <f>_xlfn.XLOOKUP(Table7[[#This Row],[Name]],_7[Name],_7[Points],0)</f>
        <v>5</v>
      </c>
      <c r="V104">
        <f>_xlfn.XLOOKUP(Table7[[#This Row],[Name]],_7521[Name],_7521[Points],0)</f>
        <v>0</v>
      </c>
    </row>
    <row r="105" spans="1:22" x14ac:dyDescent="0.2">
      <c r="A105" t="s">
        <v>361</v>
      </c>
      <c r="B105" t="str">
        <f>_xlfn.XLOOKUP(Table7[[#This Row],[Name]],_966[[Name ]],_966[Party])</f>
        <v>Democratic</v>
      </c>
      <c r="C105" s="3">
        <f>SUM(Table7[[#This Row],[H.R. 7217]:[H.R. 7521]])/Table7[[#This Row],[Total Weight]]</f>
        <v>0.77464788732394363</v>
      </c>
      <c r="D105" s="4">
        <f>SUM(Table2[Weight?])</f>
        <v>71</v>
      </c>
      <c r="E105" s="4">
        <f>IF(Table7[[#This Row],[Party]]="Democratic",1,0)</f>
        <v>1</v>
      </c>
      <c r="F105" s="4">
        <f>IF(Table7[[#This Row],[Party]]="Democratic",Table7[[#This Row],[Score]],0)</f>
        <v>0.77464788732394363</v>
      </c>
      <c r="G105" s="4">
        <f>IF(Table7[[#This Row],[Party]]="Republican",1,0)</f>
        <v>0</v>
      </c>
      <c r="H105" s="4">
        <f>IF(Table7[[#This Row],[Party]]="Republican",Table7[[#This Row],[Score]],0)</f>
        <v>0</v>
      </c>
      <c r="I105">
        <f>(_xlfn.XLOOKUP(Table7[[#This Row],[Name]],_7217[Name],_7217[Points],0))</f>
        <v>10</v>
      </c>
      <c r="J105">
        <f>_xlfn.XLOOKUP(Table7[[#This Row],[Name]],_3746[Name],_3746[Rating],0)</f>
        <v>0</v>
      </c>
      <c r="K105">
        <f>_xlfn.XLOOKUP(Table7[[#This Row],[Name]],_966[[Name ]],_966[Points])</f>
        <v>0</v>
      </c>
      <c r="L105">
        <f>_xlfn.XLOOKUP(Table7[[#This Row],[Name]],_5860[Name],_5860[Points],0)</f>
        <v>2</v>
      </c>
      <c r="M105">
        <f>_xlfn.XLOOKUP(Table7[[#This Row],[Name]],_7176[Name],_7176[Points])</f>
        <v>8</v>
      </c>
      <c r="N105">
        <f>_xlfn.XLOOKUP(Table7[[#This Row],[Name]],_485[[Name ]],_485[Points],0)</f>
        <v>1</v>
      </c>
      <c r="O105">
        <f>_xlfn.XLOOKUP(Table7[[#This Row],[Name]],_7024[Name],_7024[Points])</f>
        <v>8</v>
      </c>
      <c r="P105">
        <f>_xlfn.XLOOKUP(Table7[[#This Row],[Name]],_6976[Name],_6976[Points],0)</f>
        <v>6</v>
      </c>
      <c r="Q105">
        <f>_xlfn.XLOOKUP(Table7[[#This Row],[Name]],_6918[Name],_6918[Points],0)</f>
        <v>9</v>
      </c>
      <c r="R105">
        <f>_xlfn.XLOOKUP(Table7[[#This Row],[Name]],_6678[Name],_6678[Points],0)</f>
        <v>0</v>
      </c>
      <c r="S105">
        <f>_xlfn.XLOOKUP(Table7[[#This Row],[Name]],_2[Name],_2[Points],0)</f>
        <v>1</v>
      </c>
      <c r="T105">
        <f>_xlfn.XLOOKUP(Table7[[#This Row],[Name]],_773[Name],_773[Points],0)</f>
        <v>5</v>
      </c>
      <c r="U105">
        <f>_xlfn.XLOOKUP(Table7[[#This Row],[Name]],_7[Name],_7[Points],0)</f>
        <v>5</v>
      </c>
      <c r="V105">
        <f>_xlfn.XLOOKUP(Table7[[#This Row],[Name]],_7521[Name],_7521[Points],0)</f>
        <v>0</v>
      </c>
    </row>
    <row r="106" spans="1:22" x14ac:dyDescent="0.2">
      <c r="A106" t="s">
        <v>369</v>
      </c>
      <c r="B106" t="str">
        <f>_xlfn.XLOOKUP(Table7[[#This Row],[Name]],_966[[Name ]],_966[Party])</f>
        <v>Democratic</v>
      </c>
      <c r="C106" s="3">
        <f>SUM(Table7[[#This Row],[H.R. 7217]:[H.R. 7521]])/Table7[[#This Row],[Total Weight]]</f>
        <v>0.77464788732394363</v>
      </c>
      <c r="D106" s="4">
        <f>SUM(Table2[Weight?])</f>
        <v>71</v>
      </c>
      <c r="E106" s="4">
        <f>IF(Table7[[#This Row],[Party]]="Democratic",1,0)</f>
        <v>1</v>
      </c>
      <c r="F106" s="4">
        <f>IF(Table7[[#This Row],[Party]]="Democratic",Table7[[#This Row],[Score]],0)</f>
        <v>0.77464788732394363</v>
      </c>
      <c r="G106" s="4">
        <f>IF(Table7[[#This Row],[Party]]="Republican",1,0)</f>
        <v>0</v>
      </c>
      <c r="H106" s="4">
        <f>IF(Table7[[#This Row],[Party]]="Republican",Table7[[#This Row],[Score]],0)</f>
        <v>0</v>
      </c>
      <c r="I106">
        <f>(_xlfn.XLOOKUP(Table7[[#This Row],[Name]],_7217[Name],_7217[Points],0))</f>
        <v>10</v>
      </c>
      <c r="J106">
        <f>_xlfn.XLOOKUP(Table7[[#This Row],[Name]],_3746[Name],_3746[Rating],0)</f>
        <v>0</v>
      </c>
      <c r="K106">
        <f>_xlfn.XLOOKUP(Table7[[#This Row],[Name]],_966[[Name ]],_966[Points])</f>
        <v>0</v>
      </c>
      <c r="L106">
        <f>_xlfn.XLOOKUP(Table7[[#This Row],[Name]],_5860[Name],_5860[Points],0)</f>
        <v>2</v>
      </c>
      <c r="M106">
        <f>_xlfn.XLOOKUP(Table7[[#This Row],[Name]],_7176[Name],_7176[Points])</f>
        <v>8</v>
      </c>
      <c r="N106">
        <f>_xlfn.XLOOKUP(Table7[[#This Row],[Name]],_485[[Name ]],_485[Points],0)</f>
        <v>1</v>
      </c>
      <c r="O106">
        <f>_xlfn.XLOOKUP(Table7[[#This Row],[Name]],_7024[Name],_7024[Points])</f>
        <v>8</v>
      </c>
      <c r="P106">
        <f>_xlfn.XLOOKUP(Table7[[#This Row],[Name]],_6976[Name],_6976[Points],0)</f>
        <v>0</v>
      </c>
      <c r="Q106">
        <f>_xlfn.XLOOKUP(Table7[[#This Row],[Name]],_6918[Name],_6918[Points],0)</f>
        <v>9</v>
      </c>
      <c r="R106">
        <f>_xlfn.XLOOKUP(Table7[[#This Row],[Name]],_6678[Name],_6678[Points],0)</f>
        <v>6</v>
      </c>
      <c r="S106">
        <f>_xlfn.XLOOKUP(Table7[[#This Row],[Name]],_2[Name],_2[Points],0)</f>
        <v>1</v>
      </c>
      <c r="T106">
        <f>_xlfn.XLOOKUP(Table7[[#This Row],[Name]],_773[Name],_773[Points],0)</f>
        <v>5</v>
      </c>
      <c r="U106">
        <f>_xlfn.XLOOKUP(Table7[[#This Row],[Name]],_7[Name],_7[Points],0)</f>
        <v>5</v>
      </c>
      <c r="V106">
        <f>_xlfn.XLOOKUP(Table7[[#This Row],[Name]],_7521[Name],_7521[Points],0)</f>
        <v>0</v>
      </c>
    </row>
    <row r="107" spans="1:22" x14ac:dyDescent="0.2">
      <c r="A107" t="s">
        <v>370</v>
      </c>
      <c r="B107" t="str">
        <f>_xlfn.XLOOKUP(Table7[[#This Row],[Name]],_966[[Name ]],_966[Party])</f>
        <v>Democratic</v>
      </c>
      <c r="C107" s="3">
        <f>SUM(Table7[[#This Row],[H.R. 7217]:[H.R. 7521]])/Table7[[#This Row],[Total Weight]]</f>
        <v>0.77464788732394363</v>
      </c>
      <c r="D107" s="4">
        <f>SUM(Table2[Weight?])</f>
        <v>71</v>
      </c>
      <c r="E107" s="4">
        <f>IF(Table7[[#This Row],[Party]]="Democratic",1,0)</f>
        <v>1</v>
      </c>
      <c r="F107" s="4">
        <f>IF(Table7[[#This Row],[Party]]="Democratic",Table7[[#This Row],[Score]],0)</f>
        <v>0.77464788732394363</v>
      </c>
      <c r="G107" s="4">
        <f>IF(Table7[[#This Row],[Party]]="Republican",1,0)</f>
        <v>0</v>
      </c>
      <c r="H107" s="4">
        <f>IF(Table7[[#This Row],[Party]]="Republican",Table7[[#This Row],[Score]],0)</f>
        <v>0</v>
      </c>
      <c r="I107">
        <f>(_xlfn.XLOOKUP(Table7[[#This Row],[Name]],_7217[Name],_7217[Points],0))</f>
        <v>10</v>
      </c>
      <c r="J107">
        <f>_xlfn.XLOOKUP(Table7[[#This Row],[Name]],_3746[Name],_3746[Rating],0)</f>
        <v>0</v>
      </c>
      <c r="K107">
        <f>_xlfn.XLOOKUP(Table7[[#This Row],[Name]],_966[[Name ]],_966[Points])</f>
        <v>0</v>
      </c>
      <c r="L107">
        <f>_xlfn.XLOOKUP(Table7[[#This Row],[Name]],_5860[Name],_5860[Points],0)</f>
        <v>2</v>
      </c>
      <c r="M107">
        <f>_xlfn.XLOOKUP(Table7[[#This Row],[Name]],_7176[Name],_7176[Points])</f>
        <v>8</v>
      </c>
      <c r="N107">
        <f>_xlfn.XLOOKUP(Table7[[#This Row],[Name]],_485[[Name ]],_485[Points],0)</f>
        <v>1</v>
      </c>
      <c r="O107">
        <f>_xlfn.XLOOKUP(Table7[[#This Row],[Name]],_7024[Name],_7024[Points])</f>
        <v>8</v>
      </c>
      <c r="P107">
        <f>_xlfn.XLOOKUP(Table7[[#This Row],[Name]],_6976[Name],_6976[Points],0)</f>
        <v>0</v>
      </c>
      <c r="Q107">
        <f>_xlfn.XLOOKUP(Table7[[#This Row],[Name]],_6918[Name],_6918[Points],0)</f>
        <v>9</v>
      </c>
      <c r="R107">
        <f>_xlfn.XLOOKUP(Table7[[#This Row],[Name]],_6678[Name],_6678[Points],0)</f>
        <v>6</v>
      </c>
      <c r="S107">
        <f>_xlfn.XLOOKUP(Table7[[#This Row],[Name]],_2[Name],_2[Points],0)</f>
        <v>1</v>
      </c>
      <c r="T107">
        <f>_xlfn.XLOOKUP(Table7[[#This Row],[Name]],_773[Name],_773[Points],0)</f>
        <v>5</v>
      </c>
      <c r="U107">
        <f>_xlfn.XLOOKUP(Table7[[#This Row],[Name]],_7[Name],_7[Points],0)</f>
        <v>5</v>
      </c>
      <c r="V107">
        <f>_xlfn.XLOOKUP(Table7[[#This Row],[Name]],_7521[Name],_7521[Points],0)</f>
        <v>0</v>
      </c>
    </row>
    <row r="108" spans="1:22" x14ac:dyDescent="0.2">
      <c r="A108" t="s">
        <v>375</v>
      </c>
      <c r="B108" t="str">
        <f>_xlfn.XLOOKUP(Table7[[#This Row],[Name]],_966[[Name ]],_966[Party])</f>
        <v>Democratic</v>
      </c>
      <c r="C108" s="3">
        <f>SUM(Table7[[#This Row],[H.R. 7217]:[H.R. 7521]])/Table7[[#This Row],[Total Weight]]</f>
        <v>0.90140845070422537</v>
      </c>
      <c r="D108" s="4">
        <f>SUM(Table2[Weight?])</f>
        <v>71</v>
      </c>
      <c r="E108" s="4">
        <f>IF(Table7[[#This Row],[Party]]="Democratic",1,0)</f>
        <v>1</v>
      </c>
      <c r="F108" s="4">
        <f>IF(Table7[[#This Row],[Party]]="Democratic",Table7[[#This Row],[Score]],0)</f>
        <v>0.90140845070422537</v>
      </c>
      <c r="G108" s="4">
        <f>IF(Table7[[#This Row],[Party]]="Republican",1,0)</f>
        <v>0</v>
      </c>
      <c r="H108" s="4">
        <f>IF(Table7[[#This Row],[Party]]="Republican",Table7[[#This Row],[Score]],0)</f>
        <v>0</v>
      </c>
      <c r="I108">
        <f>(_xlfn.XLOOKUP(Table7[[#This Row],[Name]],_7217[Name],_7217[Points],0))</f>
        <v>10</v>
      </c>
      <c r="J108">
        <f>_xlfn.XLOOKUP(Table7[[#This Row],[Name]],_3746[Name],_3746[Rating],0)</f>
        <v>1</v>
      </c>
      <c r="K108">
        <f>_xlfn.XLOOKUP(Table7[[#This Row],[Name]],_966[[Name ]],_966[Points])</f>
        <v>0</v>
      </c>
      <c r="L108">
        <f>_xlfn.XLOOKUP(Table7[[#This Row],[Name]],_5860[Name],_5860[Points],0)</f>
        <v>0</v>
      </c>
      <c r="M108">
        <f>_xlfn.XLOOKUP(Table7[[#This Row],[Name]],_7176[Name],_7176[Points])</f>
        <v>8</v>
      </c>
      <c r="N108">
        <f>_xlfn.XLOOKUP(Table7[[#This Row],[Name]],_485[[Name ]],_485[Points],0)</f>
        <v>1</v>
      </c>
      <c r="O108">
        <f>_xlfn.XLOOKUP(Table7[[#This Row],[Name]],_7024[Name],_7024[Points])</f>
        <v>8</v>
      </c>
      <c r="P108">
        <f>_xlfn.XLOOKUP(Table7[[#This Row],[Name]],_6976[Name],_6976[Points],0)</f>
        <v>6</v>
      </c>
      <c r="Q108">
        <f>_xlfn.XLOOKUP(Table7[[#This Row],[Name]],_6918[Name],_6918[Points],0)</f>
        <v>9</v>
      </c>
      <c r="R108">
        <f>_xlfn.XLOOKUP(Table7[[#This Row],[Name]],_6678[Name],_6678[Points],0)</f>
        <v>6</v>
      </c>
      <c r="S108">
        <f>_xlfn.XLOOKUP(Table7[[#This Row],[Name]],_2[Name],_2[Points],0)</f>
        <v>1</v>
      </c>
      <c r="T108">
        <f>_xlfn.XLOOKUP(Table7[[#This Row],[Name]],_773[Name],_773[Points],0)</f>
        <v>0</v>
      </c>
      <c r="U108">
        <f>_xlfn.XLOOKUP(Table7[[#This Row],[Name]],_7[Name],_7[Points],0)</f>
        <v>5</v>
      </c>
      <c r="V108">
        <f>_xlfn.XLOOKUP(Table7[[#This Row],[Name]],_7521[Name],_7521[Points],0)</f>
        <v>9</v>
      </c>
    </row>
    <row r="109" spans="1:22" x14ac:dyDescent="0.2">
      <c r="A109" t="s">
        <v>437</v>
      </c>
      <c r="B109" t="str">
        <f>_xlfn.XLOOKUP(Table7[[#This Row],[Name]],_966[[Name ]],_966[Party])</f>
        <v>Democratic</v>
      </c>
      <c r="C109" s="3">
        <f>SUM(Table7[[#This Row],[H.R. 7217]:[H.R. 7521]])/Table7[[#This Row],[Total Weight]]</f>
        <v>0.90140845070422537</v>
      </c>
      <c r="D109" s="4">
        <f>SUM(Table2[Weight?])</f>
        <v>71</v>
      </c>
      <c r="E109" s="4">
        <f>IF(Table7[[#This Row],[Party]]="Democratic",1,0)</f>
        <v>1</v>
      </c>
      <c r="F109" s="4">
        <f>IF(Table7[[#This Row],[Party]]="Democratic",Table7[[#This Row],[Score]],0)</f>
        <v>0.90140845070422537</v>
      </c>
      <c r="G109" s="4">
        <f>IF(Table7[[#This Row],[Party]]="Republican",1,0)</f>
        <v>0</v>
      </c>
      <c r="H109" s="4">
        <f>IF(Table7[[#This Row],[Party]]="Republican",Table7[[#This Row],[Score]],0)</f>
        <v>0</v>
      </c>
      <c r="I109">
        <f>(_xlfn.XLOOKUP(Table7[[#This Row],[Name]],_7217[Name],_7217[Points],0))</f>
        <v>10</v>
      </c>
      <c r="J109">
        <f>_xlfn.XLOOKUP(Table7[[#This Row],[Name]],_3746[Name],_3746[Rating],0)</f>
        <v>0</v>
      </c>
      <c r="K109">
        <f>_xlfn.XLOOKUP(Table7[[#This Row],[Name]],_966[[Name ]],_966[Points])</f>
        <v>0</v>
      </c>
      <c r="L109">
        <f>_xlfn.XLOOKUP(Table7[[#This Row],[Name]],_5860[Name],_5860[Points],0)</f>
        <v>2</v>
      </c>
      <c r="M109">
        <f>_xlfn.XLOOKUP(Table7[[#This Row],[Name]],_7176[Name],_7176[Points])</f>
        <v>8</v>
      </c>
      <c r="N109">
        <f>_xlfn.XLOOKUP(Table7[[#This Row],[Name]],_485[[Name ]],_485[Points],0)</f>
        <v>1</v>
      </c>
      <c r="O109">
        <f>_xlfn.XLOOKUP(Table7[[#This Row],[Name]],_7024[Name],_7024[Points])</f>
        <v>8</v>
      </c>
      <c r="P109">
        <f>_xlfn.XLOOKUP(Table7[[#This Row],[Name]],_6976[Name],_6976[Points],0)</f>
        <v>0</v>
      </c>
      <c r="Q109">
        <f>_xlfn.XLOOKUP(Table7[[#This Row],[Name]],_6918[Name],_6918[Points],0)</f>
        <v>9</v>
      </c>
      <c r="R109">
        <f>_xlfn.XLOOKUP(Table7[[#This Row],[Name]],_6678[Name],_6678[Points],0)</f>
        <v>6</v>
      </c>
      <c r="S109">
        <f>_xlfn.XLOOKUP(Table7[[#This Row],[Name]],_2[Name],_2[Points],0)</f>
        <v>1</v>
      </c>
      <c r="T109">
        <f>_xlfn.XLOOKUP(Table7[[#This Row],[Name]],_773[Name],_773[Points],0)</f>
        <v>5</v>
      </c>
      <c r="U109">
        <f>_xlfn.XLOOKUP(Table7[[#This Row],[Name]],_7[Name],_7[Points],0)</f>
        <v>5</v>
      </c>
      <c r="V109">
        <f>_xlfn.XLOOKUP(Table7[[#This Row],[Name]],_7521[Name],_7521[Points],0)</f>
        <v>9</v>
      </c>
    </row>
    <row r="110" spans="1:22" x14ac:dyDescent="0.2">
      <c r="A110" t="s">
        <v>63</v>
      </c>
      <c r="B110" t="str">
        <f>_xlfn.XLOOKUP(Table7[[#This Row],[Name]],_966[[Name ]],_966[Party])</f>
        <v>Democratic</v>
      </c>
      <c r="C110" s="3">
        <f>SUM(Table7[[#This Row],[H.R. 7217]:[H.R. 7521]])/Table7[[#This Row],[Total Weight]]</f>
        <v>0.88732394366197187</v>
      </c>
      <c r="D110" s="4">
        <f>SUM(Table2[Weight?])</f>
        <v>71</v>
      </c>
      <c r="E110" s="4">
        <f>IF(Table7[[#This Row],[Party]]="Democratic",1,0)</f>
        <v>1</v>
      </c>
      <c r="F110" s="4">
        <f>IF(Table7[[#This Row],[Party]]="Democratic",Table7[[#This Row],[Score]],0)</f>
        <v>0.88732394366197187</v>
      </c>
      <c r="G110" s="4">
        <f>IF(Table7[[#This Row],[Party]]="Republican",1,0)</f>
        <v>0</v>
      </c>
      <c r="H110" s="4">
        <f>IF(Table7[[#This Row],[Party]]="Republican",Table7[[#This Row],[Score]],0)</f>
        <v>0</v>
      </c>
      <c r="I110">
        <f>(_xlfn.XLOOKUP(Table7[[#This Row],[Name]],_7217[Name],_7217[Points],0))</f>
        <v>10</v>
      </c>
      <c r="J110">
        <f>_xlfn.XLOOKUP(Table7[[#This Row],[Name]],_3746[Name],_3746[Rating],0)</f>
        <v>1</v>
      </c>
      <c r="K110">
        <f>_xlfn.XLOOKUP(Table7[[#This Row],[Name]],_966[[Name ]],_966[Points])</f>
        <v>0</v>
      </c>
      <c r="L110">
        <f>_xlfn.XLOOKUP(Table7[[#This Row],[Name]],_5860[Name],_5860[Points],0)</f>
        <v>2</v>
      </c>
      <c r="M110">
        <f>_xlfn.XLOOKUP(Table7[[#This Row],[Name]],_7176[Name],_7176[Points])</f>
        <v>8</v>
      </c>
      <c r="N110">
        <f>_xlfn.XLOOKUP(Table7[[#This Row],[Name]],_485[[Name ]],_485[Points],0)</f>
        <v>1</v>
      </c>
      <c r="O110">
        <f>_xlfn.XLOOKUP(Table7[[#This Row],[Name]],_7024[Name],_7024[Points])</f>
        <v>0</v>
      </c>
      <c r="P110">
        <f>_xlfn.XLOOKUP(Table7[[#This Row],[Name]],_6976[Name],_6976[Points],0)</f>
        <v>6</v>
      </c>
      <c r="Q110">
        <f>_xlfn.XLOOKUP(Table7[[#This Row],[Name]],_6918[Name],_6918[Points],0)</f>
        <v>9</v>
      </c>
      <c r="R110">
        <f>_xlfn.XLOOKUP(Table7[[#This Row],[Name]],_6678[Name],_6678[Points],0)</f>
        <v>6</v>
      </c>
      <c r="S110">
        <f>_xlfn.XLOOKUP(Table7[[#This Row],[Name]],_2[Name],_2[Points],0)</f>
        <v>1</v>
      </c>
      <c r="T110">
        <f>_xlfn.XLOOKUP(Table7[[#This Row],[Name]],_773[Name],_773[Points],0)</f>
        <v>5</v>
      </c>
      <c r="U110">
        <f>_xlfn.XLOOKUP(Table7[[#This Row],[Name]],_7[Name],_7[Points],0)</f>
        <v>5</v>
      </c>
      <c r="V110">
        <f>_xlfn.XLOOKUP(Table7[[#This Row],[Name]],_7521[Name],_7521[Points],0)</f>
        <v>9</v>
      </c>
    </row>
    <row r="111" spans="1:22" x14ac:dyDescent="0.2">
      <c r="A111" t="s">
        <v>78</v>
      </c>
      <c r="B111" t="str">
        <f>_xlfn.XLOOKUP(Table7[[#This Row],[Name]],_966[[Name ]],_966[Party])</f>
        <v>Democratic</v>
      </c>
      <c r="C111" s="3">
        <f>SUM(Table7[[#This Row],[H.R. 7217]:[H.R. 7521]])/Table7[[#This Row],[Total Weight]]</f>
        <v>0.88732394366197187</v>
      </c>
      <c r="D111" s="4">
        <f>SUM(Table2[Weight?])</f>
        <v>71</v>
      </c>
      <c r="E111" s="4">
        <f>IF(Table7[[#This Row],[Party]]="Democratic",1,0)</f>
        <v>1</v>
      </c>
      <c r="F111" s="4">
        <f>IF(Table7[[#This Row],[Party]]="Democratic",Table7[[#This Row],[Score]],0)</f>
        <v>0.88732394366197187</v>
      </c>
      <c r="G111" s="4">
        <f>IF(Table7[[#This Row],[Party]]="Republican",1,0)</f>
        <v>0</v>
      </c>
      <c r="H111" s="4">
        <f>IF(Table7[[#This Row],[Party]]="Republican",Table7[[#This Row],[Score]],0)</f>
        <v>0</v>
      </c>
      <c r="I111">
        <f>(_xlfn.XLOOKUP(Table7[[#This Row],[Name]],_7217[Name],_7217[Points],0))</f>
        <v>10</v>
      </c>
      <c r="J111">
        <f>_xlfn.XLOOKUP(Table7[[#This Row],[Name]],_3746[Name],_3746[Rating],0)</f>
        <v>1</v>
      </c>
      <c r="K111">
        <f>_xlfn.XLOOKUP(Table7[[#This Row],[Name]],_966[[Name ]],_966[Points])</f>
        <v>0</v>
      </c>
      <c r="L111">
        <f>_xlfn.XLOOKUP(Table7[[#This Row],[Name]],_5860[Name],_5860[Points],0)</f>
        <v>2</v>
      </c>
      <c r="M111">
        <f>_xlfn.XLOOKUP(Table7[[#This Row],[Name]],_7176[Name],_7176[Points])</f>
        <v>8</v>
      </c>
      <c r="N111">
        <f>_xlfn.XLOOKUP(Table7[[#This Row],[Name]],_485[[Name ]],_485[Points],0)</f>
        <v>1</v>
      </c>
      <c r="O111">
        <f>_xlfn.XLOOKUP(Table7[[#This Row],[Name]],_7024[Name],_7024[Points])</f>
        <v>0</v>
      </c>
      <c r="P111">
        <f>_xlfn.XLOOKUP(Table7[[#This Row],[Name]],_6976[Name],_6976[Points],0)</f>
        <v>6</v>
      </c>
      <c r="Q111">
        <f>_xlfn.XLOOKUP(Table7[[#This Row],[Name]],_6918[Name],_6918[Points],0)</f>
        <v>9</v>
      </c>
      <c r="R111">
        <f>_xlfn.XLOOKUP(Table7[[#This Row],[Name]],_6678[Name],_6678[Points],0)</f>
        <v>6</v>
      </c>
      <c r="S111">
        <f>_xlfn.XLOOKUP(Table7[[#This Row],[Name]],_2[Name],_2[Points],0)</f>
        <v>1</v>
      </c>
      <c r="T111">
        <f>_xlfn.XLOOKUP(Table7[[#This Row],[Name]],_773[Name],_773[Points],0)</f>
        <v>5</v>
      </c>
      <c r="U111">
        <f>_xlfn.XLOOKUP(Table7[[#This Row],[Name]],_7[Name],_7[Points],0)</f>
        <v>5</v>
      </c>
      <c r="V111">
        <f>_xlfn.XLOOKUP(Table7[[#This Row],[Name]],_7521[Name],_7521[Points],0)</f>
        <v>9</v>
      </c>
    </row>
    <row r="112" spans="1:22" x14ac:dyDescent="0.2">
      <c r="A112" t="s">
        <v>92</v>
      </c>
      <c r="B112" t="str">
        <f>_xlfn.XLOOKUP(Table7[[#This Row],[Name]],_966[[Name ]],_966[Party])</f>
        <v>Democratic</v>
      </c>
      <c r="C112" s="3">
        <f>SUM(Table7[[#This Row],[H.R. 7217]:[H.R. 7521]])/Table7[[#This Row],[Total Weight]]</f>
        <v>0.88732394366197187</v>
      </c>
      <c r="D112" s="4">
        <f>SUM(Table2[Weight?])</f>
        <v>71</v>
      </c>
      <c r="E112" s="4">
        <f>IF(Table7[[#This Row],[Party]]="Democratic",1,0)</f>
        <v>1</v>
      </c>
      <c r="F112" s="4">
        <f>IF(Table7[[#This Row],[Party]]="Democratic",Table7[[#This Row],[Score]],0)</f>
        <v>0.88732394366197187</v>
      </c>
      <c r="G112" s="4">
        <f>IF(Table7[[#This Row],[Party]]="Republican",1,0)</f>
        <v>0</v>
      </c>
      <c r="H112" s="4">
        <f>IF(Table7[[#This Row],[Party]]="Republican",Table7[[#This Row],[Score]],0)</f>
        <v>0</v>
      </c>
      <c r="I112">
        <f>(_xlfn.XLOOKUP(Table7[[#This Row],[Name]],_7217[Name],_7217[Points],0))</f>
        <v>10</v>
      </c>
      <c r="J112">
        <f>_xlfn.XLOOKUP(Table7[[#This Row],[Name]],_3746[Name],_3746[Rating],0)</f>
        <v>1</v>
      </c>
      <c r="K112">
        <f>_xlfn.XLOOKUP(Table7[[#This Row],[Name]],_966[[Name ]],_966[Points])</f>
        <v>0</v>
      </c>
      <c r="L112">
        <f>_xlfn.XLOOKUP(Table7[[#This Row],[Name]],_5860[Name],_5860[Points],0)</f>
        <v>2</v>
      </c>
      <c r="M112">
        <f>_xlfn.XLOOKUP(Table7[[#This Row],[Name]],_7176[Name],_7176[Points])</f>
        <v>8</v>
      </c>
      <c r="N112">
        <f>_xlfn.XLOOKUP(Table7[[#This Row],[Name]],_485[[Name ]],_485[Points],0)</f>
        <v>1</v>
      </c>
      <c r="O112">
        <f>_xlfn.XLOOKUP(Table7[[#This Row],[Name]],_7024[Name],_7024[Points])</f>
        <v>0</v>
      </c>
      <c r="P112">
        <f>_xlfn.XLOOKUP(Table7[[#This Row],[Name]],_6976[Name],_6976[Points],0)</f>
        <v>6</v>
      </c>
      <c r="Q112">
        <f>_xlfn.XLOOKUP(Table7[[#This Row],[Name]],_6918[Name],_6918[Points],0)</f>
        <v>9</v>
      </c>
      <c r="R112">
        <f>_xlfn.XLOOKUP(Table7[[#This Row],[Name]],_6678[Name],_6678[Points],0)</f>
        <v>6</v>
      </c>
      <c r="S112">
        <f>_xlfn.XLOOKUP(Table7[[#This Row],[Name]],_2[Name],_2[Points],0)</f>
        <v>1</v>
      </c>
      <c r="T112">
        <f>_xlfn.XLOOKUP(Table7[[#This Row],[Name]],_773[Name],_773[Points],0)</f>
        <v>5</v>
      </c>
      <c r="U112">
        <f>_xlfn.XLOOKUP(Table7[[#This Row],[Name]],_7[Name],_7[Points],0)</f>
        <v>5</v>
      </c>
      <c r="V112">
        <f>_xlfn.XLOOKUP(Table7[[#This Row],[Name]],_7521[Name],_7521[Points],0)</f>
        <v>9</v>
      </c>
    </row>
    <row r="113" spans="1:22" x14ac:dyDescent="0.2">
      <c r="A113" t="s">
        <v>139</v>
      </c>
      <c r="B113" t="str">
        <f>_xlfn.XLOOKUP(Table7[[#This Row],[Name]],_966[[Name ]],_966[Party])</f>
        <v>Democratic</v>
      </c>
      <c r="C113" s="3">
        <f>SUM(Table7[[#This Row],[H.R. 7217]:[H.R. 7521]])/Table7[[#This Row],[Total Weight]]</f>
        <v>0.76056338028169013</v>
      </c>
      <c r="D113" s="4">
        <f>SUM(Table2[Weight?])</f>
        <v>71</v>
      </c>
      <c r="E113" s="4">
        <f>IF(Table7[[#This Row],[Party]]="Democratic",1,0)</f>
        <v>1</v>
      </c>
      <c r="F113" s="4">
        <f>IF(Table7[[#This Row],[Party]]="Democratic",Table7[[#This Row],[Score]],0)</f>
        <v>0.76056338028169013</v>
      </c>
      <c r="G113" s="4">
        <f>IF(Table7[[#This Row],[Party]]="Republican",1,0)</f>
        <v>0</v>
      </c>
      <c r="H113" s="4">
        <f>IF(Table7[[#This Row],[Party]]="Republican",Table7[[#This Row],[Score]],0)</f>
        <v>0</v>
      </c>
      <c r="I113">
        <f>(_xlfn.XLOOKUP(Table7[[#This Row],[Name]],_7217[Name],_7217[Points],0))</f>
        <v>10</v>
      </c>
      <c r="J113">
        <f>_xlfn.XLOOKUP(Table7[[#This Row],[Name]],_3746[Name],_3746[Rating],0)</f>
        <v>1</v>
      </c>
      <c r="K113">
        <f>_xlfn.XLOOKUP(Table7[[#This Row],[Name]],_966[[Name ]],_966[Points])</f>
        <v>0</v>
      </c>
      <c r="L113">
        <f>_xlfn.XLOOKUP(Table7[[#This Row],[Name]],_5860[Name],_5860[Points],0)</f>
        <v>2</v>
      </c>
      <c r="M113">
        <f>_xlfn.XLOOKUP(Table7[[#This Row],[Name]],_7176[Name],_7176[Points])</f>
        <v>8</v>
      </c>
      <c r="N113">
        <f>_xlfn.XLOOKUP(Table7[[#This Row],[Name]],_485[[Name ]],_485[Points],0)</f>
        <v>1</v>
      </c>
      <c r="O113">
        <f>_xlfn.XLOOKUP(Table7[[#This Row],[Name]],_7024[Name],_7024[Points])</f>
        <v>0</v>
      </c>
      <c r="P113">
        <f>_xlfn.XLOOKUP(Table7[[#This Row],[Name]],_6976[Name],_6976[Points],0)</f>
        <v>6</v>
      </c>
      <c r="Q113">
        <f>_xlfn.XLOOKUP(Table7[[#This Row],[Name]],_6918[Name],_6918[Points],0)</f>
        <v>9</v>
      </c>
      <c r="R113">
        <f>_xlfn.XLOOKUP(Table7[[#This Row],[Name]],_6678[Name],_6678[Points],0)</f>
        <v>6</v>
      </c>
      <c r="S113">
        <f>_xlfn.XLOOKUP(Table7[[#This Row],[Name]],_2[Name],_2[Points],0)</f>
        <v>1</v>
      </c>
      <c r="T113">
        <f>_xlfn.XLOOKUP(Table7[[#This Row],[Name]],_773[Name],_773[Points],0)</f>
        <v>5</v>
      </c>
      <c r="U113">
        <f>_xlfn.XLOOKUP(Table7[[#This Row],[Name]],_7[Name],_7[Points],0)</f>
        <v>5</v>
      </c>
      <c r="V113">
        <f>_xlfn.XLOOKUP(Table7[[#This Row],[Name]],_7521[Name],_7521[Points],0)</f>
        <v>0</v>
      </c>
    </row>
    <row r="114" spans="1:22" x14ac:dyDescent="0.2">
      <c r="A114" t="s">
        <v>189</v>
      </c>
      <c r="B114" t="str">
        <f>_xlfn.XLOOKUP(Table7[[#This Row],[Name]],_966[[Name ]],_966[Party])</f>
        <v>Democratic</v>
      </c>
      <c r="C114" s="3">
        <f>SUM(Table7[[#This Row],[H.R. 7217]:[H.R. 7521]])/Table7[[#This Row],[Total Weight]]</f>
        <v>0.76056338028169013</v>
      </c>
      <c r="D114" s="4">
        <f>SUM(Table2[Weight?])</f>
        <v>71</v>
      </c>
      <c r="E114" s="4">
        <f>IF(Table7[[#This Row],[Party]]="Democratic",1,0)</f>
        <v>1</v>
      </c>
      <c r="F114" s="4">
        <f>IF(Table7[[#This Row],[Party]]="Democratic",Table7[[#This Row],[Score]],0)</f>
        <v>0.76056338028169013</v>
      </c>
      <c r="G114" s="4">
        <f>IF(Table7[[#This Row],[Party]]="Republican",1,0)</f>
        <v>0</v>
      </c>
      <c r="H114" s="4">
        <f>IF(Table7[[#This Row],[Party]]="Republican",Table7[[#This Row],[Score]],0)</f>
        <v>0</v>
      </c>
      <c r="I114">
        <f>(_xlfn.XLOOKUP(Table7[[#This Row],[Name]],_7217[Name],_7217[Points],0))</f>
        <v>10</v>
      </c>
      <c r="J114">
        <f>_xlfn.XLOOKUP(Table7[[#This Row],[Name]],_3746[Name],_3746[Rating],0)</f>
        <v>1</v>
      </c>
      <c r="K114">
        <f>_xlfn.XLOOKUP(Table7[[#This Row],[Name]],_966[[Name ]],_966[Points])</f>
        <v>0</v>
      </c>
      <c r="L114">
        <f>_xlfn.XLOOKUP(Table7[[#This Row],[Name]],_5860[Name],_5860[Points],0)</f>
        <v>2</v>
      </c>
      <c r="M114">
        <f>_xlfn.XLOOKUP(Table7[[#This Row],[Name]],_7176[Name],_7176[Points])</f>
        <v>8</v>
      </c>
      <c r="N114">
        <f>_xlfn.XLOOKUP(Table7[[#This Row],[Name]],_485[[Name ]],_485[Points],0)</f>
        <v>1</v>
      </c>
      <c r="O114">
        <f>_xlfn.XLOOKUP(Table7[[#This Row],[Name]],_7024[Name],_7024[Points])</f>
        <v>0</v>
      </c>
      <c r="P114">
        <f>_xlfn.XLOOKUP(Table7[[#This Row],[Name]],_6976[Name],_6976[Points],0)</f>
        <v>6</v>
      </c>
      <c r="Q114">
        <f>_xlfn.XLOOKUP(Table7[[#This Row],[Name]],_6918[Name],_6918[Points],0)</f>
        <v>9</v>
      </c>
      <c r="R114">
        <f>_xlfn.XLOOKUP(Table7[[#This Row],[Name]],_6678[Name],_6678[Points],0)</f>
        <v>6</v>
      </c>
      <c r="S114">
        <f>_xlfn.XLOOKUP(Table7[[#This Row],[Name]],_2[Name],_2[Points],0)</f>
        <v>1</v>
      </c>
      <c r="T114">
        <f>_xlfn.XLOOKUP(Table7[[#This Row],[Name]],_773[Name],_773[Points],0)</f>
        <v>5</v>
      </c>
      <c r="U114">
        <f>_xlfn.XLOOKUP(Table7[[#This Row],[Name]],_7[Name],_7[Points],0)</f>
        <v>5</v>
      </c>
      <c r="V114">
        <f>_xlfn.XLOOKUP(Table7[[#This Row],[Name]],_7521[Name],_7521[Points],0)</f>
        <v>0</v>
      </c>
    </row>
    <row r="115" spans="1:22" x14ac:dyDescent="0.2">
      <c r="A115" t="s">
        <v>253</v>
      </c>
      <c r="B115" t="str">
        <f>_xlfn.XLOOKUP(Table7[[#This Row],[Name]],_966[[Name ]],_966[Party])</f>
        <v>Democratic</v>
      </c>
      <c r="C115" s="3">
        <f>SUM(Table7[[#This Row],[H.R. 7217]:[H.R. 7521]])/Table7[[#This Row],[Total Weight]]</f>
        <v>0.88732394366197187</v>
      </c>
      <c r="D115" s="4">
        <f>SUM(Table2[Weight?])</f>
        <v>71</v>
      </c>
      <c r="E115" s="4">
        <f>IF(Table7[[#This Row],[Party]]="Democratic",1,0)</f>
        <v>1</v>
      </c>
      <c r="F115" s="4">
        <f>IF(Table7[[#This Row],[Party]]="Democratic",Table7[[#This Row],[Score]],0)</f>
        <v>0.88732394366197187</v>
      </c>
      <c r="G115" s="4">
        <f>IF(Table7[[#This Row],[Party]]="Republican",1,0)</f>
        <v>0</v>
      </c>
      <c r="H115" s="4">
        <f>IF(Table7[[#This Row],[Party]]="Republican",Table7[[#This Row],[Score]],0)</f>
        <v>0</v>
      </c>
      <c r="I115">
        <f>(_xlfn.XLOOKUP(Table7[[#This Row],[Name]],_7217[Name],_7217[Points],0))</f>
        <v>10</v>
      </c>
      <c r="J115">
        <f>_xlfn.XLOOKUP(Table7[[#This Row],[Name]],_3746[Name],_3746[Rating],0)</f>
        <v>1</v>
      </c>
      <c r="K115">
        <f>_xlfn.XLOOKUP(Table7[[#This Row],[Name]],_966[[Name ]],_966[Points])</f>
        <v>0</v>
      </c>
      <c r="L115">
        <f>_xlfn.XLOOKUP(Table7[[#This Row],[Name]],_5860[Name],_5860[Points],0)</f>
        <v>2</v>
      </c>
      <c r="M115">
        <f>_xlfn.XLOOKUP(Table7[[#This Row],[Name]],_7176[Name],_7176[Points])</f>
        <v>8</v>
      </c>
      <c r="N115">
        <f>_xlfn.XLOOKUP(Table7[[#This Row],[Name]],_485[[Name ]],_485[Points],0)</f>
        <v>1</v>
      </c>
      <c r="O115">
        <f>_xlfn.XLOOKUP(Table7[[#This Row],[Name]],_7024[Name],_7024[Points])</f>
        <v>0</v>
      </c>
      <c r="P115">
        <f>_xlfn.XLOOKUP(Table7[[#This Row],[Name]],_6976[Name],_6976[Points],0)</f>
        <v>6</v>
      </c>
      <c r="Q115">
        <f>_xlfn.XLOOKUP(Table7[[#This Row],[Name]],_6918[Name],_6918[Points],0)</f>
        <v>9</v>
      </c>
      <c r="R115">
        <f>_xlfn.XLOOKUP(Table7[[#This Row],[Name]],_6678[Name],_6678[Points],0)</f>
        <v>6</v>
      </c>
      <c r="S115">
        <f>_xlfn.XLOOKUP(Table7[[#This Row],[Name]],_2[Name],_2[Points],0)</f>
        <v>1</v>
      </c>
      <c r="T115">
        <f>_xlfn.XLOOKUP(Table7[[#This Row],[Name]],_773[Name],_773[Points],0)</f>
        <v>5</v>
      </c>
      <c r="U115">
        <f>_xlfn.XLOOKUP(Table7[[#This Row],[Name]],_7[Name],_7[Points],0)</f>
        <v>5</v>
      </c>
      <c r="V115">
        <f>_xlfn.XLOOKUP(Table7[[#This Row],[Name]],_7521[Name],_7521[Points],0)</f>
        <v>9</v>
      </c>
    </row>
    <row r="116" spans="1:22" x14ac:dyDescent="0.2">
      <c r="A116" t="s">
        <v>353</v>
      </c>
      <c r="B116" t="str">
        <f>_xlfn.XLOOKUP(Table7[[#This Row],[Name]],_966[[Name ]],_966[Party])</f>
        <v>Democratic</v>
      </c>
      <c r="C116" s="3">
        <f>SUM(Table7[[#This Row],[H.R. 7217]:[H.R. 7521]])/Table7[[#This Row],[Total Weight]]</f>
        <v>0.88732394366197187</v>
      </c>
      <c r="D116" s="4">
        <f>SUM(Table2[Weight?])</f>
        <v>71</v>
      </c>
      <c r="E116" s="4">
        <f>IF(Table7[[#This Row],[Party]]="Democratic",1,0)</f>
        <v>1</v>
      </c>
      <c r="F116" s="4">
        <f>IF(Table7[[#This Row],[Party]]="Democratic",Table7[[#This Row],[Score]],0)</f>
        <v>0.88732394366197187</v>
      </c>
      <c r="G116" s="4">
        <f>IF(Table7[[#This Row],[Party]]="Republican",1,0)</f>
        <v>0</v>
      </c>
      <c r="H116" s="4">
        <f>IF(Table7[[#This Row],[Party]]="Republican",Table7[[#This Row],[Score]],0)</f>
        <v>0</v>
      </c>
      <c r="I116">
        <f>(_xlfn.XLOOKUP(Table7[[#This Row],[Name]],_7217[Name],_7217[Points],0))</f>
        <v>10</v>
      </c>
      <c r="J116">
        <f>_xlfn.XLOOKUP(Table7[[#This Row],[Name]],_3746[Name],_3746[Rating],0)</f>
        <v>1</v>
      </c>
      <c r="K116">
        <f>_xlfn.XLOOKUP(Table7[[#This Row],[Name]],_966[[Name ]],_966[Points])</f>
        <v>0</v>
      </c>
      <c r="L116">
        <f>_xlfn.XLOOKUP(Table7[[#This Row],[Name]],_5860[Name],_5860[Points],0)</f>
        <v>2</v>
      </c>
      <c r="M116">
        <f>_xlfn.XLOOKUP(Table7[[#This Row],[Name]],_7176[Name],_7176[Points])</f>
        <v>8</v>
      </c>
      <c r="N116">
        <f>_xlfn.XLOOKUP(Table7[[#This Row],[Name]],_485[[Name ]],_485[Points],0)</f>
        <v>1</v>
      </c>
      <c r="O116">
        <f>_xlfn.XLOOKUP(Table7[[#This Row],[Name]],_7024[Name],_7024[Points])</f>
        <v>0</v>
      </c>
      <c r="P116">
        <f>_xlfn.XLOOKUP(Table7[[#This Row],[Name]],_6976[Name],_6976[Points],0)</f>
        <v>6</v>
      </c>
      <c r="Q116">
        <f>_xlfn.XLOOKUP(Table7[[#This Row],[Name]],_6918[Name],_6918[Points],0)</f>
        <v>9</v>
      </c>
      <c r="R116">
        <f>_xlfn.XLOOKUP(Table7[[#This Row],[Name]],_6678[Name],_6678[Points],0)</f>
        <v>6</v>
      </c>
      <c r="S116">
        <f>_xlfn.XLOOKUP(Table7[[#This Row],[Name]],_2[Name],_2[Points],0)</f>
        <v>1</v>
      </c>
      <c r="T116">
        <f>_xlfn.XLOOKUP(Table7[[#This Row],[Name]],_773[Name],_773[Points],0)</f>
        <v>5</v>
      </c>
      <c r="U116">
        <f>_xlfn.XLOOKUP(Table7[[#This Row],[Name]],_7[Name],_7[Points],0)</f>
        <v>5</v>
      </c>
      <c r="V116">
        <f>_xlfn.XLOOKUP(Table7[[#This Row],[Name]],_7521[Name],_7521[Points],0)</f>
        <v>9</v>
      </c>
    </row>
    <row r="117" spans="1:22" x14ac:dyDescent="0.2">
      <c r="A117" t="s">
        <v>374</v>
      </c>
      <c r="B117" t="str">
        <f>_xlfn.XLOOKUP(Table7[[#This Row],[Name]],_966[[Name ]],_966[Party])</f>
        <v>Democratic</v>
      </c>
      <c r="C117" s="3">
        <f>SUM(Table7[[#This Row],[H.R. 7217]:[H.R. 7521]])/Table7[[#This Row],[Total Weight]]</f>
        <v>0.88732394366197187</v>
      </c>
      <c r="D117" s="4">
        <f>SUM(Table2[Weight?])</f>
        <v>71</v>
      </c>
      <c r="E117" s="4">
        <f>IF(Table7[[#This Row],[Party]]="Democratic",1,0)</f>
        <v>1</v>
      </c>
      <c r="F117" s="4">
        <f>IF(Table7[[#This Row],[Party]]="Democratic",Table7[[#This Row],[Score]],0)</f>
        <v>0.88732394366197187</v>
      </c>
      <c r="G117" s="4">
        <f>IF(Table7[[#This Row],[Party]]="Republican",1,0)</f>
        <v>0</v>
      </c>
      <c r="H117" s="4">
        <f>IF(Table7[[#This Row],[Party]]="Republican",Table7[[#This Row],[Score]],0)</f>
        <v>0</v>
      </c>
      <c r="I117">
        <f>(_xlfn.XLOOKUP(Table7[[#This Row],[Name]],_7217[Name],_7217[Points],0))</f>
        <v>10</v>
      </c>
      <c r="J117">
        <f>_xlfn.XLOOKUP(Table7[[#This Row],[Name]],_3746[Name],_3746[Rating],0)</f>
        <v>1</v>
      </c>
      <c r="K117">
        <f>_xlfn.XLOOKUP(Table7[[#This Row],[Name]],_966[[Name ]],_966[Points])</f>
        <v>0</v>
      </c>
      <c r="L117">
        <f>_xlfn.XLOOKUP(Table7[[#This Row],[Name]],_5860[Name],_5860[Points],0)</f>
        <v>2</v>
      </c>
      <c r="M117">
        <f>_xlfn.XLOOKUP(Table7[[#This Row],[Name]],_7176[Name],_7176[Points])</f>
        <v>8</v>
      </c>
      <c r="N117">
        <f>_xlfn.XLOOKUP(Table7[[#This Row],[Name]],_485[[Name ]],_485[Points],0)</f>
        <v>1</v>
      </c>
      <c r="O117">
        <f>_xlfn.XLOOKUP(Table7[[#This Row],[Name]],_7024[Name],_7024[Points])</f>
        <v>0</v>
      </c>
      <c r="P117">
        <f>_xlfn.XLOOKUP(Table7[[#This Row],[Name]],_6976[Name],_6976[Points],0)</f>
        <v>6</v>
      </c>
      <c r="Q117">
        <f>_xlfn.XLOOKUP(Table7[[#This Row],[Name]],_6918[Name],_6918[Points],0)</f>
        <v>9</v>
      </c>
      <c r="R117">
        <f>_xlfn.XLOOKUP(Table7[[#This Row],[Name]],_6678[Name],_6678[Points],0)</f>
        <v>6</v>
      </c>
      <c r="S117">
        <f>_xlfn.XLOOKUP(Table7[[#This Row],[Name]],_2[Name],_2[Points],0)</f>
        <v>1</v>
      </c>
      <c r="T117">
        <f>_xlfn.XLOOKUP(Table7[[#This Row],[Name]],_773[Name],_773[Points],0)</f>
        <v>5</v>
      </c>
      <c r="U117">
        <f>_xlfn.XLOOKUP(Table7[[#This Row],[Name]],_7[Name],_7[Points],0)</f>
        <v>5</v>
      </c>
      <c r="V117">
        <f>_xlfn.XLOOKUP(Table7[[#This Row],[Name]],_7521[Name],_7521[Points],0)</f>
        <v>9</v>
      </c>
    </row>
    <row r="118" spans="1:22" x14ac:dyDescent="0.2">
      <c r="A118" t="s">
        <v>402</v>
      </c>
      <c r="B118" t="str">
        <f>_xlfn.XLOOKUP(Table7[[#This Row],[Name]],_966[[Name ]],_966[Party])</f>
        <v>Democratic</v>
      </c>
      <c r="C118" s="3">
        <f>SUM(Table7[[#This Row],[H.R. 7217]:[H.R. 7521]])/Table7[[#This Row],[Total Weight]]</f>
        <v>0.88732394366197187</v>
      </c>
      <c r="D118" s="4">
        <f>SUM(Table2[Weight?])</f>
        <v>71</v>
      </c>
      <c r="E118" s="4">
        <f>IF(Table7[[#This Row],[Party]]="Democratic",1,0)</f>
        <v>1</v>
      </c>
      <c r="F118" s="4">
        <f>IF(Table7[[#This Row],[Party]]="Democratic",Table7[[#This Row],[Score]],0)</f>
        <v>0.88732394366197187</v>
      </c>
      <c r="G118" s="4">
        <f>IF(Table7[[#This Row],[Party]]="Republican",1,0)</f>
        <v>0</v>
      </c>
      <c r="H118" s="4">
        <f>IF(Table7[[#This Row],[Party]]="Republican",Table7[[#This Row],[Score]],0)</f>
        <v>0</v>
      </c>
      <c r="I118">
        <f>(_xlfn.XLOOKUP(Table7[[#This Row],[Name]],_7217[Name],_7217[Points],0))</f>
        <v>10</v>
      </c>
      <c r="J118">
        <f>_xlfn.XLOOKUP(Table7[[#This Row],[Name]],_3746[Name],_3746[Rating],0)</f>
        <v>1</v>
      </c>
      <c r="K118">
        <f>_xlfn.XLOOKUP(Table7[[#This Row],[Name]],_966[[Name ]],_966[Points])</f>
        <v>0</v>
      </c>
      <c r="L118">
        <f>_xlfn.XLOOKUP(Table7[[#This Row],[Name]],_5860[Name],_5860[Points],0)</f>
        <v>2</v>
      </c>
      <c r="M118">
        <f>_xlfn.XLOOKUP(Table7[[#This Row],[Name]],_7176[Name],_7176[Points])</f>
        <v>8</v>
      </c>
      <c r="N118">
        <f>_xlfn.XLOOKUP(Table7[[#This Row],[Name]],_485[[Name ]],_485[Points],0)</f>
        <v>1</v>
      </c>
      <c r="O118">
        <f>_xlfn.XLOOKUP(Table7[[#This Row],[Name]],_7024[Name],_7024[Points])</f>
        <v>0</v>
      </c>
      <c r="P118">
        <f>_xlfn.XLOOKUP(Table7[[#This Row],[Name]],_6976[Name],_6976[Points],0)</f>
        <v>6</v>
      </c>
      <c r="Q118">
        <f>_xlfn.XLOOKUP(Table7[[#This Row],[Name]],_6918[Name],_6918[Points],0)</f>
        <v>9</v>
      </c>
      <c r="R118">
        <f>_xlfn.XLOOKUP(Table7[[#This Row],[Name]],_6678[Name],_6678[Points],0)</f>
        <v>6</v>
      </c>
      <c r="S118">
        <f>_xlfn.XLOOKUP(Table7[[#This Row],[Name]],_2[Name],_2[Points],0)</f>
        <v>1</v>
      </c>
      <c r="T118">
        <f>_xlfn.XLOOKUP(Table7[[#This Row],[Name]],_773[Name],_773[Points],0)</f>
        <v>5</v>
      </c>
      <c r="U118">
        <f>_xlfn.XLOOKUP(Table7[[#This Row],[Name]],_7[Name],_7[Points],0)</f>
        <v>5</v>
      </c>
      <c r="V118">
        <f>_xlfn.XLOOKUP(Table7[[#This Row],[Name]],_7521[Name],_7521[Points],0)</f>
        <v>9</v>
      </c>
    </row>
    <row r="119" spans="1:22" x14ac:dyDescent="0.2">
      <c r="A119" t="s">
        <v>147</v>
      </c>
      <c r="B119" t="str">
        <f>_xlfn.XLOOKUP(Table7[[#This Row],[Name]],_966[[Name ]],_966[Party])</f>
        <v>Democratic</v>
      </c>
      <c r="C119" s="3">
        <f>SUM(Table7[[#This Row],[H.R. 7217]:[H.R. 7521]])/Table7[[#This Row],[Total Weight]]</f>
        <v>0.74647887323943662</v>
      </c>
      <c r="D119" s="4">
        <f>SUM(Table2[Weight?])</f>
        <v>71</v>
      </c>
      <c r="E119" s="4">
        <f>IF(Table7[[#This Row],[Party]]="Democratic",1,0)</f>
        <v>1</v>
      </c>
      <c r="F119" s="4">
        <f>IF(Table7[[#This Row],[Party]]="Democratic",Table7[[#This Row],[Score]],0)</f>
        <v>0.74647887323943662</v>
      </c>
      <c r="G119" s="4">
        <f>IF(Table7[[#This Row],[Party]]="Republican",1,0)</f>
        <v>0</v>
      </c>
      <c r="H119" s="4">
        <f>IF(Table7[[#This Row],[Party]]="Republican",Table7[[#This Row],[Score]],0)</f>
        <v>0</v>
      </c>
      <c r="I119">
        <f>(_xlfn.XLOOKUP(Table7[[#This Row],[Name]],_7217[Name],_7217[Points],0))</f>
        <v>10</v>
      </c>
      <c r="J119">
        <f>_xlfn.XLOOKUP(Table7[[#This Row],[Name]],_3746[Name],_3746[Rating],0)</f>
        <v>0</v>
      </c>
      <c r="K119">
        <f>_xlfn.XLOOKUP(Table7[[#This Row],[Name]],_966[[Name ]],_966[Points])</f>
        <v>0</v>
      </c>
      <c r="L119">
        <f>_xlfn.XLOOKUP(Table7[[#This Row],[Name]],_5860[Name],_5860[Points],0)</f>
        <v>2</v>
      </c>
      <c r="M119">
        <f>_xlfn.XLOOKUP(Table7[[#This Row],[Name]],_7176[Name],_7176[Points])</f>
        <v>8</v>
      </c>
      <c r="N119">
        <f>_xlfn.XLOOKUP(Table7[[#This Row],[Name]],_485[[Name ]],_485[Points],0)</f>
        <v>1</v>
      </c>
      <c r="O119">
        <f>_xlfn.XLOOKUP(Table7[[#This Row],[Name]],_7024[Name],_7024[Points])</f>
        <v>0</v>
      </c>
      <c r="P119">
        <f>_xlfn.XLOOKUP(Table7[[#This Row],[Name]],_6976[Name],_6976[Points],0)</f>
        <v>6</v>
      </c>
      <c r="Q119">
        <f>_xlfn.XLOOKUP(Table7[[#This Row],[Name]],_6918[Name],_6918[Points],0)</f>
        <v>9</v>
      </c>
      <c r="R119">
        <f>_xlfn.XLOOKUP(Table7[[#This Row],[Name]],_6678[Name],_6678[Points],0)</f>
        <v>6</v>
      </c>
      <c r="S119">
        <f>_xlfn.XLOOKUP(Table7[[#This Row],[Name]],_2[Name],_2[Points],0)</f>
        <v>1</v>
      </c>
      <c r="T119">
        <f>_xlfn.XLOOKUP(Table7[[#This Row],[Name]],_773[Name],_773[Points],0)</f>
        <v>5</v>
      </c>
      <c r="U119">
        <f>_xlfn.XLOOKUP(Table7[[#This Row],[Name]],_7[Name],_7[Points],0)</f>
        <v>5</v>
      </c>
      <c r="V119">
        <f>_xlfn.XLOOKUP(Table7[[#This Row],[Name]],_7521[Name],_7521[Points],0)</f>
        <v>0</v>
      </c>
    </row>
    <row r="120" spans="1:22" x14ac:dyDescent="0.2">
      <c r="A120" t="s">
        <v>179</v>
      </c>
      <c r="B120" t="str">
        <f>_xlfn.XLOOKUP(Table7[[#This Row],[Name]],_966[[Name ]],_966[Party])</f>
        <v>Democratic</v>
      </c>
      <c r="C120" s="3">
        <f>SUM(Table7[[#This Row],[H.R. 7217]:[H.R. 7521]])/Table7[[#This Row],[Total Weight]]</f>
        <v>0.87323943661971826</v>
      </c>
      <c r="D120" s="4">
        <f>SUM(Table2[Weight?])</f>
        <v>71</v>
      </c>
      <c r="E120" s="4">
        <f>IF(Table7[[#This Row],[Party]]="Democratic",1,0)</f>
        <v>1</v>
      </c>
      <c r="F120" s="4">
        <f>IF(Table7[[#This Row],[Party]]="Democratic",Table7[[#This Row],[Score]],0)</f>
        <v>0.87323943661971826</v>
      </c>
      <c r="G120" s="4">
        <f>IF(Table7[[#This Row],[Party]]="Republican",1,0)</f>
        <v>0</v>
      </c>
      <c r="H120" s="4">
        <f>IF(Table7[[#This Row],[Party]]="Republican",Table7[[#This Row],[Score]],0)</f>
        <v>0</v>
      </c>
      <c r="I120">
        <f>(_xlfn.XLOOKUP(Table7[[#This Row],[Name]],_7217[Name],_7217[Points],0))</f>
        <v>10</v>
      </c>
      <c r="J120">
        <f>_xlfn.XLOOKUP(Table7[[#This Row],[Name]],_3746[Name],_3746[Rating],0)</f>
        <v>0</v>
      </c>
      <c r="K120">
        <f>_xlfn.XLOOKUP(Table7[[#This Row],[Name]],_966[[Name ]],_966[Points])</f>
        <v>0</v>
      </c>
      <c r="L120">
        <f>_xlfn.XLOOKUP(Table7[[#This Row],[Name]],_5860[Name],_5860[Points],0)</f>
        <v>2</v>
      </c>
      <c r="M120">
        <f>_xlfn.XLOOKUP(Table7[[#This Row],[Name]],_7176[Name],_7176[Points])</f>
        <v>8</v>
      </c>
      <c r="N120">
        <f>_xlfn.XLOOKUP(Table7[[#This Row],[Name]],_485[[Name ]],_485[Points],0)</f>
        <v>1</v>
      </c>
      <c r="O120">
        <f>_xlfn.XLOOKUP(Table7[[#This Row],[Name]],_7024[Name],_7024[Points])</f>
        <v>0</v>
      </c>
      <c r="P120">
        <f>_xlfn.XLOOKUP(Table7[[#This Row],[Name]],_6976[Name],_6976[Points],0)</f>
        <v>6</v>
      </c>
      <c r="Q120">
        <f>_xlfn.XLOOKUP(Table7[[#This Row],[Name]],_6918[Name],_6918[Points],0)</f>
        <v>9</v>
      </c>
      <c r="R120">
        <f>_xlfn.XLOOKUP(Table7[[#This Row],[Name]],_6678[Name],_6678[Points],0)</f>
        <v>6</v>
      </c>
      <c r="S120">
        <f>_xlfn.XLOOKUP(Table7[[#This Row],[Name]],_2[Name],_2[Points],0)</f>
        <v>1</v>
      </c>
      <c r="T120">
        <f>_xlfn.XLOOKUP(Table7[[#This Row],[Name]],_773[Name],_773[Points],0)</f>
        <v>5</v>
      </c>
      <c r="U120">
        <f>_xlfn.XLOOKUP(Table7[[#This Row],[Name]],_7[Name],_7[Points],0)</f>
        <v>5</v>
      </c>
      <c r="V120">
        <f>_xlfn.XLOOKUP(Table7[[#This Row],[Name]],_7521[Name],_7521[Points],0)</f>
        <v>9</v>
      </c>
    </row>
    <row r="121" spans="1:22" x14ac:dyDescent="0.2">
      <c r="A121" t="s">
        <v>313</v>
      </c>
      <c r="B121" t="str">
        <f>_xlfn.XLOOKUP(Table7[[#This Row],[Name]],_966[[Name ]],_966[Party])</f>
        <v>Democratic</v>
      </c>
      <c r="C121" s="3">
        <f>SUM(Table7[[#This Row],[H.R. 7217]:[H.R. 7521]])/Table7[[#This Row],[Total Weight]]</f>
        <v>0.74647887323943662</v>
      </c>
      <c r="D121" s="4">
        <f>SUM(Table2[Weight?])</f>
        <v>71</v>
      </c>
      <c r="E121" s="4">
        <f>IF(Table7[[#This Row],[Party]]="Democratic",1,0)</f>
        <v>1</v>
      </c>
      <c r="F121" s="4">
        <f>IF(Table7[[#This Row],[Party]]="Democratic",Table7[[#This Row],[Score]],0)</f>
        <v>0.74647887323943662</v>
      </c>
      <c r="G121" s="4">
        <f>IF(Table7[[#This Row],[Party]]="Republican",1,0)</f>
        <v>0</v>
      </c>
      <c r="H121" s="4">
        <f>IF(Table7[[#This Row],[Party]]="Republican",Table7[[#This Row],[Score]],0)</f>
        <v>0</v>
      </c>
      <c r="I121">
        <f>(_xlfn.XLOOKUP(Table7[[#This Row],[Name]],_7217[Name],_7217[Points],0))</f>
        <v>10</v>
      </c>
      <c r="J121">
        <f>_xlfn.XLOOKUP(Table7[[#This Row],[Name]],_3746[Name],_3746[Rating],0)</f>
        <v>0</v>
      </c>
      <c r="K121">
        <f>_xlfn.XLOOKUP(Table7[[#This Row],[Name]],_966[[Name ]],_966[Points])</f>
        <v>0</v>
      </c>
      <c r="L121">
        <f>_xlfn.XLOOKUP(Table7[[#This Row],[Name]],_5860[Name],_5860[Points],0)</f>
        <v>2</v>
      </c>
      <c r="M121">
        <f>_xlfn.XLOOKUP(Table7[[#This Row],[Name]],_7176[Name],_7176[Points])</f>
        <v>8</v>
      </c>
      <c r="N121">
        <f>_xlfn.XLOOKUP(Table7[[#This Row],[Name]],_485[[Name ]],_485[Points],0)</f>
        <v>1</v>
      </c>
      <c r="O121">
        <f>_xlfn.XLOOKUP(Table7[[#This Row],[Name]],_7024[Name],_7024[Points])</f>
        <v>0</v>
      </c>
      <c r="P121">
        <f>_xlfn.XLOOKUP(Table7[[#This Row],[Name]],_6976[Name],_6976[Points],0)</f>
        <v>6</v>
      </c>
      <c r="Q121">
        <f>_xlfn.XLOOKUP(Table7[[#This Row],[Name]],_6918[Name],_6918[Points],0)</f>
        <v>9</v>
      </c>
      <c r="R121">
        <f>_xlfn.XLOOKUP(Table7[[#This Row],[Name]],_6678[Name],_6678[Points],0)</f>
        <v>6</v>
      </c>
      <c r="S121">
        <f>_xlfn.XLOOKUP(Table7[[#This Row],[Name]],_2[Name],_2[Points],0)</f>
        <v>1</v>
      </c>
      <c r="T121">
        <f>_xlfn.XLOOKUP(Table7[[#This Row],[Name]],_773[Name],_773[Points],0)</f>
        <v>5</v>
      </c>
      <c r="U121">
        <f>_xlfn.XLOOKUP(Table7[[#This Row],[Name]],_7[Name],_7[Points],0)</f>
        <v>5</v>
      </c>
      <c r="V121">
        <f>_xlfn.XLOOKUP(Table7[[#This Row],[Name]],_7521[Name],_7521[Points],0)</f>
        <v>0</v>
      </c>
    </row>
    <row r="122" spans="1:22" x14ac:dyDescent="0.2">
      <c r="A122" t="s">
        <v>397</v>
      </c>
      <c r="B122" t="str">
        <f>_xlfn.XLOOKUP(Table7[[#This Row],[Name]],_966[[Name ]],_966[Party])</f>
        <v>Democratic</v>
      </c>
      <c r="C122" s="3">
        <f>SUM(Table7[[#This Row],[H.R. 7217]:[H.R. 7521]])/Table7[[#This Row],[Total Weight]]</f>
        <v>0.74647887323943662</v>
      </c>
      <c r="D122" s="4">
        <f>SUM(Table2[Weight?])</f>
        <v>71</v>
      </c>
      <c r="E122" s="4">
        <f>IF(Table7[[#This Row],[Party]]="Democratic",1,0)</f>
        <v>1</v>
      </c>
      <c r="F122" s="4">
        <f>IF(Table7[[#This Row],[Party]]="Democratic",Table7[[#This Row],[Score]],0)</f>
        <v>0.74647887323943662</v>
      </c>
      <c r="G122" s="4">
        <f>IF(Table7[[#This Row],[Party]]="Republican",1,0)</f>
        <v>0</v>
      </c>
      <c r="H122" s="4">
        <f>IF(Table7[[#This Row],[Party]]="Republican",Table7[[#This Row],[Score]],0)</f>
        <v>0</v>
      </c>
      <c r="I122">
        <f>(_xlfn.XLOOKUP(Table7[[#This Row],[Name]],_7217[Name],_7217[Points],0))</f>
        <v>10</v>
      </c>
      <c r="J122">
        <f>_xlfn.XLOOKUP(Table7[[#This Row],[Name]],_3746[Name],_3746[Rating],0)</f>
        <v>0</v>
      </c>
      <c r="K122">
        <f>_xlfn.XLOOKUP(Table7[[#This Row],[Name]],_966[[Name ]],_966[Points])</f>
        <v>0</v>
      </c>
      <c r="L122">
        <f>_xlfn.XLOOKUP(Table7[[#This Row],[Name]],_5860[Name],_5860[Points],0)</f>
        <v>2</v>
      </c>
      <c r="M122">
        <f>_xlfn.XLOOKUP(Table7[[#This Row],[Name]],_7176[Name],_7176[Points])</f>
        <v>8</v>
      </c>
      <c r="N122">
        <f>_xlfn.XLOOKUP(Table7[[#This Row],[Name]],_485[[Name ]],_485[Points],0)</f>
        <v>1</v>
      </c>
      <c r="O122">
        <f>_xlfn.XLOOKUP(Table7[[#This Row],[Name]],_7024[Name],_7024[Points])</f>
        <v>0</v>
      </c>
      <c r="P122">
        <f>_xlfn.XLOOKUP(Table7[[#This Row],[Name]],_6976[Name],_6976[Points],0)</f>
        <v>6</v>
      </c>
      <c r="Q122">
        <f>_xlfn.XLOOKUP(Table7[[#This Row],[Name]],_6918[Name],_6918[Points],0)</f>
        <v>9</v>
      </c>
      <c r="R122">
        <f>_xlfn.XLOOKUP(Table7[[#This Row],[Name]],_6678[Name],_6678[Points],0)</f>
        <v>6</v>
      </c>
      <c r="S122">
        <f>_xlfn.XLOOKUP(Table7[[#This Row],[Name]],_2[Name],_2[Points],0)</f>
        <v>1</v>
      </c>
      <c r="T122">
        <f>_xlfn.XLOOKUP(Table7[[#This Row],[Name]],_773[Name],_773[Points],0)</f>
        <v>5</v>
      </c>
      <c r="U122">
        <f>_xlfn.XLOOKUP(Table7[[#This Row],[Name]],_7[Name],_7[Points],0)</f>
        <v>5</v>
      </c>
      <c r="V122">
        <f>_xlfn.XLOOKUP(Table7[[#This Row],[Name]],_7521[Name],_7521[Points],0)</f>
        <v>0</v>
      </c>
    </row>
    <row r="123" spans="1:22" x14ac:dyDescent="0.2">
      <c r="A123" t="s">
        <v>469</v>
      </c>
      <c r="B123" t="str">
        <f>_xlfn.XLOOKUP(Table7[[#This Row],[Name]],_966[[Name ]],_966[Party])</f>
        <v>Democratic</v>
      </c>
      <c r="C123" s="3">
        <f>SUM(Table7[[#This Row],[H.R. 7217]:[H.R. 7521]])/Table7[[#This Row],[Total Weight]]</f>
        <v>0.74647887323943662</v>
      </c>
      <c r="D123" s="4">
        <f>SUM(Table2[Weight?])</f>
        <v>71</v>
      </c>
      <c r="E123" s="4">
        <f>IF(Table7[[#This Row],[Party]]="Democratic",1,0)</f>
        <v>1</v>
      </c>
      <c r="F123" s="4">
        <f>IF(Table7[[#This Row],[Party]]="Democratic",Table7[[#This Row],[Score]],0)</f>
        <v>0.74647887323943662</v>
      </c>
      <c r="G123" s="4">
        <f>IF(Table7[[#This Row],[Party]]="Republican",1,0)</f>
        <v>0</v>
      </c>
      <c r="H123" s="4">
        <f>IF(Table7[[#This Row],[Party]]="Republican",Table7[[#This Row],[Score]],0)</f>
        <v>0</v>
      </c>
      <c r="I123">
        <f>(_xlfn.XLOOKUP(Table7[[#This Row],[Name]],_7217[Name],_7217[Points],0))</f>
        <v>10</v>
      </c>
      <c r="J123">
        <f>_xlfn.XLOOKUP(Table7[[#This Row],[Name]],_3746[Name],_3746[Rating],0)</f>
        <v>0</v>
      </c>
      <c r="K123">
        <f>_xlfn.XLOOKUP(Table7[[#This Row],[Name]],_966[[Name ]],_966[Points])</f>
        <v>0</v>
      </c>
      <c r="L123">
        <f>_xlfn.XLOOKUP(Table7[[#This Row],[Name]],_5860[Name],_5860[Points],0)</f>
        <v>2</v>
      </c>
      <c r="M123">
        <f>_xlfn.XLOOKUP(Table7[[#This Row],[Name]],_7176[Name],_7176[Points])</f>
        <v>8</v>
      </c>
      <c r="N123">
        <f>_xlfn.XLOOKUP(Table7[[#This Row],[Name]],_485[[Name ]],_485[Points],0)</f>
        <v>1</v>
      </c>
      <c r="O123">
        <f>_xlfn.XLOOKUP(Table7[[#This Row],[Name]],_7024[Name],_7024[Points])</f>
        <v>0</v>
      </c>
      <c r="P123">
        <f>_xlfn.XLOOKUP(Table7[[#This Row],[Name]],_6976[Name],_6976[Points],0)</f>
        <v>6</v>
      </c>
      <c r="Q123">
        <f>_xlfn.XLOOKUP(Table7[[#This Row],[Name]],_6918[Name],_6918[Points],0)</f>
        <v>9</v>
      </c>
      <c r="R123">
        <f>_xlfn.XLOOKUP(Table7[[#This Row],[Name]],_6678[Name],_6678[Points],0)</f>
        <v>6</v>
      </c>
      <c r="S123">
        <f>_xlfn.XLOOKUP(Table7[[#This Row],[Name]],_2[Name],_2[Points],0)</f>
        <v>1</v>
      </c>
      <c r="T123">
        <f>_xlfn.XLOOKUP(Table7[[#This Row],[Name]],_773[Name],_773[Points],0)</f>
        <v>5</v>
      </c>
      <c r="U123">
        <f>_xlfn.XLOOKUP(Table7[[#This Row],[Name]],_7[Name],_7[Points],0)</f>
        <v>5</v>
      </c>
      <c r="V123">
        <f>_xlfn.XLOOKUP(Table7[[#This Row],[Name]],_7521[Name],_7521[Points],0)</f>
        <v>0</v>
      </c>
    </row>
    <row r="124" spans="1:22" x14ac:dyDescent="0.2">
      <c r="A124" t="s">
        <v>157</v>
      </c>
      <c r="B124" t="str">
        <f>_xlfn.XLOOKUP(Table7[[#This Row],[Name]],_966[[Name ]],_966[Party])</f>
        <v>Democratic</v>
      </c>
      <c r="C124" s="3">
        <f>SUM(Table7[[#This Row],[H.R. 7217]:[H.R. 7521]])/Table7[[#This Row],[Total Weight]]</f>
        <v>0.85915492957746475</v>
      </c>
      <c r="D124" s="4">
        <f>SUM(Table2[Weight?])</f>
        <v>71</v>
      </c>
      <c r="E124" s="4">
        <f>IF(Table7[[#This Row],[Party]]="Democratic",1,0)</f>
        <v>1</v>
      </c>
      <c r="F124" s="4">
        <f>IF(Table7[[#This Row],[Party]]="Democratic",Table7[[#This Row],[Score]],0)</f>
        <v>0.85915492957746475</v>
      </c>
      <c r="G124" s="4">
        <f>IF(Table7[[#This Row],[Party]]="Republican",1,0)</f>
        <v>0</v>
      </c>
      <c r="H124" s="4">
        <f>IF(Table7[[#This Row],[Party]]="Republican",Table7[[#This Row],[Score]],0)</f>
        <v>0</v>
      </c>
      <c r="I124">
        <f>(_xlfn.XLOOKUP(Table7[[#This Row],[Name]],_7217[Name],_7217[Points],0))</f>
        <v>0</v>
      </c>
      <c r="J124">
        <f>_xlfn.XLOOKUP(Table7[[#This Row],[Name]],_3746[Name],_3746[Rating],0)</f>
        <v>1</v>
      </c>
      <c r="K124">
        <f>_xlfn.XLOOKUP(Table7[[#This Row],[Name]],_966[[Name ]],_966[Points])</f>
        <v>0</v>
      </c>
      <c r="L124">
        <f>_xlfn.XLOOKUP(Table7[[#This Row],[Name]],_5860[Name],_5860[Points],0)</f>
        <v>2</v>
      </c>
      <c r="M124">
        <f>_xlfn.XLOOKUP(Table7[[#This Row],[Name]],_7176[Name],_7176[Points])</f>
        <v>8</v>
      </c>
      <c r="N124">
        <f>_xlfn.XLOOKUP(Table7[[#This Row],[Name]],_485[[Name ]],_485[Points],0)</f>
        <v>1</v>
      </c>
      <c r="O124">
        <f>_xlfn.XLOOKUP(Table7[[#This Row],[Name]],_7024[Name],_7024[Points])</f>
        <v>8</v>
      </c>
      <c r="P124">
        <f>_xlfn.XLOOKUP(Table7[[#This Row],[Name]],_6976[Name],_6976[Points],0)</f>
        <v>6</v>
      </c>
      <c r="Q124">
        <f>_xlfn.XLOOKUP(Table7[[#This Row],[Name]],_6918[Name],_6918[Points],0)</f>
        <v>9</v>
      </c>
      <c r="R124">
        <f>_xlfn.XLOOKUP(Table7[[#This Row],[Name]],_6678[Name],_6678[Points],0)</f>
        <v>6</v>
      </c>
      <c r="S124">
        <f>_xlfn.XLOOKUP(Table7[[#This Row],[Name]],_2[Name],_2[Points],0)</f>
        <v>1</v>
      </c>
      <c r="T124">
        <f>_xlfn.XLOOKUP(Table7[[#This Row],[Name]],_773[Name],_773[Points],0)</f>
        <v>5</v>
      </c>
      <c r="U124">
        <f>_xlfn.XLOOKUP(Table7[[#This Row],[Name]],_7[Name],_7[Points],0)</f>
        <v>5</v>
      </c>
      <c r="V124">
        <f>_xlfn.XLOOKUP(Table7[[#This Row],[Name]],_7521[Name],_7521[Points],0)</f>
        <v>9</v>
      </c>
    </row>
    <row r="125" spans="1:22" x14ac:dyDescent="0.2">
      <c r="A125" t="s">
        <v>195</v>
      </c>
      <c r="B125" t="str">
        <f>_xlfn.XLOOKUP(Table7[[#This Row],[Name]],_966[[Name ]],_966[Party])</f>
        <v>Democratic</v>
      </c>
      <c r="C125" s="3">
        <f>SUM(Table7[[#This Row],[H.R. 7217]:[H.R. 7521]])/Table7[[#This Row],[Total Weight]]</f>
        <v>0.73239436619718312</v>
      </c>
      <c r="D125" s="4">
        <f>SUM(Table2[Weight?])</f>
        <v>71</v>
      </c>
      <c r="E125" s="4">
        <f>IF(Table7[[#This Row],[Party]]="Democratic",1,0)</f>
        <v>1</v>
      </c>
      <c r="F125" s="4">
        <f>IF(Table7[[#This Row],[Party]]="Democratic",Table7[[#This Row],[Score]],0)</f>
        <v>0.73239436619718312</v>
      </c>
      <c r="G125" s="4">
        <f>IF(Table7[[#This Row],[Party]]="Republican",1,0)</f>
        <v>0</v>
      </c>
      <c r="H125" s="4">
        <f>IF(Table7[[#This Row],[Party]]="Republican",Table7[[#This Row],[Score]],0)</f>
        <v>0</v>
      </c>
      <c r="I125">
        <f>(_xlfn.XLOOKUP(Table7[[#This Row],[Name]],_7217[Name],_7217[Points],0))</f>
        <v>0</v>
      </c>
      <c r="J125">
        <f>_xlfn.XLOOKUP(Table7[[#This Row],[Name]],_3746[Name],_3746[Rating],0)</f>
        <v>1</v>
      </c>
      <c r="K125">
        <f>_xlfn.XLOOKUP(Table7[[#This Row],[Name]],_966[[Name ]],_966[Points])</f>
        <v>0</v>
      </c>
      <c r="L125">
        <f>_xlfn.XLOOKUP(Table7[[#This Row],[Name]],_5860[Name],_5860[Points],0)</f>
        <v>2</v>
      </c>
      <c r="M125">
        <f>_xlfn.XLOOKUP(Table7[[#This Row],[Name]],_7176[Name],_7176[Points])</f>
        <v>8</v>
      </c>
      <c r="N125">
        <f>_xlfn.XLOOKUP(Table7[[#This Row],[Name]],_485[[Name ]],_485[Points],0)</f>
        <v>1</v>
      </c>
      <c r="O125">
        <f>_xlfn.XLOOKUP(Table7[[#This Row],[Name]],_7024[Name],_7024[Points])</f>
        <v>8</v>
      </c>
      <c r="P125">
        <f>_xlfn.XLOOKUP(Table7[[#This Row],[Name]],_6976[Name],_6976[Points],0)</f>
        <v>6</v>
      </c>
      <c r="Q125">
        <f>_xlfn.XLOOKUP(Table7[[#This Row],[Name]],_6918[Name],_6918[Points],0)</f>
        <v>9</v>
      </c>
      <c r="R125">
        <f>_xlfn.XLOOKUP(Table7[[#This Row],[Name]],_6678[Name],_6678[Points],0)</f>
        <v>6</v>
      </c>
      <c r="S125">
        <f>_xlfn.XLOOKUP(Table7[[#This Row],[Name]],_2[Name],_2[Points],0)</f>
        <v>1</v>
      </c>
      <c r="T125">
        <f>_xlfn.XLOOKUP(Table7[[#This Row],[Name]],_773[Name],_773[Points],0)</f>
        <v>5</v>
      </c>
      <c r="U125">
        <f>_xlfn.XLOOKUP(Table7[[#This Row],[Name]],_7[Name],_7[Points],0)</f>
        <v>5</v>
      </c>
      <c r="V125">
        <f>_xlfn.XLOOKUP(Table7[[#This Row],[Name]],_7521[Name],_7521[Points],0)</f>
        <v>0</v>
      </c>
    </row>
    <row r="126" spans="1:22" x14ac:dyDescent="0.2">
      <c r="A126" t="s">
        <v>320</v>
      </c>
      <c r="B126" t="str">
        <f>_xlfn.XLOOKUP(Table7[[#This Row],[Name]],_966[[Name ]],_966[Party])</f>
        <v>Democratic</v>
      </c>
      <c r="C126" s="3">
        <f>SUM(Table7[[#This Row],[H.R. 7217]:[H.R. 7521]])/Table7[[#This Row],[Total Weight]]</f>
        <v>0.85915492957746475</v>
      </c>
      <c r="D126" s="4">
        <f>SUM(Table2[Weight?])</f>
        <v>71</v>
      </c>
      <c r="E126" s="4">
        <f>IF(Table7[[#This Row],[Party]]="Democratic",1,0)</f>
        <v>1</v>
      </c>
      <c r="F126" s="4">
        <f>IF(Table7[[#This Row],[Party]]="Democratic",Table7[[#This Row],[Score]],0)</f>
        <v>0.85915492957746475</v>
      </c>
      <c r="G126" s="4">
        <f>IF(Table7[[#This Row],[Party]]="Republican",1,0)</f>
        <v>0</v>
      </c>
      <c r="H126" s="4">
        <f>IF(Table7[[#This Row],[Party]]="Republican",Table7[[#This Row],[Score]],0)</f>
        <v>0</v>
      </c>
      <c r="I126">
        <f>(_xlfn.XLOOKUP(Table7[[#This Row],[Name]],_7217[Name],_7217[Points],0))</f>
        <v>0</v>
      </c>
      <c r="J126">
        <f>_xlfn.XLOOKUP(Table7[[#This Row],[Name]],_3746[Name],_3746[Rating],0)</f>
        <v>1</v>
      </c>
      <c r="K126">
        <f>_xlfn.XLOOKUP(Table7[[#This Row],[Name]],_966[[Name ]],_966[Points])</f>
        <v>0</v>
      </c>
      <c r="L126">
        <f>_xlfn.XLOOKUP(Table7[[#This Row],[Name]],_5860[Name],_5860[Points],0)</f>
        <v>2</v>
      </c>
      <c r="M126">
        <f>_xlfn.XLOOKUP(Table7[[#This Row],[Name]],_7176[Name],_7176[Points])</f>
        <v>8</v>
      </c>
      <c r="N126">
        <f>_xlfn.XLOOKUP(Table7[[#This Row],[Name]],_485[[Name ]],_485[Points],0)</f>
        <v>1</v>
      </c>
      <c r="O126">
        <f>_xlfn.XLOOKUP(Table7[[#This Row],[Name]],_7024[Name],_7024[Points])</f>
        <v>8</v>
      </c>
      <c r="P126">
        <f>_xlfn.XLOOKUP(Table7[[#This Row],[Name]],_6976[Name],_6976[Points],0)</f>
        <v>6</v>
      </c>
      <c r="Q126">
        <f>_xlfn.XLOOKUP(Table7[[#This Row],[Name]],_6918[Name],_6918[Points],0)</f>
        <v>9</v>
      </c>
      <c r="R126">
        <f>_xlfn.XLOOKUP(Table7[[#This Row],[Name]],_6678[Name],_6678[Points],0)</f>
        <v>6</v>
      </c>
      <c r="S126">
        <f>_xlfn.XLOOKUP(Table7[[#This Row],[Name]],_2[Name],_2[Points],0)</f>
        <v>1</v>
      </c>
      <c r="T126">
        <f>_xlfn.XLOOKUP(Table7[[#This Row],[Name]],_773[Name],_773[Points],0)</f>
        <v>5</v>
      </c>
      <c r="U126">
        <f>_xlfn.XLOOKUP(Table7[[#This Row],[Name]],_7[Name],_7[Points],0)</f>
        <v>5</v>
      </c>
      <c r="V126">
        <f>_xlfn.XLOOKUP(Table7[[#This Row],[Name]],_7521[Name],_7521[Points],0)</f>
        <v>9</v>
      </c>
    </row>
    <row r="127" spans="1:22" x14ac:dyDescent="0.2">
      <c r="A127" t="s">
        <v>451</v>
      </c>
      <c r="B127" t="str">
        <f>_xlfn.XLOOKUP(Table7[[#This Row],[Name]],_966[[Name ]],_966[Party])</f>
        <v>Democratic</v>
      </c>
      <c r="C127" s="3">
        <f>SUM(Table7[[#This Row],[H.R. 7217]:[H.R. 7521]])/Table7[[#This Row],[Total Weight]]</f>
        <v>0.85915492957746475</v>
      </c>
      <c r="D127" s="4">
        <f>SUM(Table2[Weight?])</f>
        <v>71</v>
      </c>
      <c r="E127" s="4">
        <f>IF(Table7[[#This Row],[Party]]="Democratic",1,0)</f>
        <v>1</v>
      </c>
      <c r="F127" s="4">
        <f>IF(Table7[[#This Row],[Party]]="Democratic",Table7[[#This Row],[Score]],0)</f>
        <v>0.85915492957746475</v>
      </c>
      <c r="G127" s="4">
        <f>IF(Table7[[#This Row],[Party]]="Republican",1,0)</f>
        <v>0</v>
      </c>
      <c r="H127" s="4">
        <f>IF(Table7[[#This Row],[Party]]="Republican",Table7[[#This Row],[Score]],0)</f>
        <v>0</v>
      </c>
      <c r="I127">
        <f>(_xlfn.XLOOKUP(Table7[[#This Row],[Name]],_7217[Name],_7217[Points],0))</f>
        <v>0</v>
      </c>
      <c r="J127">
        <f>_xlfn.XLOOKUP(Table7[[#This Row],[Name]],_3746[Name],_3746[Rating],0)</f>
        <v>1</v>
      </c>
      <c r="K127">
        <f>_xlfn.XLOOKUP(Table7[[#This Row],[Name]],_966[[Name ]],_966[Points])</f>
        <v>0</v>
      </c>
      <c r="L127">
        <f>_xlfn.XLOOKUP(Table7[[#This Row],[Name]],_5860[Name],_5860[Points],0)</f>
        <v>2</v>
      </c>
      <c r="M127">
        <f>_xlfn.XLOOKUP(Table7[[#This Row],[Name]],_7176[Name],_7176[Points])</f>
        <v>8</v>
      </c>
      <c r="N127">
        <f>_xlfn.XLOOKUP(Table7[[#This Row],[Name]],_485[[Name ]],_485[Points],0)</f>
        <v>1</v>
      </c>
      <c r="O127">
        <f>_xlfn.XLOOKUP(Table7[[#This Row],[Name]],_7024[Name],_7024[Points])</f>
        <v>8</v>
      </c>
      <c r="P127">
        <f>_xlfn.XLOOKUP(Table7[[#This Row],[Name]],_6976[Name],_6976[Points],0)</f>
        <v>6</v>
      </c>
      <c r="Q127">
        <f>_xlfn.XLOOKUP(Table7[[#This Row],[Name]],_6918[Name],_6918[Points],0)</f>
        <v>9</v>
      </c>
      <c r="R127">
        <f>_xlfn.XLOOKUP(Table7[[#This Row],[Name]],_6678[Name],_6678[Points],0)</f>
        <v>6</v>
      </c>
      <c r="S127">
        <f>_xlfn.XLOOKUP(Table7[[#This Row],[Name]],_2[Name],_2[Points],0)</f>
        <v>1</v>
      </c>
      <c r="T127">
        <f>_xlfn.XLOOKUP(Table7[[#This Row],[Name]],_773[Name],_773[Points],0)</f>
        <v>5</v>
      </c>
      <c r="U127">
        <f>_xlfn.XLOOKUP(Table7[[#This Row],[Name]],_7[Name],_7[Points],0)</f>
        <v>5</v>
      </c>
      <c r="V127">
        <f>_xlfn.XLOOKUP(Table7[[#This Row],[Name]],_7521[Name],_7521[Points],0)</f>
        <v>9</v>
      </c>
    </row>
    <row r="128" spans="1:22" x14ac:dyDescent="0.2">
      <c r="A128" t="s">
        <v>452</v>
      </c>
      <c r="B128" t="str">
        <f>_xlfn.XLOOKUP(Table7[[#This Row],[Name]],_966[[Name ]],_966[Party])</f>
        <v>Democratic</v>
      </c>
      <c r="C128" s="3">
        <f>SUM(Table7[[#This Row],[H.R. 7217]:[H.R. 7521]])/Table7[[#This Row],[Total Weight]]</f>
        <v>0.73239436619718312</v>
      </c>
      <c r="D128" s="4">
        <f>SUM(Table2[Weight?])</f>
        <v>71</v>
      </c>
      <c r="E128" s="4">
        <f>IF(Table7[[#This Row],[Party]]="Democratic",1,0)</f>
        <v>1</v>
      </c>
      <c r="F128" s="4">
        <f>IF(Table7[[#This Row],[Party]]="Democratic",Table7[[#This Row],[Score]],0)</f>
        <v>0.73239436619718312</v>
      </c>
      <c r="G128" s="4">
        <f>IF(Table7[[#This Row],[Party]]="Republican",1,0)</f>
        <v>0</v>
      </c>
      <c r="H128" s="4">
        <f>IF(Table7[[#This Row],[Party]]="Republican",Table7[[#This Row],[Score]],0)</f>
        <v>0</v>
      </c>
      <c r="I128">
        <f>(_xlfn.XLOOKUP(Table7[[#This Row],[Name]],_7217[Name],_7217[Points],0))</f>
        <v>0</v>
      </c>
      <c r="J128">
        <f>_xlfn.XLOOKUP(Table7[[#This Row],[Name]],_3746[Name],_3746[Rating],0)</f>
        <v>1</v>
      </c>
      <c r="K128">
        <f>_xlfn.XLOOKUP(Table7[[#This Row],[Name]],_966[[Name ]],_966[Points])</f>
        <v>0</v>
      </c>
      <c r="L128">
        <f>_xlfn.XLOOKUP(Table7[[#This Row],[Name]],_5860[Name],_5860[Points],0)</f>
        <v>2</v>
      </c>
      <c r="M128">
        <f>_xlfn.XLOOKUP(Table7[[#This Row],[Name]],_7176[Name],_7176[Points])</f>
        <v>8</v>
      </c>
      <c r="N128">
        <f>_xlfn.XLOOKUP(Table7[[#This Row],[Name]],_485[[Name ]],_485[Points],0)</f>
        <v>1</v>
      </c>
      <c r="O128">
        <f>_xlfn.XLOOKUP(Table7[[#This Row],[Name]],_7024[Name],_7024[Points])</f>
        <v>8</v>
      </c>
      <c r="P128">
        <f>_xlfn.XLOOKUP(Table7[[#This Row],[Name]],_6976[Name],_6976[Points],0)</f>
        <v>6</v>
      </c>
      <c r="Q128">
        <f>_xlfn.XLOOKUP(Table7[[#This Row],[Name]],_6918[Name],_6918[Points],0)</f>
        <v>9</v>
      </c>
      <c r="R128">
        <f>_xlfn.XLOOKUP(Table7[[#This Row],[Name]],_6678[Name],_6678[Points],0)</f>
        <v>6</v>
      </c>
      <c r="S128">
        <f>_xlfn.XLOOKUP(Table7[[#This Row],[Name]],_2[Name],_2[Points],0)</f>
        <v>1</v>
      </c>
      <c r="T128">
        <f>_xlfn.XLOOKUP(Table7[[#This Row],[Name]],_773[Name],_773[Points],0)</f>
        <v>5</v>
      </c>
      <c r="U128">
        <f>_xlfn.XLOOKUP(Table7[[#This Row],[Name]],_7[Name],_7[Points],0)</f>
        <v>5</v>
      </c>
      <c r="V128">
        <f>_xlfn.XLOOKUP(Table7[[#This Row],[Name]],_7521[Name],_7521[Points],0)</f>
        <v>0</v>
      </c>
    </row>
    <row r="129" spans="1:22" x14ac:dyDescent="0.2">
      <c r="A129" t="s">
        <v>461</v>
      </c>
      <c r="B129" t="str">
        <f>_xlfn.XLOOKUP(Table7[[#This Row],[Name]],_966[[Name ]],_966[Party])</f>
        <v>Democratic</v>
      </c>
      <c r="C129" s="3">
        <f>SUM(Table7[[#This Row],[H.R. 7217]:[H.R. 7521]])/Table7[[#This Row],[Total Weight]]</f>
        <v>0.85915492957746475</v>
      </c>
      <c r="D129" s="4">
        <f>SUM(Table2[Weight?])</f>
        <v>71</v>
      </c>
      <c r="E129" s="4">
        <f>IF(Table7[[#This Row],[Party]]="Democratic",1,0)</f>
        <v>1</v>
      </c>
      <c r="F129" s="4">
        <f>IF(Table7[[#This Row],[Party]]="Democratic",Table7[[#This Row],[Score]],0)</f>
        <v>0.85915492957746475</v>
      </c>
      <c r="G129" s="4">
        <f>IF(Table7[[#This Row],[Party]]="Republican",1,0)</f>
        <v>0</v>
      </c>
      <c r="H129" s="4">
        <f>IF(Table7[[#This Row],[Party]]="Republican",Table7[[#This Row],[Score]],0)</f>
        <v>0</v>
      </c>
      <c r="I129">
        <f>(_xlfn.XLOOKUP(Table7[[#This Row],[Name]],_7217[Name],_7217[Points],0))</f>
        <v>0</v>
      </c>
      <c r="J129">
        <f>_xlfn.XLOOKUP(Table7[[#This Row],[Name]],_3746[Name],_3746[Rating],0)</f>
        <v>1</v>
      </c>
      <c r="K129">
        <f>_xlfn.XLOOKUP(Table7[[#This Row],[Name]],_966[[Name ]],_966[Points])</f>
        <v>0</v>
      </c>
      <c r="L129">
        <f>_xlfn.XLOOKUP(Table7[[#This Row],[Name]],_5860[Name],_5860[Points],0)</f>
        <v>2</v>
      </c>
      <c r="M129">
        <f>_xlfn.XLOOKUP(Table7[[#This Row],[Name]],_7176[Name],_7176[Points])</f>
        <v>8</v>
      </c>
      <c r="N129">
        <f>_xlfn.XLOOKUP(Table7[[#This Row],[Name]],_485[[Name ]],_485[Points],0)</f>
        <v>1</v>
      </c>
      <c r="O129">
        <f>_xlfn.XLOOKUP(Table7[[#This Row],[Name]],_7024[Name],_7024[Points])</f>
        <v>8</v>
      </c>
      <c r="P129">
        <f>_xlfn.XLOOKUP(Table7[[#This Row],[Name]],_6976[Name],_6976[Points],0)</f>
        <v>6</v>
      </c>
      <c r="Q129">
        <f>_xlfn.XLOOKUP(Table7[[#This Row],[Name]],_6918[Name],_6918[Points],0)</f>
        <v>9</v>
      </c>
      <c r="R129">
        <f>_xlfn.XLOOKUP(Table7[[#This Row],[Name]],_6678[Name],_6678[Points],0)</f>
        <v>6</v>
      </c>
      <c r="S129">
        <f>_xlfn.XLOOKUP(Table7[[#This Row],[Name]],_2[Name],_2[Points],0)</f>
        <v>1</v>
      </c>
      <c r="T129">
        <f>_xlfn.XLOOKUP(Table7[[#This Row],[Name]],_773[Name],_773[Points],0)</f>
        <v>5</v>
      </c>
      <c r="U129">
        <f>_xlfn.XLOOKUP(Table7[[#This Row],[Name]],_7[Name],_7[Points],0)</f>
        <v>5</v>
      </c>
      <c r="V129">
        <f>_xlfn.XLOOKUP(Table7[[#This Row],[Name]],_7521[Name],_7521[Points],0)</f>
        <v>9</v>
      </c>
    </row>
    <row r="130" spans="1:22" x14ac:dyDescent="0.2">
      <c r="A130" t="s">
        <v>480</v>
      </c>
      <c r="B130" t="str">
        <f>_xlfn.XLOOKUP(Table7[[#This Row],[Name]],_966[[Name ]],_966[Party])</f>
        <v>Democratic</v>
      </c>
      <c r="C130" s="3">
        <f>SUM(Table7[[#This Row],[H.R. 7217]:[H.R. 7521]])/Table7[[#This Row],[Total Weight]]</f>
        <v>0.73239436619718312</v>
      </c>
      <c r="D130" s="4">
        <f>SUM(Table2[Weight?])</f>
        <v>71</v>
      </c>
      <c r="E130" s="4">
        <f>IF(Table7[[#This Row],[Party]]="Democratic",1,0)</f>
        <v>1</v>
      </c>
      <c r="F130" s="4">
        <f>IF(Table7[[#This Row],[Party]]="Democratic",Table7[[#This Row],[Score]],0)</f>
        <v>0.73239436619718312</v>
      </c>
      <c r="G130" s="4">
        <f>IF(Table7[[#This Row],[Party]]="Republican",1,0)</f>
        <v>0</v>
      </c>
      <c r="H130" s="4">
        <f>IF(Table7[[#This Row],[Party]]="Republican",Table7[[#This Row],[Score]],0)</f>
        <v>0</v>
      </c>
      <c r="I130">
        <f>(_xlfn.XLOOKUP(Table7[[#This Row],[Name]],_7217[Name],_7217[Points],0))</f>
        <v>0</v>
      </c>
      <c r="J130">
        <f>_xlfn.XLOOKUP(Table7[[#This Row],[Name]],_3746[Name],_3746[Rating],0)</f>
        <v>1</v>
      </c>
      <c r="K130">
        <f>_xlfn.XLOOKUP(Table7[[#This Row],[Name]],_966[[Name ]],_966[Points])</f>
        <v>0</v>
      </c>
      <c r="L130">
        <f>_xlfn.XLOOKUP(Table7[[#This Row],[Name]],_5860[Name],_5860[Points],0)</f>
        <v>2</v>
      </c>
      <c r="M130">
        <f>_xlfn.XLOOKUP(Table7[[#This Row],[Name]],_7176[Name],_7176[Points])</f>
        <v>8</v>
      </c>
      <c r="N130">
        <f>_xlfn.XLOOKUP(Table7[[#This Row],[Name]],_485[[Name ]],_485[Points],0)</f>
        <v>1</v>
      </c>
      <c r="O130">
        <f>_xlfn.XLOOKUP(Table7[[#This Row],[Name]],_7024[Name],_7024[Points])</f>
        <v>8</v>
      </c>
      <c r="P130">
        <f>_xlfn.XLOOKUP(Table7[[#This Row],[Name]],_6976[Name],_6976[Points],0)</f>
        <v>6</v>
      </c>
      <c r="Q130">
        <f>_xlfn.XLOOKUP(Table7[[#This Row],[Name]],_6918[Name],_6918[Points],0)</f>
        <v>9</v>
      </c>
      <c r="R130">
        <f>_xlfn.XLOOKUP(Table7[[#This Row],[Name]],_6678[Name],_6678[Points],0)</f>
        <v>6</v>
      </c>
      <c r="S130">
        <f>_xlfn.XLOOKUP(Table7[[#This Row],[Name]],_2[Name],_2[Points],0)</f>
        <v>1</v>
      </c>
      <c r="T130">
        <f>_xlfn.XLOOKUP(Table7[[#This Row],[Name]],_773[Name],_773[Points],0)</f>
        <v>5</v>
      </c>
      <c r="U130">
        <f>_xlfn.XLOOKUP(Table7[[#This Row],[Name]],_7[Name],_7[Points],0)</f>
        <v>5</v>
      </c>
      <c r="V130">
        <f>_xlfn.XLOOKUP(Table7[[#This Row],[Name]],_7521[Name],_7521[Points],0)</f>
        <v>0</v>
      </c>
    </row>
    <row r="131" spans="1:22" x14ac:dyDescent="0.2">
      <c r="A131" t="s">
        <v>99</v>
      </c>
      <c r="B131" t="str">
        <f>_xlfn.XLOOKUP(Table7[[#This Row],[Name]],_966[[Name ]],_966[Party])</f>
        <v>Democratic</v>
      </c>
      <c r="C131" s="3">
        <f>SUM(Table7[[#This Row],[H.R. 7217]:[H.R. 7521]])/Table7[[#This Row],[Total Weight]]</f>
        <v>0.71830985915492962</v>
      </c>
      <c r="D131" s="4">
        <f>SUM(Table2[Weight?])</f>
        <v>71</v>
      </c>
      <c r="E131" s="4">
        <f>IF(Table7[[#This Row],[Party]]="Democratic",1,0)</f>
        <v>1</v>
      </c>
      <c r="F131" s="4">
        <f>IF(Table7[[#This Row],[Party]]="Democratic",Table7[[#This Row],[Score]],0)</f>
        <v>0.71830985915492962</v>
      </c>
      <c r="G131" s="4">
        <f>IF(Table7[[#This Row],[Party]]="Republican",1,0)</f>
        <v>0</v>
      </c>
      <c r="H131" s="4">
        <f>IF(Table7[[#This Row],[Party]]="Republican",Table7[[#This Row],[Score]],0)</f>
        <v>0</v>
      </c>
      <c r="I131">
        <f>(_xlfn.XLOOKUP(Table7[[#This Row],[Name]],_7217[Name],_7217[Points],0))</f>
        <v>0</v>
      </c>
      <c r="J131">
        <f>_xlfn.XLOOKUP(Table7[[#This Row],[Name]],_3746[Name],_3746[Rating],0)</f>
        <v>0</v>
      </c>
      <c r="K131">
        <f>_xlfn.XLOOKUP(Table7[[#This Row],[Name]],_966[[Name ]],_966[Points])</f>
        <v>0</v>
      </c>
      <c r="L131">
        <f>_xlfn.XLOOKUP(Table7[[#This Row],[Name]],_5860[Name],_5860[Points],0)</f>
        <v>2</v>
      </c>
      <c r="M131">
        <f>_xlfn.XLOOKUP(Table7[[#This Row],[Name]],_7176[Name],_7176[Points])</f>
        <v>8</v>
      </c>
      <c r="N131">
        <f>_xlfn.XLOOKUP(Table7[[#This Row],[Name]],_485[[Name ]],_485[Points],0)</f>
        <v>1</v>
      </c>
      <c r="O131">
        <f>_xlfn.XLOOKUP(Table7[[#This Row],[Name]],_7024[Name],_7024[Points])</f>
        <v>8</v>
      </c>
      <c r="P131">
        <f>_xlfn.XLOOKUP(Table7[[#This Row],[Name]],_6976[Name],_6976[Points],0)</f>
        <v>6</v>
      </c>
      <c r="Q131">
        <f>_xlfn.XLOOKUP(Table7[[#This Row],[Name]],_6918[Name],_6918[Points],0)</f>
        <v>9</v>
      </c>
      <c r="R131">
        <f>_xlfn.XLOOKUP(Table7[[#This Row],[Name]],_6678[Name],_6678[Points],0)</f>
        <v>6</v>
      </c>
      <c r="S131">
        <f>_xlfn.XLOOKUP(Table7[[#This Row],[Name]],_2[Name],_2[Points],0)</f>
        <v>1</v>
      </c>
      <c r="T131">
        <f>_xlfn.XLOOKUP(Table7[[#This Row],[Name]],_773[Name],_773[Points],0)</f>
        <v>5</v>
      </c>
      <c r="U131">
        <f>_xlfn.XLOOKUP(Table7[[#This Row],[Name]],_7[Name],_7[Points],0)</f>
        <v>5</v>
      </c>
      <c r="V131">
        <f>_xlfn.XLOOKUP(Table7[[#This Row],[Name]],_7521[Name],_7521[Points],0)</f>
        <v>0</v>
      </c>
    </row>
    <row r="132" spans="1:22" x14ac:dyDescent="0.2">
      <c r="A132" t="s">
        <v>177</v>
      </c>
      <c r="B132" t="str">
        <f>_xlfn.XLOOKUP(Table7[[#This Row],[Name]],_966[[Name ]],_966[Party])</f>
        <v>Democratic</v>
      </c>
      <c r="C132" s="3">
        <f>SUM(Table7[[#This Row],[H.R. 7217]:[H.R. 7521]])/Table7[[#This Row],[Total Weight]]</f>
        <v>0.84507042253521125</v>
      </c>
      <c r="D132" s="4">
        <f>SUM(Table2[Weight?])</f>
        <v>71</v>
      </c>
      <c r="E132" s="4">
        <f>IF(Table7[[#This Row],[Party]]="Democratic",1,0)</f>
        <v>1</v>
      </c>
      <c r="F132" s="4">
        <f>IF(Table7[[#This Row],[Party]]="Democratic",Table7[[#This Row],[Score]],0)</f>
        <v>0.84507042253521125</v>
      </c>
      <c r="G132" s="4">
        <f>IF(Table7[[#This Row],[Party]]="Republican",1,0)</f>
        <v>0</v>
      </c>
      <c r="H132" s="4">
        <f>IF(Table7[[#This Row],[Party]]="Republican",Table7[[#This Row],[Score]],0)</f>
        <v>0</v>
      </c>
      <c r="I132">
        <f>(_xlfn.XLOOKUP(Table7[[#This Row],[Name]],_7217[Name],_7217[Points],0))</f>
        <v>0</v>
      </c>
      <c r="J132">
        <f>_xlfn.XLOOKUP(Table7[[#This Row],[Name]],_3746[Name],_3746[Rating],0)</f>
        <v>0</v>
      </c>
      <c r="K132">
        <f>_xlfn.XLOOKUP(Table7[[#This Row],[Name]],_966[[Name ]],_966[Points])</f>
        <v>0</v>
      </c>
      <c r="L132">
        <f>_xlfn.XLOOKUP(Table7[[#This Row],[Name]],_5860[Name],_5860[Points],0)</f>
        <v>2</v>
      </c>
      <c r="M132">
        <f>_xlfn.XLOOKUP(Table7[[#This Row],[Name]],_7176[Name],_7176[Points])</f>
        <v>8</v>
      </c>
      <c r="N132">
        <f>_xlfn.XLOOKUP(Table7[[#This Row],[Name]],_485[[Name ]],_485[Points],0)</f>
        <v>1</v>
      </c>
      <c r="O132">
        <f>_xlfn.XLOOKUP(Table7[[#This Row],[Name]],_7024[Name],_7024[Points])</f>
        <v>8</v>
      </c>
      <c r="P132">
        <f>_xlfn.XLOOKUP(Table7[[#This Row],[Name]],_6976[Name],_6976[Points],0)</f>
        <v>6</v>
      </c>
      <c r="Q132">
        <f>_xlfn.XLOOKUP(Table7[[#This Row],[Name]],_6918[Name],_6918[Points],0)</f>
        <v>9</v>
      </c>
      <c r="R132">
        <f>_xlfn.XLOOKUP(Table7[[#This Row],[Name]],_6678[Name],_6678[Points],0)</f>
        <v>6</v>
      </c>
      <c r="S132">
        <f>_xlfn.XLOOKUP(Table7[[#This Row],[Name]],_2[Name],_2[Points],0)</f>
        <v>1</v>
      </c>
      <c r="T132">
        <f>_xlfn.XLOOKUP(Table7[[#This Row],[Name]],_773[Name],_773[Points],0)</f>
        <v>5</v>
      </c>
      <c r="U132">
        <f>_xlfn.XLOOKUP(Table7[[#This Row],[Name]],_7[Name],_7[Points],0)</f>
        <v>5</v>
      </c>
      <c r="V132">
        <f>_xlfn.XLOOKUP(Table7[[#This Row],[Name]],_7521[Name],_7521[Points],0)</f>
        <v>9</v>
      </c>
    </row>
    <row r="133" spans="1:22" x14ac:dyDescent="0.2">
      <c r="A133" t="s">
        <v>291</v>
      </c>
      <c r="B133" t="str">
        <f>_xlfn.XLOOKUP(Table7[[#This Row],[Name]],_966[[Name ]],_966[Party])</f>
        <v>Democratic</v>
      </c>
      <c r="C133" s="3">
        <f>SUM(Table7[[#This Row],[H.R. 7217]:[H.R. 7521]])/Table7[[#This Row],[Total Weight]]</f>
        <v>0.71830985915492962</v>
      </c>
      <c r="D133" s="4">
        <f>SUM(Table2[Weight?])</f>
        <v>71</v>
      </c>
      <c r="E133" s="4">
        <f>IF(Table7[[#This Row],[Party]]="Democratic",1,0)</f>
        <v>1</v>
      </c>
      <c r="F133" s="4">
        <f>IF(Table7[[#This Row],[Party]]="Democratic",Table7[[#This Row],[Score]],0)</f>
        <v>0.71830985915492962</v>
      </c>
      <c r="G133" s="4">
        <f>IF(Table7[[#This Row],[Party]]="Republican",1,0)</f>
        <v>0</v>
      </c>
      <c r="H133" s="4">
        <f>IF(Table7[[#This Row],[Party]]="Republican",Table7[[#This Row],[Score]],0)</f>
        <v>0</v>
      </c>
      <c r="I133">
        <f>(_xlfn.XLOOKUP(Table7[[#This Row],[Name]],_7217[Name],_7217[Points],0))</f>
        <v>0</v>
      </c>
      <c r="J133">
        <f>_xlfn.XLOOKUP(Table7[[#This Row],[Name]],_3746[Name],_3746[Rating],0)</f>
        <v>0</v>
      </c>
      <c r="K133">
        <f>_xlfn.XLOOKUP(Table7[[#This Row],[Name]],_966[[Name ]],_966[Points])</f>
        <v>0</v>
      </c>
      <c r="L133">
        <f>_xlfn.XLOOKUP(Table7[[#This Row],[Name]],_5860[Name],_5860[Points],0)</f>
        <v>2</v>
      </c>
      <c r="M133">
        <f>_xlfn.XLOOKUP(Table7[[#This Row],[Name]],_7176[Name],_7176[Points])</f>
        <v>8</v>
      </c>
      <c r="N133">
        <f>_xlfn.XLOOKUP(Table7[[#This Row],[Name]],_485[[Name ]],_485[Points],0)</f>
        <v>1</v>
      </c>
      <c r="O133">
        <f>_xlfn.XLOOKUP(Table7[[#This Row],[Name]],_7024[Name],_7024[Points])</f>
        <v>8</v>
      </c>
      <c r="P133">
        <f>_xlfn.XLOOKUP(Table7[[#This Row],[Name]],_6976[Name],_6976[Points],0)</f>
        <v>6</v>
      </c>
      <c r="Q133">
        <f>_xlfn.XLOOKUP(Table7[[#This Row],[Name]],_6918[Name],_6918[Points],0)</f>
        <v>9</v>
      </c>
      <c r="R133">
        <f>_xlfn.XLOOKUP(Table7[[#This Row],[Name]],_6678[Name],_6678[Points],0)</f>
        <v>6</v>
      </c>
      <c r="S133">
        <f>_xlfn.XLOOKUP(Table7[[#This Row],[Name]],_2[Name],_2[Points],0)</f>
        <v>1</v>
      </c>
      <c r="T133">
        <f>_xlfn.XLOOKUP(Table7[[#This Row],[Name]],_773[Name],_773[Points],0)</f>
        <v>5</v>
      </c>
      <c r="U133">
        <f>_xlfn.XLOOKUP(Table7[[#This Row],[Name]],_7[Name],_7[Points],0)</f>
        <v>5</v>
      </c>
      <c r="V133">
        <f>_xlfn.XLOOKUP(Table7[[#This Row],[Name]],_7521[Name],_7521[Points],0)</f>
        <v>0</v>
      </c>
    </row>
    <row r="134" spans="1:22" x14ac:dyDescent="0.2">
      <c r="A134" t="s">
        <v>308</v>
      </c>
      <c r="B134" t="str">
        <f>_xlfn.XLOOKUP(Table7[[#This Row],[Name]],_966[[Name ]],_966[Party])</f>
        <v>Democratic</v>
      </c>
      <c r="C134" s="3">
        <f>SUM(Table7[[#This Row],[H.R. 7217]:[H.R. 7521]])/Table7[[#This Row],[Total Weight]]</f>
        <v>0.71830985915492962</v>
      </c>
      <c r="D134" s="4">
        <f>SUM(Table2[Weight?])</f>
        <v>71</v>
      </c>
      <c r="E134" s="4">
        <f>IF(Table7[[#This Row],[Party]]="Democratic",1,0)</f>
        <v>1</v>
      </c>
      <c r="F134" s="4">
        <f>IF(Table7[[#This Row],[Party]]="Democratic",Table7[[#This Row],[Score]],0)</f>
        <v>0.71830985915492962</v>
      </c>
      <c r="G134" s="4">
        <f>IF(Table7[[#This Row],[Party]]="Republican",1,0)</f>
        <v>0</v>
      </c>
      <c r="H134" s="4">
        <f>IF(Table7[[#This Row],[Party]]="Republican",Table7[[#This Row],[Score]],0)</f>
        <v>0</v>
      </c>
      <c r="I134">
        <f>(_xlfn.XLOOKUP(Table7[[#This Row],[Name]],_7217[Name],_7217[Points],0))</f>
        <v>0</v>
      </c>
      <c r="J134">
        <f>_xlfn.XLOOKUP(Table7[[#This Row],[Name]],_3746[Name],_3746[Rating],0)</f>
        <v>0</v>
      </c>
      <c r="K134">
        <f>_xlfn.XLOOKUP(Table7[[#This Row],[Name]],_966[[Name ]],_966[Points])</f>
        <v>0</v>
      </c>
      <c r="L134">
        <f>_xlfn.XLOOKUP(Table7[[#This Row],[Name]],_5860[Name],_5860[Points],0)</f>
        <v>2</v>
      </c>
      <c r="M134">
        <f>_xlfn.XLOOKUP(Table7[[#This Row],[Name]],_7176[Name],_7176[Points])</f>
        <v>8</v>
      </c>
      <c r="N134">
        <f>_xlfn.XLOOKUP(Table7[[#This Row],[Name]],_485[[Name ]],_485[Points],0)</f>
        <v>1</v>
      </c>
      <c r="O134">
        <f>_xlfn.XLOOKUP(Table7[[#This Row],[Name]],_7024[Name],_7024[Points])</f>
        <v>8</v>
      </c>
      <c r="P134">
        <f>_xlfn.XLOOKUP(Table7[[#This Row],[Name]],_6976[Name],_6976[Points],0)</f>
        <v>6</v>
      </c>
      <c r="Q134">
        <f>_xlfn.XLOOKUP(Table7[[#This Row],[Name]],_6918[Name],_6918[Points],0)</f>
        <v>9</v>
      </c>
      <c r="R134">
        <f>_xlfn.XLOOKUP(Table7[[#This Row],[Name]],_6678[Name],_6678[Points],0)</f>
        <v>6</v>
      </c>
      <c r="S134">
        <f>_xlfn.XLOOKUP(Table7[[#This Row],[Name]],_2[Name],_2[Points],0)</f>
        <v>1</v>
      </c>
      <c r="T134">
        <f>_xlfn.XLOOKUP(Table7[[#This Row],[Name]],_773[Name],_773[Points],0)</f>
        <v>5</v>
      </c>
      <c r="U134">
        <f>_xlfn.XLOOKUP(Table7[[#This Row],[Name]],_7[Name],_7[Points],0)</f>
        <v>5</v>
      </c>
      <c r="V134">
        <f>_xlfn.XLOOKUP(Table7[[#This Row],[Name]],_7521[Name],_7521[Points],0)</f>
        <v>0</v>
      </c>
    </row>
    <row r="135" spans="1:22" x14ac:dyDescent="0.2">
      <c r="A135" t="s">
        <v>388</v>
      </c>
      <c r="B135" t="str">
        <f>_xlfn.XLOOKUP(Table7[[#This Row],[Name]],_966[[Name ]],_966[Party])</f>
        <v>Democratic</v>
      </c>
      <c r="C135" s="3">
        <f>SUM(Table7[[#This Row],[H.R. 7217]:[H.R. 7521]])/Table7[[#This Row],[Total Weight]]</f>
        <v>0.71830985915492962</v>
      </c>
      <c r="D135" s="4">
        <f>SUM(Table2[Weight?])</f>
        <v>71</v>
      </c>
      <c r="E135" s="4">
        <f>IF(Table7[[#This Row],[Party]]="Democratic",1,0)</f>
        <v>1</v>
      </c>
      <c r="F135" s="4">
        <f>IF(Table7[[#This Row],[Party]]="Democratic",Table7[[#This Row],[Score]],0)</f>
        <v>0.71830985915492962</v>
      </c>
      <c r="G135" s="4">
        <f>IF(Table7[[#This Row],[Party]]="Republican",1,0)</f>
        <v>0</v>
      </c>
      <c r="H135" s="4">
        <f>IF(Table7[[#This Row],[Party]]="Republican",Table7[[#This Row],[Score]],0)</f>
        <v>0</v>
      </c>
      <c r="I135">
        <f>(_xlfn.XLOOKUP(Table7[[#This Row],[Name]],_7217[Name],_7217[Points],0))</f>
        <v>10</v>
      </c>
      <c r="J135">
        <f>_xlfn.XLOOKUP(Table7[[#This Row],[Name]],_3746[Name],_3746[Rating],0)</f>
        <v>1</v>
      </c>
      <c r="K135">
        <f>_xlfn.XLOOKUP(Table7[[#This Row],[Name]],_966[[Name ]],_966[Points])</f>
        <v>0</v>
      </c>
      <c r="L135">
        <f>_xlfn.XLOOKUP(Table7[[#This Row],[Name]],_5860[Name],_5860[Points],0)</f>
        <v>2</v>
      </c>
      <c r="M135">
        <f>_xlfn.XLOOKUP(Table7[[#This Row],[Name]],_7176[Name],_7176[Points])</f>
        <v>8</v>
      </c>
      <c r="N135">
        <f>_xlfn.XLOOKUP(Table7[[#This Row],[Name]],_485[[Name ]],_485[Points],0)</f>
        <v>1</v>
      </c>
      <c r="O135">
        <f>_xlfn.XLOOKUP(Table7[[#This Row],[Name]],_7024[Name],_7024[Points])</f>
        <v>8</v>
      </c>
      <c r="P135">
        <f>_xlfn.XLOOKUP(Table7[[#This Row],[Name]],_6976[Name],_6976[Points],0)</f>
        <v>0</v>
      </c>
      <c r="Q135">
        <f>_xlfn.XLOOKUP(Table7[[#This Row],[Name]],_6918[Name],_6918[Points],0)</f>
        <v>9</v>
      </c>
      <c r="R135">
        <f>_xlfn.XLOOKUP(Table7[[#This Row],[Name]],_6678[Name],_6678[Points],0)</f>
        <v>6</v>
      </c>
      <c r="S135">
        <f>_xlfn.XLOOKUP(Table7[[#This Row],[Name]],_2[Name],_2[Points],0)</f>
        <v>1</v>
      </c>
      <c r="T135">
        <f>_xlfn.XLOOKUP(Table7[[#This Row],[Name]],_773[Name],_773[Points],0)</f>
        <v>0</v>
      </c>
      <c r="U135">
        <f>_xlfn.XLOOKUP(Table7[[#This Row],[Name]],_7[Name],_7[Points],0)</f>
        <v>5</v>
      </c>
      <c r="V135">
        <f>_xlfn.XLOOKUP(Table7[[#This Row],[Name]],_7521[Name],_7521[Points],0)</f>
        <v>0</v>
      </c>
    </row>
    <row r="136" spans="1:22" x14ac:dyDescent="0.2">
      <c r="A136" t="s">
        <v>410</v>
      </c>
      <c r="B136" t="str">
        <f>_xlfn.XLOOKUP(Table7[[#This Row],[Name]],_966[[Name ]],_966[Party])</f>
        <v>Democratic</v>
      </c>
      <c r="C136" s="3">
        <f>SUM(Table7[[#This Row],[H.R. 7217]:[H.R. 7521]])/Table7[[#This Row],[Total Weight]]</f>
        <v>0.71830985915492962</v>
      </c>
      <c r="D136" s="4">
        <f>SUM(Table2[Weight?])</f>
        <v>71</v>
      </c>
      <c r="E136" s="4">
        <f>IF(Table7[[#This Row],[Party]]="Democratic",1,0)</f>
        <v>1</v>
      </c>
      <c r="F136" s="4">
        <f>IF(Table7[[#This Row],[Party]]="Democratic",Table7[[#This Row],[Score]],0)</f>
        <v>0.71830985915492962</v>
      </c>
      <c r="G136" s="4">
        <f>IF(Table7[[#This Row],[Party]]="Republican",1,0)</f>
        <v>0</v>
      </c>
      <c r="H136" s="4">
        <f>IF(Table7[[#This Row],[Party]]="Republican",Table7[[#This Row],[Score]],0)</f>
        <v>0</v>
      </c>
      <c r="I136">
        <f>(_xlfn.XLOOKUP(Table7[[#This Row],[Name]],_7217[Name],_7217[Points],0))</f>
        <v>0</v>
      </c>
      <c r="J136">
        <f>_xlfn.XLOOKUP(Table7[[#This Row],[Name]],_3746[Name],_3746[Rating],0)</f>
        <v>0</v>
      </c>
      <c r="K136">
        <f>_xlfn.XLOOKUP(Table7[[#This Row],[Name]],_966[[Name ]],_966[Points])</f>
        <v>0</v>
      </c>
      <c r="L136">
        <f>_xlfn.XLOOKUP(Table7[[#This Row],[Name]],_5860[Name],_5860[Points],0)</f>
        <v>2</v>
      </c>
      <c r="M136">
        <f>_xlfn.XLOOKUP(Table7[[#This Row],[Name]],_7176[Name],_7176[Points])</f>
        <v>8</v>
      </c>
      <c r="N136">
        <f>_xlfn.XLOOKUP(Table7[[#This Row],[Name]],_485[[Name ]],_485[Points],0)</f>
        <v>1</v>
      </c>
      <c r="O136">
        <f>_xlfn.XLOOKUP(Table7[[#This Row],[Name]],_7024[Name],_7024[Points])</f>
        <v>8</v>
      </c>
      <c r="P136">
        <f>_xlfn.XLOOKUP(Table7[[#This Row],[Name]],_6976[Name],_6976[Points],0)</f>
        <v>6</v>
      </c>
      <c r="Q136">
        <f>_xlfn.XLOOKUP(Table7[[#This Row],[Name]],_6918[Name],_6918[Points],0)</f>
        <v>9</v>
      </c>
      <c r="R136">
        <f>_xlfn.XLOOKUP(Table7[[#This Row],[Name]],_6678[Name],_6678[Points],0)</f>
        <v>6</v>
      </c>
      <c r="S136">
        <f>_xlfn.XLOOKUP(Table7[[#This Row],[Name]],_2[Name],_2[Points],0)</f>
        <v>1</v>
      </c>
      <c r="T136">
        <f>_xlfn.XLOOKUP(Table7[[#This Row],[Name]],_773[Name],_773[Points],0)</f>
        <v>5</v>
      </c>
      <c r="U136">
        <f>_xlfn.XLOOKUP(Table7[[#This Row],[Name]],_7[Name],_7[Points],0)</f>
        <v>5</v>
      </c>
      <c r="V136">
        <f>_xlfn.XLOOKUP(Table7[[#This Row],[Name]],_7521[Name],_7521[Points],0)</f>
        <v>0</v>
      </c>
    </row>
    <row r="137" spans="1:22" x14ac:dyDescent="0.2">
      <c r="A137" t="s">
        <v>424</v>
      </c>
      <c r="B137" t="str">
        <f>_xlfn.XLOOKUP(Table7[[#This Row],[Name]],_966[[Name ]],_966[Party])</f>
        <v>Democratic</v>
      </c>
      <c r="C137" s="3">
        <f>SUM(Table7[[#This Row],[H.R. 7217]:[H.R. 7521]])/Table7[[#This Row],[Total Weight]]</f>
        <v>0.71830985915492962</v>
      </c>
      <c r="D137" s="4">
        <f>SUM(Table2[Weight?])</f>
        <v>71</v>
      </c>
      <c r="E137" s="4">
        <f>IF(Table7[[#This Row],[Party]]="Democratic",1,0)</f>
        <v>1</v>
      </c>
      <c r="F137" s="4">
        <f>IF(Table7[[#This Row],[Party]]="Democratic",Table7[[#This Row],[Score]],0)</f>
        <v>0.71830985915492962</v>
      </c>
      <c r="G137" s="4">
        <f>IF(Table7[[#This Row],[Party]]="Republican",1,0)</f>
        <v>0</v>
      </c>
      <c r="H137" s="4">
        <f>IF(Table7[[#This Row],[Party]]="Republican",Table7[[#This Row],[Score]],0)</f>
        <v>0</v>
      </c>
      <c r="I137">
        <f>(_xlfn.XLOOKUP(Table7[[#This Row],[Name]],_7217[Name],_7217[Points],0))</f>
        <v>0</v>
      </c>
      <c r="J137">
        <f>_xlfn.XLOOKUP(Table7[[#This Row],[Name]],_3746[Name],_3746[Rating],0)</f>
        <v>0</v>
      </c>
      <c r="K137">
        <f>_xlfn.XLOOKUP(Table7[[#This Row],[Name]],_966[[Name ]],_966[Points])</f>
        <v>0</v>
      </c>
      <c r="L137">
        <f>_xlfn.XLOOKUP(Table7[[#This Row],[Name]],_5860[Name],_5860[Points],0)</f>
        <v>2</v>
      </c>
      <c r="M137">
        <f>_xlfn.XLOOKUP(Table7[[#This Row],[Name]],_7176[Name],_7176[Points])</f>
        <v>8</v>
      </c>
      <c r="N137">
        <f>_xlfn.XLOOKUP(Table7[[#This Row],[Name]],_485[[Name ]],_485[Points],0)</f>
        <v>1</v>
      </c>
      <c r="O137">
        <f>_xlfn.XLOOKUP(Table7[[#This Row],[Name]],_7024[Name],_7024[Points])</f>
        <v>8</v>
      </c>
      <c r="P137">
        <f>_xlfn.XLOOKUP(Table7[[#This Row],[Name]],_6976[Name],_6976[Points],0)</f>
        <v>6</v>
      </c>
      <c r="Q137">
        <f>_xlfn.XLOOKUP(Table7[[#This Row],[Name]],_6918[Name],_6918[Points],0)</f>
        <v>9</v>
      </c>
      <c r="R137">
        <f>_xlfn.XLOOKUP(Table7[[#This Row],[Name]],_6678[Name],_6678[Points],0)</f>
        <v>6</v>
      </c>
      <c r="S137">
        <f>_xlfn.XLOOKUP(Table7[[#This Row],[Name]],_2[Name],_2[Points],0)</f>
        <v>1</v>
      </c>
      <c r="T137">
        <f>_xlfn.XLOOKUP(Table7[[#This Row],[Name]],_773[Name],_773[Points],0)</f>
        <v>5</v>
      </c>
      <c r="U137">
        <f>_xlfn.XLOOKUP(Table7[[#This Row],[Name]],_7[Name],_7[Points],0)</f>
        <v>5</v>
      </c>
      <c r="V137">
        <f>_xlfn.XLOOKUP(Table7[[#This Row],[Name]],_7521[Name],_7521[Points],0)</f>
        <v>0</v>
      </c>
    </row>
    <row r="138" spans="1:22" x14ac:dyDescent="0.2">
      <c r="A138" t="s">
        <v>434</v>
      </c>
      <c r="B138" t="str">
        <f>_xlfn.XLOOKUP(Table7[[#This Row],[Name]],_966[[Name ]],_966[Party])</f>
        <v>Democratic</v>
      </c>
      <c r="C138" s="3">
        <f>SUM(Table7[[#This Row],[H.R. 7217]:[H.R. 7521]])/Table7[[#This Row],[Total Weight]]</f>
        <v>0.71830985915492962</v>
      </c>
      <c r="D138" s="4">
        <f>SUM(Table2[Weight?])</f>
        <v>71</v>
      </c>
      <c r="E138" s="4">
        <f>IF(Table7[[#This Row],[Party]]="Democratic",1,0)</f>
        <v>1</v>
      </c>
      <c r="F138" s="4">
        <f>IF(Table7[[#This Row],[Party]]="Democratic",Table7[[#This Row],[Score]],0)</f>
        <v>0.71830985915492962</v>
      </c>
      <c r="G138" s="4">
        <f>IF(Table7[[#This Row],[Party]]="Republican",1,0)</f>
        <v>0</v>
      </c>
      <c r="H138" s="4">
        <f>IF(Table7[[#This Row],[Party]]="Republican",Table7[[#This Row],[Score]],0)</f>
        <v>0</v>
      </c>
      <c r="I138">
        <f>(_xlfn.XLOOKUP(Table7[[#This Row],[Name]],_7217[Name],_7217[Points],0))</f>
        <v>0</v>
      </c>
      <c r="J138">
        <f>_xlfn.XLOOKUP(Table7[[#This Row],[Name]],_3746[Name],_3746[Rating],0)</f>
        <v>0</v>
      </c>
      <c r="K138">
        <f>_xlfn.XLOOKUP(Table7[[#This Row],[Name]],_966[[Name ]],_966[Points])</f>
        <v>0</v>
      </c>
      <c r="L138">
        <f>_xlfn.XLOOKUP(Table7[[#This Row],[Name]],_5860[Name],_5860[Points],0)</f>
        <v>2</v>
      </c>
      <c r="M138">
        <f>_xlfn.XLOOKUP(Table7[[#This Row],[Name]],_7176[Name],_7176[Points])</f>
        <v>8</v>
      </c>
      <c r="N138">
        <f>_xlfn.XLOOKUP(Table7[[#This Row],[Name]],_485[[Name ]],_485[Points],0)</f>
        <v>1</v>
      </c>
      <c r="O138">
        <f>_xlfn.XLOOKUP(Table7[[#This Row],[Name]],_7024[Name],_7024[Points])</f>
        <v>8</v>
      </c>
      <c r="P138">
        <f>_xlfn.XLOOKUP(Table7[[#This Row],[Name]],_6976[Name],_6976[Points],0)</f>
        <v>6</v>
      </c>
      <c r="Q138">
        <f>_xlfn.XLOOKUP(Table7[[#This Row],[Name]],_6918[Name],_6918[Points],0)</f>
        <v>9</v>
      </c>
      <c r="R138">
        <f>_xlfn.XLOOKUP(Table7[[#This Row],[Name]],_6678[Name],_6678[Points],0)</f>
        <v>6</v>
      </c>
      <c r="S138">
        <f>_xlfn.XLOOKUP(Table7[[#This Row],[Name]],_2[Name],_2[Points],0)</f>
        <v>1</v>
      </c>
      <c r="T138">
        <f>_xlfn.XLOOKUP(Table7[[#This Row],[Name]],_773[Name],_773[Points],0)</f>
        <v>5</v>
      </c>
      <c r="U138">
        <f>_xlfn.XLOOKUP(Table7[[#This Row],[Name]],_7[Name],_7[Points],0)</f>
        <v>5</v>
      </c>
      <c r="V138">
        <f>_xlfn.XLOOKUP(Table7[[#This Row],[Name]],_7521[Name],_7521[Points],0)</f>
        <v>0</v>
      </c>
    </row>
    <row r="139" spans="1:22" x14ac:dyDescent="0.2">
      <c r="A139" t="s">
        <v>441</v>
      </c>
      <c r="B139" t="str">
        <f>_xlfn.XLOOKUP(Table7[[#This Row],[Name]],_966[[Name ]],_966[Party])</f>
        <v>Democratic</v>
      </c>
      <c r="C139" s="3">
        <f>SUM(Table7[[#This Row],[H.R. 7217]:[H.R. 7521]])/Table7[[#This Row],[Total Weight]]</f>
        <v>0.71830985915492962</v>
      </c>
      <c r="D139" s="4">
        <f>SUM(Table2[Weight?])</f>
        <v>71</v>
      </c>
      <c r="E139" s="4">
        <f>IF(Table7[[#This Row],[Party]]="Democratic",1,0)</f>
        <v>1</v>
      </c>
      <c r="F139" s="4">
        <f>IF(Table7[[#This Row],[Party]]="Democratic",Table7[[#This Row],[Score]],0)</f>
        <v>0.71830985915492962</v>
      </c>
      <c r="G139" s="4">
        <f>IF(Table7[[#This Row],[Party]]="Republican",1,0)</f>
        <v>0</v>
      </c>
      <c r="H139" s="4">
        <f>IF(Table7[[#This Row],[Party]]="Republican",Table7[[#This Row],[Score]],0)</f>
        <v>0</v>
      </c>
      <c r="I139">
        <f>(_xlfn.XLOOKUP(Table7[[#This Row],[Name]],_7217[Name],_7217[Points],0))</f>
        <v>0</v>
      </c>
      <c r="J139">
        <f>_xlfn.XLOOKUP(Table7[[#This Row],[Name]],_3746[Name],_3746[Rating],0)</f>
        <v>0</v>
      </c>
      <c r="K139">
        <f>_xlfn.XLOOKUP(Table7[[#This Row],[Name]],_966[[Name ]],_966[Points])</f>
        <v>0</v>
      </c>
      <c r="L139">
        <f>_xlfn.XLOOKUP(Table7[[#This Row],[Name]],_5860[Name],_5860[Points],0)</f>
        <v>2</v>
      </c>
      <c r="M139">
        <f>_xlfn.XLOOKUP(Table7[[#This Row],[Name]],_7176[Name],_7176[Points])</f>
        <v>8</v>
      </c>
      <c r="N139">
        <f>_xlfn.XLOOKUP(Table7[[#This Row],[Name]],_485[[Name ]],_485[Points],0)</f>
        <v>1</v>
      </c>
      <c r="O139">
        <f>_xlfn.XLOOKUP(Table7[[#This Row],[Name]],_7024[Name],_7024[Points])</f>
        <v>8</v>
      </c>
      <c r="P139">
        <f>_xlfn.XLOOKUP(Table7[[#This Row],[Name]],_6976[Name],_6976[Points],0)</f>
        <v>6</v>
      </c>
      <c r="Q139">
        <f>_xlfn.XLOOKUP(Table7[[#This Row],[Name]],_6918[Name],_6918[Points],0)</f>
        <v>9</v>
      </c>
      <c r="R139">
        <f>_xlfn.XLOOKUP(Table7[[#This Row],[Name]],_6678[Name],_6678[Points],0)</f>
        <v>6</v>
      </c>
      <c r="S139">
        <f>_xlfn.XLOOKUP(Table7[[#This Row],[Name]],_2[Name],_2[Points],0)</f>
        <v>1</v>
      </c>
      <c r="T139">
        <f>_xlfn.XLOOKUP(Table7[[#This Row],[Name]],_773[Name],_773[Points],0)</f>
        <v>5</v>
      </c>
      <c r="U139">
        <f>_xlfn.XLOOKUP(Table7[[#This Row],[Name]],_7[Name],_7[Points],0)</f>
        <v>5</v>
      </c>
      <c r="V139">
        <f>_xlfn.XLOOKUP(Table7[[#This Row],[Name]],_7521[Name],_7521[Points],0)</f>
        <v>0</v>
      </c>
    </row>
    <row r="140" spans="1:22" x14ac:dyDescent="0.2">
      <c r="A140" t="s">
        <v>468</v>
      </c>
      <c r="B140" t="str">
        <f>_xlfn.XLOOKUP(Table7[[#This Row],[Name]],_966[[Name ]],_966[Party])</f>
        <v>Democratic</v>
      </c>
      <c r="C140" s="3">
        <f>SUM(Table7[[#This Row],[H.R. 7217]:[H.R. 7521]])/Table7[[#This Row],[Total Weight]]</f>
        <v>0.71830985915492962</v>
      </c>
      <c r="D140" s="4">
        <f>SUM(Table2[Weight?])</f>
        <v>71</v>
      </c>
      <c r="E140" s="4">
        <f>IF(Table7[[#This Row],[Party]]="Democratic",1,0)</f>
        <v>1</v>
      </c>
      <c r="F140" s="4">
        <f>IF(Table7[[#This Row],[Party]]="Democratic",Table7[[#This Row],[Score]],0)</f>
        <v>0.71830985915492962</v>
      </c>
      <c r="G140" s="4">
        <f>IF(Table7[[#This Row],[Party]]="Republican",1,0)</f>
        <v>0</v>
      </c>
      <c r="H140" s="4">
        <f>IF(Table7[[#This Row],[Party]]="Republican",Table7[[#This Row],[Score]],0)</f>
        <v>0</v>
      </c>
      <c r="I140">
        <f>(_xlfn.XLOOKUP(Table7[[#This Row],[Name]],_7217[Name],_7217[Points],0))</f>
        <v>0</v>
      </c>
      <c r="J140">
        <f>_xlfn.XLOOKUP(Table7[[#This Row],[Name]],_3746[Name],_3746[Rating],0)</f>
        <v>0</v>
      </c>
      <c r="K140">
        <f>_xlfn.XLOOKUP(Table7[[#This Row],[Name]],_966[[Name ]],_966[Points])</f>
        <v>0</v>
      </c>
      <c r="L140">
        <f>_xlfn.XLOOKUP(Table7[[#This Row],[Name]],_5860[Name],_5860[Points],0)</f>
        <v>2</v>
      </c>
      <c r="M140">
        <f>_xlfn.XLOOKUP(Table7[[#This Row],[Name]],_7176[Name],_7176[Points])</f>
        <v>8</v>
      </c>
      <c r="N140">
        <f>_xlfn.XLOOKUP(Table7[[#This Row],[Name]],_485[[Name ]],_485[Points],0)</f>
        <v>1</v>
      </c>
      <c r="O140">
        <f>_xlfn.XLOOKUP(Table7[[#This Row],[Name]],_7024[Name],_7024[Points])</f>
        <v>8</v>
      </c>
      <c r="P140">
        <f>_xlfn.XLOOKUP(Table7[[#This Row],[Name]],_6976[Name],_6976[Points],0)</f>
        <v>6</v>
      </c>
      <c r="Q140">
        <f>_xlfn.XLOOKUP(Table7[[#This Row],[Name]],_6918[Name],_6918[Points],0)</f>
        <v>9</v>
      </c>
      <c r="R140">
        <f>_xlfn.XLOOKUP(Table7[[#This Row],[Name]],_6678[Name],_6678[Points],0)</f>
        <v>6</v>
      </c>
      <c r="S140">
        <f>_xlfn.XLOOKUP(Table7[[#This Row],[Name]],_2[Name],_2[Points],0)</f>
        <v>1</v>
      </c>
      <c r="T140">
        <f>_xlfn.XLOOKUP(Table7[[#This Row],[Name]],_773[Name],_773[Points],0)</f>
        <v>5</v>
      </c>
      <c r="U140">
        <f>_xlfn.XLOOKUP(Table7[[#This Row],[Name]],_7[Name],_7[Points],0)</f>
        <v>5</v>
      </c>
      <c r="V140">
        <f>_xlfn.XLOOKUP(Table7[[#This Row],[Name]],_7521[Name],_7521[Points],0)</f>
        <v>0</v>
      </c>
    </row>
    <row r="141" spans="1:22" x14ac:dyDescent="0.2">
      <c r="A141" t="s">
        <v>221</v>
      </c>
      <c r="B141" t="str">
        <f>_xlfn.XLOOKUP(Table7[[#This Row],[Name]],_966[[Name ]],_966[Party])</f>
        <v>Democratic</v>
      </c>
      <c r="C141" s="3">
        <f>SUM(Table7[[#This Row],[H.R. 7217]:[H.R. 7521]])/Table7[[#This Row],[Total Weight]]</f>
        <v>0.83098591549295775</v>
      </c>
      <c r="D141" s="4">
        <f>SUM(Table2[Weight?])</f>
        <v>71</v>
      </c>
      <c r="E141" s="4">
        <f>IF(Table7[[#This Row],[Party]]="Democratic",1,0)</f>
        <v>1</v>
      </c>
      <c r="F141" s="4">
        <f>IF(Table7[[#This Row],[Party]]="Democratic",Table7[[#This Row],[Score]],0)</f>
        <v>0.83098591549295775</v>
      </c>
      <c r="G141" s="4">
        <f>IF(Table7[[#This Row],[Party]]="Republican",1,0)</f>
        <v>0</v>
      </c>
      <c r="H141" s="4">
        <f>IF(Table7[[#This Row],[Party]]="Republican",Table7[[#This Row],[Score]],0)</f>
        <v>0</v>
      </c>
      <c r="I141">
        <f>(_xlfn.XLOOKUP(Table7[[#This Row],[Name]],_7217[Name],_7217[Points],0))</f>
        <v>10</v>
      </c>
      <c r="J141">
        <f>_xlfn.XLOOKUP(Table7[[#This Row],[Name]],_3746[Name],_3746[Rating],0)</f>
        <v>1</v>
      </c>
      <c r="K141">
        <f>_xlfn.XLOOKUP(Table7[[#This Row],[Name]],_966[[Name ]],_966[Points])</f>
        <v>0</v>
      </c>
      <c r="L141">
        <f>_xlfn.XLOOKUP(Table7[[#This Row],[Name]],_5860[Name],_5860[Points],0)</f>
        <v>2</v>
      </c>
      <c r="M141">
        <f>_xlfn.XLOOKUP(Table7[[#This Row],[Name]],_7176[Name],_7176[Points])</f>
        <v>8</v>
      </c>
      <c r="N141">
        <f>_xlfn.XLOOKUP(Table7[[#This Row],[Name]],_485[[Name ]],_485[Points],0)</f>
        <v>1</v>
      </c>
      <c r="O141">
        <f>_xlfn.XLOOKUP(Table7[[#This Row],[Name]],_7024[Name],_7024[Points])</f>
        <v>8</v>
      </c>
      <c r="P141">
        <f>_xlfn.XLOOKUP(Table7[[#This Row],[Name]],_6976[Name],_6976[Points],0)</f>
        <v>0</v>
      </c>
      <c r="Q141">
        <f>_xlfn.XLOOKUP(Table7[[#This Row],[Name]],_6918[Name],_6918[Points],0)</f>
        <v>9</v>
      </c>
      <c r="R141">
        <f>_xlfn.XLOOKUP(Table7[[#This Row],[Name]],_6678[Name],_6678[Points],0)</f>
        <v>0</v>
      </c>
      <c r="S141">
        <f>_xlfn.XLOOKUP(Table7[[#This Row],[Name]],_2[Name],_2[Points],0)</f>
        <v>1</v>
      </c>
      <c r="T141">
        <f>_xlfn.XLOOKUP(Table7[[#This Row],[Name]],_773[Name],_773[Points],0)</f>
        <v>5</v>
      </c>
      <c r="U141">
        <f>_xlfn.XLOOKUP(Table7[[#This Row],[Name]],_7[Name],_7[Points],0)</f>
        <v>5</v>
      </c>
      <c r="V141">
        <f>_xlfn.XLOOKUP(Table7[[#This Row],[Name]],_7521[Name],_7521[Points],0)</f>
        <v>9</v>
      </c>
    </row>
    <row r="142" spans="1:22" x14ac:dyDescent="0.2">
      <c r="A142" t="s">
        <v>231</v>
      </c>
      <c r="B142" t="str">
        <f>_xlfn.XLOOKUP(Table7[[#This Row],[Name]],_966[[Name ]],_966[Party])</f>
        <v>Democratic</v>
      </c>
      <c r="C142" s="3">
        <f>SUM(Table7[[#This Row],[H.R. 7217]:[H.R. 7521]])/Table7[[#This Row],[Total Weight]]</f>
        <v>0.83098591549295775</v>
      </c>
      <c r="D142" s="4">
        <f>SUM(Table2[Weight?])</f>
        <v>71</v>
      </c>
      <c r="E142" s="4">
        <f>IF(Table7[[#This Row],[Party]]="Democratic",1,0)</f>
        <v>1</v>
      </c>
      <c r="F142" s="4">
        <f>IF(Table7[[#This Row],[Party]]="Democratic",Table7[[#This Row],[Score]],0)</f>
        <v>0.83098591549295775</v>
      </c>
      <c r="G142" s="4">
        <f>IF(Table7[[#This Row],[Party]]="Republican",1,0)</f>
        <v>0</v>
      </c>
      <c r="H142" s="4">
        <f>IF(Table7[[#This Row],[Party]]="Republican",Table7[[#This Row],[Score]],0)</f>
        <v>0</v>
      </c>
      <c r="I142">
        <f>(_xlfn.XLOOKUP(Table7[[#This Row],[Name]],_7217[Name],_7217[Points],0))</f>
        <v>10</v>
      </c>
      <c r="J142">
        <f>_xlfn.XLOOKUP(Table7[[#This Row],[Name]],_3746[Name],_3746[Rating],0)</f>
        <v>1</v>
      </c>
      <c r="K142">
        <f>_xlfn.XLOOKUP(Table7[[#This Row],[Name]],_966[[Name ]],_966[Points])</f>
        <v>0</v>
      </c>
      <c r="L142">
        <f>_xlfn.XLOOKUP(Table7[[#This Row],[Name]],_5860[Name],_5860[Points],0)</f>
        <v>2</v>
      </c>
      <c r="M142">
        <f>_xlfn.XLOOKUP(Table7[[#This Row],[Name]],_7176[Name],_7176[Points])</f>
        <v>8</v>
      </c>
      <c r="N142">
        <f>_xlfn.XLOOKUP(Table7[[#This Row],[Name]],_485[[Name ]],_485[Points],0)</f>
        <v>1</v>
      </c>
      <c r="O142">
        <f>_xlfn.XLOOKUP(Table7[[#This Row],[Name]],_7024[Name],_7024[Points])</f>
        <v>8</v>
      </c>
      <c r="P142">
        <f>_xlfn.XLOOKUP(Table7[[#This Row],[Name]],_6976[Name],_6976[Points],0)</f>
        <v>0</v>
      </c>
      <c r="Q142">
        <f>_xlfn.XLOOKUP(Table7[[#This Row],[Name]],_6918[Name],_6918[Points],0)</f>
        <v>9</v>
      </c>
      <c r="R142">
        <f>_xlfn.XLOOKUP(Table7[[#This Row],[Name]],_6678[Name],_6678[Points],0)</f>
        <v>0</v>
      </c>
      <c r="S142">
        <f>_xlfn.XLOOKUP(Table7[[#This Row],[Name]],_2[Name],_2[Points],0)</f>
        <v>1</v>
      </c>
      <c r="T142">
        <f>_xlfn.XLOOKUP(Table7[[#This Row],[Name]],_773[Name],_773[Points],0)</f>
        <v>5</v>
      </c>
      <c r="U142">
        <f>_xlfn.XLOOKUP(Table7[[#This Row],[Name]],_7[Name],_7[Points],0)</f>
        <v>5</v>
      </c>
      <c r="V142">
        <f>_xlfn.XLOOKUP(Table7[[#This Row],[Name]],_7521[Name],_7521[Points],0)</f>
        <v>9</v>
      </c>
    </row>
    <row r="143" spans="1:22" x14ac:dyDescent="0.2">
      <c r="A143" t="s">
        <v>396</v>
      </c>
      <c r="B143" t="str">
        <f>_xlfn.XLOOKUP(Table7[[#This Row],[Name]],_966[[Name ]],_966[Party])</f>
        <v>Democratic</v>
      </c>
      <c r="C143" s="3">
        <f>SUM(Table7[[#This Row],[H.R. 7217]:[H.R. 7521]])/Table7[[#This Row],[Total Weight]]</f>
        <v>0.70422535211267601</v>
      </c>
      <c r="D143" s="4">
        <f>SUM(Table2[Weight?])</f>
        <v>71</v>
      </c>
      <c r="E143" s="4">
        <f>IF(Table7[[#This Row],[Party]]="Democratic",1,0)</f>
        <v>1</v>
      </c>
      <c r="F143" s="4">
        <f>IF(Table7[[#This Row],[Party]]="Democratic",Table7[[#This Row],[Score]],0)</f>
        <v>0.70422535211267601</v>
      </c>
      <c r="G143" s="4">
        <f>IF(Table7[[#This Row],[Party]]="Republican",1,0)</f>
        <v>0</v>
      </c>
      <c r="H143" s="4">
        <f>IF(Table7[[#This Row],[Party]]="Republican",Table7[[#This Row],[Score]],0)</f>
        <v>0</v>
      </c>
      <c r="I143">
        <f>(_xlfn.XLOOKUP(Table7[[#This Row],[Name]],_7217[Name],_7217[Points],0))</f>
        <v>10</v>
      </c>
      <c r="J143">
        <f>_xlfn.XLOOKUP(Table7[[#This Row],[Name]],_3746[Name],_3746[Rating],0)</f>
        <v>0</v>
      </c>
      <c r="K143">
        <f>_xlfn.XLOOKUP(Table7[[#This Row],[Name]],_966[[Name ]],_966[Points])</f>
        <v>0</v>
      </c>
      <c r="L143">
        <f>_xlfn.XLOOKUP(Table7[[#This Row],[Name]],_5860[Name],_5860[Points],0)</f>
        <v>2</v>
      </c>
      <c r="M143">
        <f>_xlfn.XLOOKUP(Table7[[#This Row],[Name]],_7176[Name],_7176[Points])</f>
        <v>8</v>
      </c>
      <c r="N143">
        <f>_xlfn.XLOOKUP(Table7[[#This Row],[Name]],_485[[Name ]],_485[Points],0)</f>
        <v>1</v>
      </c>
      <c r="O143">
        <f>_xlfn.XLOOKUP(Table7[[#This Row],[Name]],_7024[Name],_7024[Points])</f>
        <v>8</v>
      </c>
      <c r="P143">
        <f>_xlfn.XLOOKUP(Table7[[#This Row],[Name]],_6976[Name],_6976[Points],0)</f>
        <v>0</v>
      </c>
      <c r="Q143">
        <f>_xlfn.XLOOKUP(Table7[[#This Row],[Name]],_6918[Name],_6918[Points],0)</f>
        <v>9</v>
      </c>
      <c r="R143">
        <f>_xlfn.XLOOKUP(Table7[[#This Row],[Name]],_6678[Name],_6678[Points],0)</f>
        <v>6</v>
      </c>
      <c r="S143">
        <f>_xlfn.XLOOKUP(Table7[[#This Row],[Name]],_2[Name],_2[Points],0)</f>
        <v>1</v>
      </c>
      <c r="T143">
        <f>_xlfn.XLOOKUP(Table7[[#This Row],[Name]],_773[Name],_773[Points],0)</f>
        <v>0</v>
      </c>
      <c r="U143">
        <f>_xlfn.XLOOKUP(Table7[[#This Row],[Name]],_7[Name],_7[Points],0)</f>
        <v>5</v>
      </c>
      <c r="V143">
        <f>_xlfn.XLOOKUP(Table7[[#This Row],[Name]],_7521[Name],_7521[Points],0)</f>
        <v>0</v>
      </c>
    </row>
    <row r="144" spans="1:22" x14ac:dyDescent="0.2">
      <c r="A144" t="s">
        <v>73</v>
      </c>
      <c r="B144" t="str">
        <f>_xlfn.XLOOKUP(Table7[[#This Row],[Name]],_966[[Name ]],_966[Party])</f>
        <v>Democratic</v>
      </c>
      <c r="C144" s="3">
        <f>SUM(Table7[[#This Row],[H.R. 7217]:[H.R. 7521]])/Table7[[#This Row],[Total Weight]]</f>
        <v>0.6901408450704225</v>
      </c>
      <c r="D144" s="4">
        <f>SUM(Table2[Weight?])</f>
        <v>71</v>
      </c>
      <c r="E144" s="4">
        <f>IF(Table7[[#This Row],[Party]]="Democratic",1,0)</f>
        <v>1</v>
      </c>
      <c r="F144" s="4">
        <f>IF(Table7[[#This Row],[Party]]="Democratic",Table7[[#This Row],[Score]],0)</f>
        <v>0.6901408450704225</v>
      </c>
      <c r="G144" s="4">
        <f>IF(Table7[[#This Row],[Party]]="Republican",1,0)</f>
        <v>0</v>
      </c>
      <c r="H144" s="4">
        <f>IF(Table7[[#This Row],[Party]]="Republican",Table7[[#This Row],[Score]],0)</f>
        <v>0</v>
      </c>
      <c r="I144">
        <f>(_xlfn.XLOOKUP(Table7[[#This Row],[Name]],_7217[Name],_7217[Points],0))</f>
        <v>10</v>
      </c>
      <c r="J144">
        <f>_xlfn.XLOOKUP(Table7[[#This Row],[Name]],_3746[Name],_3746[Rating],0)</f>
        <v>0</v>
      </c>
      <c r="K144">
        <f>_xlfn.XLOOKUP(Table7[[#This Row],[Name]],_966[[Name ]],_966[Points])</f>
        <v>0</v>
      </c>
      <c r="L144">
        <f>_xlfn.XLOOKUP(Table7[[#This Row],[Name]],_5860[Name],_5860[Points],0)</f>
        <v>2</v>
      </c>
      <c r="M144">
        <f>_xlfn.XLOOKUP(Table7[[#This Row],[Name]],_7176[Name],_7176[Points])</f>
        <v>8</v>
      </c>
      <c r="N144">
        <f>_xlfn.XLOOKUP(Table7[[#This Row],[Name]],_485[[Name ]],_485[Points],0)</f>
        <v>1</v>
      </c>
      <c r="O144">
        <f>_xlfn.XLOOKUP(Table7[[#This Row],[Name]],_7024[Name],_7024[Points])</f>
        <v>8</v>
      </c>
      <c r="P144">
        <f>_xlfn.XLOOKUP(Table7[[#This Row],[Name]],_6976[Name],_6976[Points],0)</f>
        <v>0</v>
      </c>
      <c r="Q144">
        <f>_xlfn.XLOOKUP(Table7[[#This Row],[Name]],_6918[Name],_6918[Points],0)</f>
        <v>9</v>
      </c>
      <c r="R144">
        <f>_xlfn.XLOOKUP(Table7[[#This Row],[Name]],_6678[Name],_6678[Points],0)</f>
        <v>0</v>
      </c>
      <c r="S144">
        <f>_xlfn.XLOOKUP(Table7[[#This Row],[Name]],_2[Name],_2[Points],0)</f>
        <v>1</v>
      </c>
      <c r="T144">
        <f>_xlfn.XLOOKUP(Table7[[#This Row],[Name]],_773[Name],_773[Points],0)</f>
        <v>5</v>
      </c>
      <c r="U144">
        <f>_xlfn.XLOOKUP(Table7[[#This Row],[Name]],_7[Name],_7[Points],0)</f>
        <v>5</v>
      </c>
      <c r="V144">
        <f>_xlfn.XLOOKUP(Table7[[#This Row],[Name]],_7521[Name],_7521[Points],0)</f>
        <v>0</v>
      </c>
    </row>
    <row r="145" spans="1:22" x14ac:dyDescent="0.2">
      <c r="A145" t="s">
        <v>110</v>
      </c>
      <c r="B145" t="str">
        <f>_xlfn.XLOOKUP(Table7[[#This Row],[Name]],_966[[Name ]],_966[Party])</f>
        <v>Democratic</v>
      </c>
      <c r="C145" s="3">
        <f>SUM(Table7[[#This Row],[H.R. 7217]:[H.R. 7521]])/Table7[[#This Row],[Total Weight]]</f>
        <v>0.6901408450704225</v>
      </c>
      <c r="D145" s="4">
        <f>SUM(Table2[Weight?])</f>
        <v>71</v>
      </c>
      <c r="E145" s="4">
        <f>IF(Table7[[#This Row],[Party]]="Democratic",1,0)</f>
        <v>1</v>
      </c>
      <c r="F145" s="4">
        <f>IF(Table7[[#This Row],[Party]]="Democratic",Table7[[#This Row],[Score]],0)</f>
        <v>0.6901408450704225</v>
      </c>
      <c r="G145" s="4">
        <f>IF(Table7[[#This Row],[Party]]="Republican",1,0)</f>
        <v>0</v>
      </c>
      <c r="H145" s="4">
        <f>IF(Table7[[#This Row],[Party]]="Republican",Table7[[#This Row],[Score]],0)</f>
        <v>0</v>
      </c>
      <c r="I145">
        <f>(_xlfn.XLOOKUP(Table7[[#This Row],[Name]],_7217[Name],_7217[Points],0))</f>
        <v>10</v>
      </c>
      <c r="J145">
        <f>_xlfn.XLOOKUP(Table7[[#This Row],[Name]],_3746[Name],_3746[Rating],0)</f>
        <v>0</v>
      </c>
      <c r="K145">
        <f>_xlfn.XLOOKUP(Table7[[#This Row],[Name]],_966[[Name ]],_966[Points])</f>
        <v>0</v>
      </c>
      <c r="L145">
        <f>_xlfn.XLOOKUP(Table7[[#This Row],[Name]],_5860[Name],_5860[Points],0)</f>
        <v>2</v>
      </c>
      <c r="M145">
        <f>_xlfn.XLOOKUP(Table7[[#This Row],[Name]],_7176[Name],_7176[Points])</f>
        <v>8</v>
      </c>
      <c r="N145">
        <f>_xlfn.XLOOKUP(Table7[[#This Row],[Name]],_485[[Name ]],_485[Points],0)</f>
        <v>1</v>
      </c>
      <c r="O145">
        <f>_xlfn.XLOOKUP(Table7[[#This Row],[Name]],_7024[Name],_7024[Points])</f>
        <v>8</v>
      </c>
      <c r="P145">
        <f>_xlfn.XLOOKUP(Table7[[#This Row],[Name]],_6976[Name],_6976[Points],0)</f>
        <v>0</v>
      </c>
      <c r="Q145">
        <f>_xlfn.XLOOKUP(Table7[[#This Row],[Name]],_6918[Name],_6918[Points],0)</f>
        <v>9</v>
      </c>
      <c r="R145">
        <f>_xlfn.XLOOKUP(Table7[[#This Row],[Name]],_6678[Name],_6678[Points],0)</f>
        <v>0</v>
      </c>
      <c r="S145">
        <f>_xlfn.XLOOKUP(Table7[[#This Row],[Name]],_2[Name],_2[Points],0)</f>
        <v>1</v>
      </c>
      <c r="T145">
        <f>_xlfn.XLOOKUP(Table7[[#This Row],[Name]],_773[Name],_773[Points],0)</f>
        <v>5</v>
      </c>
      <c r="U145">
        <f>_xlfn.XLOOKUP(Table7[[#This Row],[Name]],_7[Name],_7[Points],0)</f>
        <v>5</v>
      </c>
      <c r="V145">
        <f>_xlfn.XLOOKUP(Table7[[#This Row],[Name]],_7521[Name],_7521[Points],0)</f>
        <v>0</v>
      </c>
    </row>
    <row r="146" spans="1:22" x14ac:dyDescent="0.2">
      <c r="A146" t="s">
        <v>117</v>
      </c>
      <c r="B146" t="str">
        <f>_xlfn.XLOOKUP(Table7[[#This Row],[Name]],_966[[Name ]],_966[Party])</f>
        <v>Democratic</v>
      </c>
      <c r="C146" s="3">
        <f>SUM(Table7[[#This Row],[H.R. 7217]:[H.R. 7521]])/Table7[[#This Row],[Total Weight]]</f>
        <v>0.6901408450704225</v>
      </c>
      <c r="D146" s="4">
        <f>SUM(Table2[Weight?])</f>
        <v>71</v>
      </c>
      <c r="E146" s="4">
        <f>IF(Table7[[#This Row],[Party]]="Democratic",1,0)</f>
        <v>1</v>
      </c>
      <c r="F146" s="4">
        <f>IF(Table7[[#This Row],[Party]]="Democratic",Table7[[#This Row],[Score]],0)</f>
        <v>0.6901408450704225</v>
      </c>
      <c r="G146" s="4">
        <f>IF(Table7[[#This Row],[Party]]="Republican",1,0)</f>
        <v>0</v>
      </c>
      <c r="H146" s="4">
        <f>IF(Table7[[#This Row],[Party]]="Republican",Table7[[#This Row],[Score]],0)</f>
        <v>0</v>
      </c>
      <c r="I146">
        <f>(_xlfn.XLOOKUP(Table7[[#This Row],[Name]],_7217[Name],_7217[Points],0))</f>
        <v>10</v>
      </c>
      <c r="J146">
        <f>_xlfn.XLOOKUP(Table7[[#This Row],[Name]],_3746[Name],_3746[Rating],0)</f>
        <v>0</v>
      </c>
      <c r="K146">
        <f>_xlfn.XLOOKUP(Table7[[#This Row],[Name]],_966[[Name ]],_966[Points])</f>
        <v>0</v>
      </c>
      <c r="L146">
        <f>_xlfn.XLOOKUP(Table7[[#This Row],[Name]],_5860[Name],_5860[Points],0)</f>
        <v>2</v>
      </c>
      <c r="M146">
        <f>_xlfn.XLOOKUP(Table7[[#This Row],[Name]],_7176[Name],_7176[Points])</f>
        <v>8</v>
      </c>
      <c r="N146">
        <f>_xlfn.XLOOKUP(Table7[[#This Row],[Name]],_485[[Name ]],_485[Points],0)</f>
        <v>1</v>
      </c>
      <c r="O146">
        <f>_xlfn.XLOOKUP(Table7[[#This Row],[Name]],_7024[Name],_7024[Points])</f>
        <v>8</v>
      </c>
      <c r="P146">
        <f>_xlfn.XLOOKUP(Table7[[#This Row],[Name]],_6976[Name],_6976[Points],0)</f>
        <v>0</v>
      </c>
      <c r="Q146">
        <f>_xlfn.XLOOKUP(Table7[[#This Row],[Name]],_6918[Name],_6918[Points],0)</f>
        <v>9</v>
      </c>
      <c r="R146">
        <f>_xlfn.XLOOKUP(Table7[[#This Row],[Name]],_6678[Name],_6678[Points],0)</f>
        <v>0</v>
      </c>
      <c r="S146">
        <f>_xlfn.XLOOKUP(Table7[[#This Row],[Name]],_2[Name],_2[Points],0)</f>
        <v>1</v>
      </c>
      <c r="T146">
        <f>_xlfn.XLOOKUP(Table7[[#This Row],[Name]],_773[Name],_773[Points],0)</f>
        <v>5</v>
      </c>
      <c r="U146">
        <f>_xlfn.XLOOKUP(Table7[[#This Row],[Name]],_7[Name],_7[Points],0)</f>
        <v>5</v>
      </c>
      <c r="V146">
        <f>_xlfn.XLOOKUP(Table7[[#This Row],[Name]],_7521[Name],_7521[Points],0)</f>
        <v>0</v>
      </c>
    </row>
    <row r="147" spans="1:22" x14ac:dyDescent="0.2">
      <c r="A147" t="s">
        <v>174</v>
      </c>
      <c r="B147" t="str">
        <f>_xlfn.XLOOKUP(Table7[[#This Row],[Name]],_966[[Name ]],_966[Party])</f>
        <v>Democratic</v>
      </c>
      <c r="C147" s="3">
        <f>SUM(Table7[[#This Row],[H.R. 7217]:[H.R. 7521]])/Table7[[#This Row],[Total Weight]]</f>
        <v>0.6901408450704225</v>
      </c>
      <c r="D147" s="4">
        <f>SUM(Table2[Weight?])</f>
        <v>71</v>
      </c>
      <c r="E147" s="4">
        <f>IF(Table7[[#This Row],[Party]]="Democratic",1,0)</f>
        <v>1</v>
      </c>
      <c r="F147" s="4">
        <f>IF(Table7[[#This Row],[Party]]="Democratic",Table7[[#This Row],[Score]],0)</f>
        <v>0.6901408450704225</v>
      </c>
      <c r="G147" s="4">
        <f>IF(Table7[[#This Row],[Party]]="Republican",1,0)</f>
        <v>0</v>
      </c>
      <c r="H147" s="4">
        <f>IF(Table7[[#This Row],[Party]]="Republican",Table7[[#This Row],[Score]],0)</f>
        <v>0</v>
      </c>
      <c r="I147">
        <f>(_xlfn.XLOOKUP(Table7[[#This Row],[Name]],_7217[Name],_7217[Points],0))</f>
        <v>10</v>
      </c>
      <c r="J147">
        <f>_xlfn.XLOOKUP(Table7[[#This Row],[Name]],_3746[Name],_3746[Rating],0)</f>
        <v>0</v>
      </c>
      <c r="K147">
        <f>_xlfn.XLOOKUP(Table7[[#This Row],[Name]],_966[[Name ]],_966[Points])</f>
        <v>0</v>
      </c>
      <c r="L147">
        <f>_xlfn.XLOOKUP(Table7[[#This Row],[Name]],_5860[Name],_5860[Points],0)</f>
        <v>2</v>
      </c>
      <c r="M147">
        <f>_xlfn.XLOOKUP(Table7[[#This Row],[Name]],_7176[Name],_7176[Points])</f>
        <v>8</v>
      </c>
      <c r="N147">
        <f>_xlfn.XLOOKUP(Table7[[#This Row],[Name]],_485[[Name ]],_485[Points],0)</f>
        <v>1</v>
      </c>
      <c r="O147">
        <f>_xlfn.XLOOKUP(Table7[[#This Row],[Name]],_7024[Name],_7024[Points])</f>
        <v>8</v>
      </c>
      <c r="P147">
        <f>_xlfn.XLOOKUP(Table7[[#This Row],[Name]],_6976[Name],_6976[Points],0)</f>
        <v>0</v>
      </c>
      <c r="Q147">
        <f>_xlfn.XLOOKUP(Table7[[#This Row],[Name]],_6918[Name],_6918[Points],0)</f>
        <v>9</v>
      </c>
      <c r="R147">
        <f>_xlfn.XLOOKUP(Table7[[#This Row],[Name]],_6678[Name],_6678[Points],0)</f>
        <v>0</v>
      </c>
      <c r="S147">
        <f>_xlfn.XLOOKUP(Table7[[#This Row],[Name]],_2[Name],_2[Points],0)</f>
        <v>1</v>
      </c>
      <c r="T147">
        <f>_xlfn.XLOOKUP(Table7[[#This Row],[Name]],_773[Name],_773[Points],0)</f>
        <v>5</v>
      </c>
      <c r="U147">
        <f>_xlfn.XLOOKUP(Table7[[#This Row],[Name]],_7[Name],_7[Points],0)</f>
        <v>5</v>
      </c>
      <c r="V147">
        <f>_xlfn.XLOOKUP(Table7[[#This Row],[Name]],_7521[Name],_7521[Points],0)</f>
        <v>0</v>
      </c>
    </row>
    <row r="148" spans="1:22" x14ac:dyDescent="0.2">
      <c r="A148" t="s">
        <v>217</v>
      </c>
      <c r="B148" t="str">
        <f>_xlfn.XLOOKUP(Table7[[#This Row],[Name]],_966[[Name ]],_966[Party])</f>
        <v>Democratic</v>
      </c>
      <c r="C148" s="3">
        <f>SUM(Table7[[#This Row],[H.R. 7217]:[H.R. 7521]])/Table7[[#This Row],[Total Weight]]</f>
        <v>0.81690140845070425</v>
      </c>
      <c r="D148" s="4">
        <f>SUM(Table2[Weight?])</f>
        <v>71</v>
      </c>
      <c r="E148" s="4">
        <f>IF(Table7[[#This Row],[Party]]="Democratic",1,0)</f>
        <v>1</v>
      </c>
      <c r="F148" s="4">
        <f>IF(Table7[[#This Row],[Party]]="Democratic",Table7[[#This Row],[Score]],0)</f>
        <v>0.81690140845070425</v>
      </c>
      <c r="G148" s="4">
        <f>IF(Table7[[#This Row],[Party]]="Republican",1,0)</f>
        <v>0</v>
      </c>
      <c r="H148" s="4">
        <f>IF(Table7[[#This Row],[Party]]="Republican",Table7[[#This Row],[Score]],0)</f>
        <v>0</v>
      </c>
      <c r="I148">
        <f>(_xlfn.XLOOKUP(Table7[[#This Row],[Name]],_7217[Name],_7217[Points],0))</f>
        <v>10</v>
      </c>
      <c r="J148">
        <f>_xlfn.XLOOKUP(Table7[[#This Row],[Name]],_3746[Name],_3746[Rating],0)</f>
        <v>0</v>
      </c>
      <c r="K148">
        <f>_xlfn.XLOOKUP(Table7[[#This Row],[Name]],_966[[Name ]],_966[Points])</f>
        <v>0</v>
      </c>
      <c r="L148">
        <f>_xlfn.XLOOKUP(Table7[[#This Row],[Name]],_5860[Name],_5860[Points],0)</f>
        <v>2</v>
      </c>
      <c r="M148">
        <f>_xlfn.XLOOKUP(Table7[[#This Row],[Name]],_7176[Name],_7176[Points])</f>
        <v>8</v>
      </c>
      <c r="N148">
        <f>_xlfn.XLOOKUP(Table7[[#This Row],[Name]],_485[[Name ]],_485[Points],0)</f>
        <v>1</v>
      </c>
      <c r="O148">
        <f>_xlfn.XLOOKUP(Table7[[#This Row],[Name]],_7024[Name],_7024[Points])</f>
        <v>8</v>
      </c>
      <c r="P148">
        <f>_xlfn.XLOOKUP(Table7[[#This Row],[Name]],_6976[Name],_6976[Points],0)</f>
        <v>0</v>
      </c>
      <c r="Q148">
        <f>_xlfn.XLOOKUP(Table7[[#This Row],[Name]],_6918[Name],_6918[Points],0)</f>
        <v>9</v>
      </c>
      <c r="R148">
        <f>_xlfn.XLOOKUP(Table7[[#This Row],[Name]],_6678[Name],_6678[Points],0)</f>
        <v>0</v>
      </c>
      <c r="S148">
        <f>_xlfn.XLOOKUP(Table7[[#This Row],[Name]],_2[Name],_2[Points],0)</f>
        <v>1</v>
      </c>
      <c r="T148">
        <f>_xlfn.XLOOKUP(Table7[[#This Row],[Name]],_773[Name],_773[Points],0)</f>
        <v>5</v>
      </c>
      <c r="U148">
        <f>_xlfn.XLOOKUP(Table7[[#This Row],[Name]],_7[Name],_7[Points],0)</f>
        <v>5</v>
      </c>
      <c r="V148">
        <f>_xlfn.XLOOKUP(Table7[[#This Row],[Name]],_7521[Name],_7521[Points],0)</f>
        <v>9</v>
      </c>
    </row>
    <row r="149" spans="1:22" x14ac:dyDescent="0.2">
      <c r="A149" t="s">
        <v>254</v>
      </c>
      <c r="B149" t="str">
        <f>_xlfn.XLOOKUP(Table7[[#This Row],[Name]],_966[[Name ]],_966[Party])</f>
        <v>Democratic</v>
      </c>
      <c r="C149" s="3">
        <f>SUM(Table7[[#This Row],[H.R. 7217]:[H.R. 7521]])/Table7[[#This Row],[Total Weight]]</f>
        <v>0.6901408450704225</v>
      </c>
      <c r="D149" s="4">
        <f>SUM(Table2[Weight?])</f>
        <v>71</v>
      </c>
      <c r="E149" s="4">
        <f>IF(Table7[[#This Row],[Party]]="Democratic",1,0)</f>
        <v>1</v>
      </c>
      <c r="F149" s="4">
        <f>IF(Table7[[#This Row],[Party]]="Democratic",Table7[[#This Row],[Score]],0)</f>
        <v>0.6901408450704225</v>
      </c>
      <c r="G149" s="4">
        <f>IF(Table7[[#This Row],[Party]]="Republican",1,0)</f>
        <v>0</v>
      </c>
      <c r="H149" s="4">
        <f>IF(Table7[[#This Row],[Party]]="Republican",Table7[[#This Row],[Score]],0)</f>
        <v>0</v>
      </c>
      <c r="I149">
        <f>(_xlfn.XLOOKUP(Table7[[#This Row],[Name]],_7217[Name],_7217[Points],0))</f>
        <v>10</v>
      </c>
      <c r="J149">
        <f>_xlfn.XLOOKUP(Table7[[#This Row],[Name]],_3746[Name],_3746[Rating],0)</f>
        <v>0</v>
      </c>
      <c r="K149">
        <f>_xlfn.XLOOKUP(Table7[[#This Row],[Name]],_966[[Name ]],_966[Points])</f>
        <v>0</v>
      </c>
      <c r="L149">
        <f>_xlfn.XLOOKUP(Table7[[#This Row],[Name]],_5860[Name],_5860[Points],0)</f>
        <v>2</v>
      </c>
      <c r="M149">
        <f>_xlfn.XLOOKUP(Table7[[#This Row],[Name]],_7176[Name],_7176[Points])</f>
        <v>8</v>
      </c>
      <c r="N149">
        <f>_xlfn.XLOOKUP(Table7[[#This Row],[Name]],_485[[Name ]],_485[Points],0)</f>
        <v>1</v>
      </c>
      <c r="O149">
        <f>_xlfn.XLOOKUP(Table7[[#This Row],[Name]],_7024[Name],_7024[Points])</f>
        <v>8</v>
      </c>
      <c r="P149">
        <f>_xlfn.XLOOKUP(Table7[[#This Row],[Name]],_6976[Name],_6976[Points],0)</f>
        <v>0</v>
      </c>
      <c r="Q149">
        <f>_xlfn.XLOOKUP(Table7[[#This Row],[Name]],_6918[Name],_6918[Points],0)</f>
        <v>9</v>
      </c>
      <c r="R149">
        <f>_xlfn.XLOOKUP(Table7[[#This Row],[Name]],_6678[Name],_6678[Points],0)</f>
        <v>0</v>
      </c>
      <c r="S149">
        <f>_xlfn.XLOOKUP(Table7[[#This Row],[Name]],_2[Name],_2[Points],0)</f>
        <v>1</v>
      </c>
      <c r="T149">
        <f>_xlfn.XLOOKUP(Table7[[#This Row],[Name]],_773[Name],_773[Points],0)</f>
        <v>5</v>
      </c>
      <c r="U149">
        <f>_xlfn.XLOOKUP(Table7[[#This Row],[Name]],_7[Name],_7[Points],0)</f>
        <v>5</v>
      </c>
      <c r="V149">
        <f>_xlfn.XLOOKUP(Table7[[#This Row],[Name]],_7521[Name],_7521[Points],0)</f>
        <v>0</v>
      </c>
    </row>
    <row r="150" spans="1:22" x14ac:dyDescent="0.2">
      <c r="A150" t="s">
        <v>256</v>
      </c>
      <c r="B150" t="str">
        <f>_xlfn.XLOOKUP(Table7[[#This Row],[Name]],_966[[Name ]],_966[Party])</f>
        <v>Democratic</v>
      </c>
      <c r="C150" s="3">
        <f>SUM(Table7[[#This Row],[H.R. 7217]:[H.R. 7521]])/Table7[[#This Row],[Total Weight]]</f>
        <v>0.6901408450704225</v>
      </c>
      <c r="D150" s="4">
        <f>SUM(Table2[Weight?])</f>
        <v>71</v>
      </c>
      <c r="E150" s="4">
        <f>IF(Table7[[#This Row],[Party]]="Democratic",1,0)</f>
        <v>1</v>
      </c>
      <c r="F150" s="4">
        <f>IF(Table7[[#This Row],[Party]]="Democratic",Table7[[#This Row],[Score]],0)</f>
        <v>0.6901408450704225</v>
      </c>
      <c r="G150" s="4">
        <f>IF(Table7[[#This Row],[Party]]="Republican",1,0)</f>
        <v>0</v>
      </c>
      <c r="H150" s="4">
        <f>IF(Table7[[#This Row],[Party]]="Republican",Table7[[#This Row],[Score]],0)</f>
        <v>0</v>
      </c>
      <c r="I150">
        <f>(_xlfn.XLOOKUP(Table7[[#This Row],[Name]],_7217[Name],_7217[Points],0))</f>
        <v>10</v>
      </c>
      <c r="J150">
        <f>_xlfn.XLOOKUP(Table7[[#This Row],[Name]],_3746[Name],_3746[Rating],0)</f>
        <v>0</v>
      </c>
      <c r="K150">
        <f>_xlfn.XLOOKUP(Table7[[#This Row],[Name]],_966[[Name ]],_966[Points])</f>
        <v>0</v>
      </c>
      <c r="L150">
        <f>_xlfn.XLOOKUP(Table7[[#This Row],[Name]],_5860[Name],_5860[Points],0)</f>
        <v>2</v>
      </c>
      <c r="M150">
        <f>_xlfn.XLOOKUP(Table7[[#This Row],[Name]],_7176[Name],_7176[Points])</f>
        <v>8</v>
      </c>
      <c r="N150">
        <f>_xlfn.XLOOKUP(Table7[[#This Row],[Name]],_485[[Name ]],_485[Points],0)</f>
        <v>1</v>
      </c>
      <c r="O150">
        <f>_xlfn.XLOOKUP(Table7[[#This Row],[Name]],_7024[Name],_7024[Points])</f>
        <v>8</v>
      </c>
      <c r="P150">
        <f>_xlfn.XLOOKUP(Table7[[#This Row],[Name]],_6976[Name],_6976[Points],0)</f>
        <v>0</v>
      </c>
      <c r="Q150">
        <f>_xlfn.XLOOKUP(Table7[[#This Row],[Name]],_6918[Name],_6918[Points],0)</f>
        <v>9</v>
      </c>
      <c r="R150">
        <f>_xlfn.XLOOKUP(Table7[[#This Row],[Name]],_6678[Name],_6678[Points],0)</f>
        <v>0</v>
      </c>
      <c r="S150">
        <f>_xlfn.XLOOKUP(Table7[[#This Row],[Name]],_2[Name],_2[Points],0)</f>
        <v>1</v>
      </c>
      <c r="T150">
        <f>_xlfn.XLOOKUP(Table7[[#This Row],[Name]],_773[Name],_773[Points],0)</f>
        <v>5</v>
      </c>
      <c r="U150">
        <f>_xlfn.XLOOKUP(Table7[[#This Row],[Name]],_7[Name],_7[Points],0)</f>
        <v>5</v>
      </c>
      <c r="V150">
        <f>_xlfn.XLOOKUP(Table7[[#This Row],[Name]],_7521[Name],_7521[Points],0)</f>
        <v>0</v>
      </c>
    </row>
    <row r="151" spans="1:22" x14ac:dyDescent="0.2">
      <c r="A151" t="s">
        <v>262</v>
      </c>
      <c r="B151" t="str">
        <f>_xlfn.XLOOKUP(Table7[[#This Row],[Name]],_966[[Name ]],_966[Party])</f>
        <v>Democratic</v>
      </c>
      <c r="C151" s="3">
        <f>SUM(Table7[[#This Row],[H.R. 7217]:[H.R. 7521]])/Table7[[#This Row],[Total Weight]]</f>
        <v>0.6901408450704225</v>
      </c>
      <c r="D151" s="4">
        <f>SUM(Table2[Weight?])</f>
        <v>71</v>
      </c>
      <c r="E151" s="4">
        <f>IF(Table7[[#This Row],[Party]]="Democratic",1,0)</f>
        <v>1</v>
      </c>
      <c r="F151" s="4">
        <f>IF(Table7[[#This Row],[Party]]="Democratic",Table7[[#This Row],[Score]],0)</f>
        <v>0.6901408450704225</v>
      </c>
      <c r="G151" s="4">
        <f>IF(Table7[[#This Row],[Party]]="Republican",1,0)</f>
        <v>0</v>
      </c>
      <c r="H151" s="4">
        <f>IF(Table7[[#This Row],[Party]]="Republican",Table7[[#This Row],[Score]],0)</f>
        <v>0</v>
      </c>
      <c r="I151">
        <f>(_xlfn.XLOOKUP(Table7[[#This Row],[Name]],_7217[Name],_7217[Points],0))</f>
        <v>10</v>
      </c>
      <c r="J151">
        <f>_xlfn.XLOOKUP(Table7[[#This Row],[Name]],_3746[Name],_3746[Rating],0)</f>
        <v>0</v>
      </c>
      <c r="K151">
        <f>_xlfn.XLOOKUP(Table7[[#This Row],[Name]],_966[[Name ]],_966[Points])</f>
        <v>0</v>
      </c>
      <c r="L151">
        <f>_xlfn.XLOOKUP(Table7[[#This Row],[Name]],_5860[Name],_5860[Points],0)</f>
        <v>2</v>
      </c>
      <c r="M151">
        <f>_xlfn.XLOOKUP(Table7[[#This Row],[Name]],_7176[Name],_7176[Points])</f>
        <v>8</v>
      </c>
      <c r="N151">
        <f>_xlfn.XLOOKUP(Table7[[#This Row],[Name]],_485[[Name ]],_485[Points],0)</f>
        <v>1</v>
      </c>
      <c r="O151">
        <f>_xlfn.XLOOKUP(Table7[[#This Row],[Name]],_7024[Name],_7024[Points])</f>
        <v>8</v>
      </c>
      <c r="P151">
        <f>_xlfn.XLOOKUP(Table7[[#This Row],[Name]],_6976[Name],_6976[Points],0)</f>
        <v>0</v>
      </c>
      <c r="Q151">
        <f>_xlfn.XLOOKUP(Table7[[#This Row],[Name]],_6918[Name],_6918[Points],0)</f>
        <v>9</v>
      </c>
      <c r="R151">
        <f>_xlfn.XLOOKUP(Table7[[#This Row],[Name]],_6678[Name],_6678[Points],0)</f>
        <v>0</v>
      </c>
      <c r="S151">
        <f>_xlfn.XLOOKUP(Table7[[#This Row],[Name]],_2[Name],_2[Points],0)</f>
        <v>1</v>
      </c>
      <c r="T151">
        <f>_xlfn.XLOOKUP(Table7[[#This Row],[Name]],_773[Name],_773[Points],0)</f>
        <v>5</v>
      </c>
      <c r="U151">
        <f>_xlfn.XLOOKUP(Table7[[#This Row],[Name]],_7[Name],_7[Points],0)</f>
        <v>5</v>
      </c>
      <c r="V151">
        <f>_xlfn.XLOOKUP(Table7[[#This Row],[Name]],_7521[Name],_7521[Points],0)</f>
        <v>0</v>
      </c>
    </row>
    <row r="152" spans="1:22" x14ac:dyDescent="0.2">
      <c r="A152" t="s">
        <v>268</v>
      </c>
      <c r="B152" t="str">
        <f>_xlfn.XLOOKUP(Table7[[#This Row],[Name]],_966[[Name ]],_966[Party])</f>
        <v>Democratic</v>
      </c>
      <c r="C152" s="3">
        <f>SUM(Table7[[#This Row],[H.R. 7217]:[H.R. 7521]])/Table7[[#This Row],[Total Weight]]</f>
        <v>0.6901408450704225</v>
      </c>
      <c r="D152" s="4">
        <f>SUM(Table2[Weight?])</f>
        <v>71</v>
      </c>
      <c r="E152" s="4">
        <f>IF(Table7[[#This Row],[Party]]="Democratic",1,0)</f>
        <v>1</v>
      </c>
      <c r="F152" s="4">
        <f>IF(Table7[[#This Row],[Party]]="Democratic",Table7[[#This Row],[Score]],0)</f>
        <v>0.6901408450704225</v>
      </c>
      <c r="G152" s="4">
        <f>IF(Table7[[#This Row],[Party]]="Republican",1,0)</f>
        <v>0</v>
      </c>
      <c r="H152" s="4">
        <f>IF(Table7[[#This Row],[Party]]="Republican",Table7[[#This Row],[Score]],0)</f>
        <v>0</v>
      </c>
      <c r="I152">
        <f>(_xlfn.XLOOKUP(Table7[[#This Row],[Name]],_7217[Name],_7217[Points],0))</f>
        <v>10</v>
      </c>
      <c r="J152">
        <f>_xlfn.XLOOKUP(Table7[[#This Row],[Name]],_3746[Name],_3746[Rating],0)</f>
        <v>0</v>
      </c>
      <c r="K152">
        <f>_xlfn.XLOOKUP(Table7[[#This Row],[Name]],_966[[Name ]],_966[Points])</f>
        <v>0</v>
      </c>
      <c r="L152">
        <f>_xlfn.XLOOKUP(Table7[[#This Row],[Name]],_5860[Name],_5860[Points],0)</f>
        <v>2</v>
      </c>
      <c r="M152">
        <f>_xlfn.XLOOKUP(Table7[[#This Row],[Name]],_7176[Name],_7176[Points])</f>
        <v>8</v>
      </c>
      <c r="N152">
        <f>_xlfn.XLOOKUP(Table7[[#This Row],[Name]],_485[[Name ]],_485[Points],0)</f>
        <v>1</v>
      </c>
      <c r="O152">
        <f>_xlfn.XLOOKUP(Table7[[#This Row],[Name]],_7024[Name],_7024[Points])</f>
        <v>8</v>
      </c>
      <c r="P152">
        <f>_xlfn.XLOOKUP(Table7[[#This Row],[Name]],_6976[Name],_6976[Points],0)</f>
        <v>0</v>
      </c>
      <c r="Q152">
        <f>_xlfn.XLOOKUP(Table7[[#This Row],[Name]],_6918[Name],_6918[Points],0)</f>
        <v>9</v>
      </c>
      <c r="R152">
        <f>_xlfn.XLOOKUP(Table7[[#This Row],[Name]],_6678[Name],_6678[Points],0)</f>
        <v>0</v>
      </c>
      <c r="S152">
        <f>_xlfn.XLOOKUP(Table7[[#This Row],[Name]],_2[Name],_2[Points],0)</f>
        <v>1</v>
      </c>
      <c r="T152">
        <f>_xlfn.XLOOKUP(Table7[[#This Row],[Name]],_773[Name],_773[Points],0)</f>
        <v>5</v>
      </c>
      <c r="U152">
        <f>_xlfn.XLOOKUP(Table7[[#This Row],[Name]],_7[Name],_7[Points],0)</f>
        <v>5</v>
      </c>
      <c r="V152">
        <f>_xlfn.XLOOKUP(Table7[[#This Row],[Name]],_7521[Name],_7521[Points],0)</f>
        <v>0</v>
      </c>
    </row>
    <row r="153" spans="1:22" x14ac:dyDescent="0.2">
      <c r="A153" t="s">
        <v>298</v>
      </c>
      <c r="B153" t="str">
        <f>_xlfn.XLOOKUP(Table7[[#This Row],[Name]],_966[[Name ]],_966[Party])</f>
        <v>Democratic</v>
      </c>
      <c r="C153" s="3">
        <f>SUM(Table7[[#This Row],[H.R. 7217]:[H.R. 7521]])/Table7[[#This Row],[Total Weight]]</f>
        <v>0.6901408450704225</v>
      </c>
      <c r="D153" s="4">
        <f>SUM(Table2[Weight?])</f>
        <v>71</v>
      </c>
      <c r="E153" s="4">
        <f>IF(Table7[[#This Row],[Party]]="Democratic",1,0)</f>
        <v>1</v>
      </c>
      <c r="F153" s="4">
        <f>IF(Table7[[#This Row],[Party]]="Democratic",Table7[[#This Row],[Score]],0)</f>
        <v>0.6901408450704225</v>
      </c>
      <c r="G153" s="4">
        <f>IF(Table7[[#This Row],[Party]]="Republican",1,0)</f>
        <v>0</v>
      </c>
      <c r="H153" s="4">
        <f>IF(Table7[[#This Row],[Party]]="Republican",Table7[[#This Row],[Score]],0)</f>
        <v>0</v>
      </c>
      <c r="I153">
        <f>(_xlfn.XLOOKUP(Table7[[#This Row],[Name]],_7217[Name],_7217[Points],0))</f>
        <v>10</v>
      </c>
      <c r="J153">
        <f>_xlfn.XLOOKUP(Table7[[#This Row],[Name]],_3746[Name],_3746[Rating],0)</f>
        <v>0</v>
      </c>
      <c r="K153">
        <f>_xlfn.XLOOKUP(Table7[[#This Row],[Name]],_966[[Name ]],_966[Points])</f>
        <v>0</v>
      </c>
      <c r="L153">
        <f>_xlfn.XLOOKUP(Table7[[#This Row],[Name]],_5860[Name],_5860[Points],0)</f>
        <v>2</v>
      </c>
      <c r="M153">
        <f>_xlfn.XLOOKUP(Table7[[#This Row],[Name]],_7176[Name],_7176[Points])</f>
        <v>8</v>
      </c>
      <c r="N153">
        <f>_xlfn.XLOOKUP(Table7[[#This Row],[Name]],_485[[Name ]],_485[Points],0)</f>
        <v>1</v>
      </c>
      <c r="O153">
        <f>_xlfn.XLOOKUP(Table7[[#This Row],[Name]],_7024[Name],_7024[Points])</f>
        <v>8</v>
      </c>
      <c r="P153">
        <f>_xlfn.XLOOKUP(Table7[[#This Row],[Name]],_6976[Name],_6976[Points],0)</f>
        <v>0</v>
      </c>
      <c r="Q153">
        <f>_xlfn.XLOOKUP(Table7[[#This Row],[Name]],_6918[Name],_6918[Points],0)</f>
        <v>9</v>
      </c>
      <c r="R153">
        <f>_xlfn.XLOOKUP(Table7[[#This Row],[Name]],_6678[Name],_6678[Points],0)</f>
        <v>0</v>
      </c>
      <c r="S153">
        <f>_xlfn.XLOOKUP(Table7[[#This Row],[Name]],_2[Name],_2[Points],0)</f>
        <v>1</v>
      </c>
      <c r="T153">
        <f>_xlfn.XLOOKUP(Table7[[#This Row],[Name]],_773[Name],_773[Points],0)</f>
        <v>5</v>
      </c>
      <c r="U153">
        <f>_xlfn.XLOOKUP(Table7[[#This Row],[Name]],_7[Name],_7[Points],0)</f>
        <v>5</v>
      </c>
      <c r="V153">
        <f>_xlfn.XLOOKUP(Table7[[#This Row],[Name]],_7521[Name],_7521[Points],0)</f>
        <v>0</v>
      </c>
    </row>
    <row r="154" spans="1:22" x14ac:dyDescent="0.2">
      <c r="A154" t="s">
        <v>334</v>
      </c>
      <c r="B154" t="str">
        <f>_xlfn.XLOOKUP(Table7[[#This Row],[Name]],_966[[Name ]],_966[Party])</f>
        <v>Democratic</v>
      </c>
      <c r="C154" s="3">
        <f>SUM(Table7[[#This Row],[H.R. 7217]:[H.R. 7521]])/Table7[[#This Row],[Total Weight]]</f>
        <v>0.81690140845070425</v>
      </c>
      <c r="D154" s="4">
        <f>SUM(Table2[Weight?])</f>
        <v>71</v>
      </c>
      <c r="E154" s="4">
        <f>IF(Table7[[#This Row],[Party]]="Democratic",1,0)</f>
        <v>1</v>
      </c>
      <c r="F154" s="4">
        <f>IF(Table7[[#This Row],[Party]]="Democratic",Table7[[#This Row],[Score]],0)</f>
        <v>0.81690140845070425</v>
      </c>
      <c r="G154" s="4">
        <f>IF(Table7[[#This Row],[Party]]="Republican",1,0)</f>
        <v>0</v>
      </c>
      <c r="H154" s="4">
        <f>IF(Table7[[#This Row],[Party]]="Republican",Table7[[#This Row],[Score]],0)</f>
        <v>0</v>
      </c>
      <c r="I154">
        <f>(_xlfn.XLOOKUP(Table7[[#This Row],[Name]],_7217[Name],_7217[Points],0))</f>
        <v>10</v>
      </c>
      <c r="J154">
        <f>_xlfn.XLOOKUP(Table7[[#This Row],[Name]],_3746[Name],_3746[Rating],0)</f>
        <v>1</v>
      </c>
      <c r="K154">
        <f>_xlfn.XLOOKUP(Table7[[#This Row],[Name]],_966[[Name ]],_966[Points])</f>
        <v>0</v>
      </c>
      <c r="L154">
        <f>_xlfn.XLOOKUP(Table7[[#This Row],[Name]],_5860[Name],_5860[Points],0)</f>
        <v>2</v>
      </c>
      <c r="M154">
        <f>_xlfn.XLOOKUP(Table7[[#This Row],[Name]],_7176[Name],_7176[Points])</f>
        <v>8</v>
      </c>
      <c r="N154">
        <f>_xlfn.XLOOKUP(Table7[[#This Row],[Name]],_485[[Name ]],_485[Points],0)</f>
        <v>1</v>
      </c>
      <c r="O154">
        <f>_xlfn.XLOOKUP(Table7[[#This Row],[Name]],_7024[Name],_7024[Points])</f>
        <v>0</v>
      </c>
      <c r="P154">
        <f>_xlfn.XLOOKUP(Table7[[#This Row],[Name]],_6976[Name],_6976[Points],0)</f>
        <v>6</v>
      </c>
      <c r="Q154">
        <f>_xlfn.XLOOKUP(Table7[[#This Row],[Name]],_6918[Name],_6918[Points],0)</f>
        <v>9</v>
      </c>
      <c r="R154">
        <f>_xlfn.XLOOKUP(Table7[[#This Row],[Name]],_6678[Name],_6678[Points],0)</f>
        <v>6</v>
      </c>
      <c r="S154">
        <f>_xlfn.XLOOKUP(Table7[[#This Row],[Name]],_2[Name],_2[Points],0)</f>
        <v>1</v>
      </c>
      <c r="T154">
        <f>_xlfn.XLOOKUP(Table7[[#This Row],[Name]],_773[Name],_773[Points],0)</f>
        <v>0</v>
      </c>
      <c r="U154">
        <f>_xlfn.XLOOKUP(Table7[[#This Row],[Name]],_7[Name],_7[Points],0)</f>
        <v>5</v>
      </c>
      <c r="V154">
        <f>_xlfn.XLOOKUP(Table7[[#This Row],[Name]],_7521[Name],_7521[Points],0)</f>
        <v>9</v>
      </c>
    </row>
    <row r="155" spans="1:22" x14ac:dyDescent="0.2">
      <c r="A155" t="s">
        <v>336</v>
      </c>
      <c r="B155" t="str">
        <f>_xlfn.XLOOKUP(Table7[[#This Row],[Name]],_966[[Name ]],_966[Party])</f>
        <v>Democratic</v>
      </c>
      <c r="C155" s="3">
        <f>SUM(Table7[[#This Row],[H.R. 7217]:[H.R. 7521]])/Table7[[#This Row],[Total Weight]]</f>
        <v>0.6901408450704225</v>
      </c>
      <c r="D155" s="4">
        <f>SUM(Table2[Weight?])</f>
        <v>71</v>
      </c>
      <c r="E155" s="4">
        <f>IF(Table7[[#This Row],[Party]]="Democratic",1,0)</f>
        <v>1</v>
      </c>
      <c r="F155" s="4">
        <f>IF(Table7[[#This Row],[Party]]="Democratic",Table7[[#This Row],[Score]],0)</f>
        <v>0.6901408450704225</v>
      </c>
      <c r="G155" s="4">
        <f>IF(Table7[[#This Row],[Party]]="Republican",1,0)</f>
        <v>0</v>
      </c>
      <c r="H155" s="4">
        <f>IF(Table7[[#This Row],[Party]]="Republican",Table7[[#This Row],[Score]],0)</f>
        <v>0</v>
      </c>
      <c r="I155">
        <f>(_xlfn.XLOOKUP(Table7[[#This Row],[Name]],_7217[Name],_7217[Points],0))</f>
        <v>10</v>
      </c>
      <c r="J155">
        <f>_xlfn.XLOOKUP(Table7[[#This Row],[Name]],_3746[Name],_3746[Rating],0)</f>
        <v>0</v>
      </c>
      <c r="K155">
        <f>_xlfn.XLOOKUP(Table7[[#This Row],[Name]],_966[[Name ]],_966[Points])</f>
        <v>0</v>
      </c>
      <c r="L155">
        <f>_xlfn.XLOOKUP(Table7[[#This Row],[Name]],_5860[Name],_5860[Points],0)</f>
        <v>2</v>
      </c>
      <c r="M155">
        <f>_xlfn.XLOOKUP(Table7[[#This Row],[Name]],_7176[Name],_7176[Points])</f>
        <v>8</v>
      </c>
      <c r="N155">
        <f>_xlfn.XLOOKUP(Table7[[#This Row],[Name]],_485[[Name ]],_485[Points],0)</f>
        <v>1</v>
      </c>
      <c r="O155">
        <f>_xlfn.XLOOKUP(Table7[[#This Row],[Name]],_7024[Name],_7024[Points])</f>
        <v>8</v>
      </c>
      <c r="P155">
        <f>_xlfn.XLOOKUP(Table7[[#This Row],[Name]],_6976[Name],_6976[Points],0)</f>
        <v>0</v>
      </c>
      <c r="Q155">
        <f>_xlfn.XLOOKUP(Table7[[#This Row],[Name]],_6918[Name],_6918[Points],0)</f>
        <v>9</v>
      </c>
      <c r="R155">
        <f>_xlfn.XLOOKUP(Table7[[#This Row],[Name]],_6678[Name],_6678[Points],0)</f>
        <v>0</v>
      </c>
      <c r="S155">
        <f>_xlfn.XLOOKUP(Table7[[#This Row],[Name]],_2[Name],_2[Points],0)</f>
        <v>1</v>
      </c>
      <c r="T155">
        <f>_xlfn.XLOOKUP(Table7[[#This Row],[Name]],_773[Name],_773[Points],0)</f>
        <v>5</v>
      </c>
      <c r="U155">
        <f>_xlfn.XLOOKUP(Table7[[#This Row],[Name]],_7[Name],_7[Points],0)</f>
        <v>5</v>
      </c>
      <c r="V155">
        <f>_xlfn.XLOOKUP(Table7[[#This Row],[Name]],_7521[Name],_7521[Points],0)</f>
        <v>0</v>
      </c>
    </row>
    <row r="156" spans="1:22" x14ac:dyDescent="0.2">
      <c r="A156" t="s">
        <v>359</v>
      </c>
      <c r="B156" t="str">
        <f>_xlfn.XLOOKUP(Table7[[#This Row],[Name]],_966[[Name ]],_966[Party])</f>
        <v>Democratic</v>
      </c>
      <c r="C156" s="3">
        <f>SUM(Table7[[#This Row],[H.R. 7217]:[H.R. 7521]])/Table7[[#This Row],[Total Weight]]</f>
        <v>0.6901408450704225</v>
      </c>
      <c r="D156" s="4">
        <f>SUM(Table2[Weight?])</f>
        <v>71</v>
      </c>
      <c r="E156" s="4">
        <f>IF(Table7[[#This Row],[Party]]="Democratic",1,0)</f>
        <v>1</v>
      </c>
      <c r="F156" s="4">
        <f>IF(Table7[[#This Row],[Party]]="Democratic",Table7[[#This Row],[Score]],0)</f>
        <v>0.6901408450704225</v>
      </c>
      <c r="G156" s="4">
        <f>IF(Table7[[#This Row],[Party]]="Republican",1,0)</f>
        <v>0</v>
      </c>
      <c r="H156" s="4">
        <f>IF(Table7[[#This Row],[Party]]="Republican",Table7[[#This Row],[Score]],0)</f>
        <v>0</v>
      </c>
      <c r="I156">
        <f>(_xlfn.XLOOKUP(Table7[[#This Row],[Name]],_7217[Name],_7217[Points],0))</f>
        <v>10</v>
      </c>
      <c r="J156">
        <f>_xlfn.XLOOKUP(Table7[[#This Row],[Name]],_3746[Name],_3746[Rating],0)</f>
        <v>0</v>
      </c>
      <c r="K156">
        <f>_xlfn.XLOOKUP(Table7[[#This Row],[Name]],_966[[Name ]],_966[Points])</f>
        <v>0</v>
      </c>
      <c r="L156">
        <f>_xlfn.XLOOKUP(Table7[[#This Row],[Name]],_5860[Name],_5860[Points],0)</f>
        <v>2</v>
      </c>
      <c r="M156">
        <f>_xlfn.XLOOKUP(Table7[[#This Row],[Name]],_7176[Name],_7176[Points])</f>
        <v>8</v>
      </c>
      <c r="N156">
        <f>_xlfn.XLOOKUP(Table7[[#This Row],[Name]],_485[[Name ]],_485[Points],0)</f>
        <v>1</v>
      </c>
      <c r="O156">
        <f>_xlfn.XLOOKUP(Table7[[#This Row],[Name]],_7024[Name],_7024[Points])</f>
        <v>8</v>
      </c>
      <c r="P156">
        <f>_xlfn.XLOOKUP(Table7[[#This Row],[Name]],_6976[Name],_6976[Points],0)</f>
        <v>0</v>
      </c>
      <c r="Q156">
        <f>_xlfn.XLOOKUP(Table7[[#This Row],[Name]],_6918[Name],_6918[Points],0)</f>
        <v>9</v>
      </c>
      <c r="R156">
        <f>_xlfn.XLOOKUP(Table7[[#This Row],[Name]],_6678[Name],_6678[Points],0)</f>
        <v>0</v>
      </c>
      <c r="S156">
        <f>_xlfn.XLOOKUP(Table7[[#This Row],[Name]],_2[Name],_2[Points],0)</f>
        <v>1</v>
      </c>
      <c r="T156">
        <f>_xlfn.XLOOKUP(Table7[[#This Row],[Name]],_773[Name],_773[Points],0)</f>
        <v>5</v>
      </c>
      <c r="U156">
        <f>_xlfn.XLOOKUP(Table7[[#This Row],[Name]],_7[Name],_7[Points],0)</f>
        <v>5</v>
      </c>
      <c r="V156">
        <f>_xlfn.XLOOKUP(Table7[[#This Row],[Name]],_7521[Name],_7521[Points],0)</f>
        <v>0</v>
      </c>
    </row>
    <row r="157" spans="1:22" x14ac:dyDescent="0.2">
      <c r="A157" t="s">
        <v>405</v>
      </c>
      <c r="B157" t="str">
        <f>_xlfn.XLOOKUP(Table7[[#This Row],[Name]],_966[[Name ]],_966[Party])</f>
        <v>Democratic</v>
      </c>
      <c r="C157" s="3">
        <f>SUM(Table7[[#This Row],[H.R. 7217]:[H.R. 7521]])/Table7[[#This Row],[Total Weight]]</f>
        <v>0.6901408450704225</v>
      </c>
      <c r="D157" s="4">
        <f>SUM(Table2[Weight?])</f>
        <v>71</v>
      </c>
      <c r="E157" s="4">
        <f>IF(Table7[[#This Row],[Party]]="Democratic",1,0)</f>
        <v>1</v>
      </c>
      <c r="F157" s="4">
        <f>IF(Table7[[#This Row],[Party]]="Democratic",Table7[[#This Row],[Score]],0)</f>
        <v>0.6901408450704225</v>
      </c>
      <c r="G157" s="4">
        <f>IF(Table7[[#This Row],[Party]]="Republican",1,0)</f>
        <v>0</v>
      </c>
      <c r="H157" s="4">
        <f>IF(Table7[[#This Row],[Party]]="Republican",Table7[[#This Row],[Score]],0)</f>
        <v>0</v>
      </c>
      <c r="I157">
        <f>(_xlfn.XLOOKUP(Table7[[#This Row],[Name]],_7217[Name],_7217[Points],0))</f>
        <v>10</v>
      </c>
      <c r="J157">
        <f>_xlfn.XLOOKUP(Table7[[#This Row],[Name]],_3746[Name],_3746[Rating],0)</f>
        <v>0</v>
      </c>
      <c r="K157">
        <f>_xlfn.XLOOKUP(Table7[[#This Row],[Name]],_966[[Name ]],_966[Points])</f>
        <v>0</v>
      </c>
      <c r="L157">
        <f>_xlfn.XLOOKUP(Table7[[#This Row],[Name]],_5860[Name],_5860[Points],0)</f>
        <v>2</v>
      </c>
      <c r="M157">
        <f>_xlfn.XLOOKUP(Table7[[#This Row],[Name]],_7176[Name],_7176[Points])</f>
        <v>8</v>
      </c>
      <c r="N157">
        <f>_xlfn.XLOOKUP(Table7[[#This Row],[Name]],_485[[Name ]],_485[Points],0)</f>
        <v>1</v>
      </c>
      <c r="O157">
        <f>_xlfn.XLOOKUP(Table7[[#This Row],[Name]],_7024[Name],_7024[Points])</f>
        <v>8</v>
      </c>
      <c r="P157">
        <f>_xlfn.XLOOKUP(Table7[[#This Row],[Name]],_6976[Name],_6976[Points],0)</f>
        <v>0</v>
      </c>
      <c r="Q157">
        <f>_xlfn.XLOOKUP(Table7[[#This Row],[Name]],_6918[Name],_6918[Points],0)</f>
        <v>9</v>
      </c>
      <c r="R157">
        <f>_xlfn.XLOOKUP(Table7[[#This Row],[Name]],_6678[Name],_6678[Points],0)</f>
        <v>0</v>
      </c>
      <c r="S157">
        <f>_xlfn.XLOOKUP(Table7[[#This Row],[Name]],_2[Name],_2[Points],0)</f>
        <v>1</v>
      </c>
      <c r="T157">
        <f>_xlfn.XLOOKUP(Table7[[#This Row],[Name]],_773[Name],_773[Points],0)</f>
        <v>5</v>
      </c>
      <c r="U157">
        <f>_xlfn.XLOOKUP(Table7[[#This Row],[Name]],_7[Name],_7[Points],0)</f>
        <v>5</v>
      </c>
      <c r="V157">
        <f>_xlfn.XLOOKUP(Table7[[#This Row],[Name]],_7521[Name],_7521[Points],0)</f>
        <v>0</v>
      </c>
    </row>
    <row r="158" spans="1:22" x14ac:dyDescent="0.2">
      <c r="A158" t="s">
        <v>408</v>
      </c>
      <c r="B158" t="str">
        <f>_xlfn.XLOOKUP(Table7[[#This Row],[Name]],_966[[Name ]],_966[Party])</f>
        <v>Democratic</v>
      </c>
      <c r="C158" s="3">
        <f>SUM(Table7[[#This Row],[H.R. 7217]:[H.R. 7521]])/Table7[[#This Row],[Total Weight]]</f>
        <v>0.6901408450704225</v>
      </c>
      <c r="D158" s="4">
        <f>SUM(Table2[Weight?])</f>
        <v>71</v>
      </c>
      <c r="E158" s="4">
        <f>IF(Table7[[#This Row],[Party]]="Democratic",1,0)</f>
        <v>1</v>
      </c>
      <c r="F158" s="4">
        <f>IF(Table7[[#This Row],[Party]]="Democratic",Table7[[#This Row],[Score]],0)</f>
        <v>0.6901408450704225</v>
      </c>
      <c r="G158" s="4">
        <f>IF(Table7[[#This Row],[Party]]="Republican",1,0)</f>
        <v>0</v>
      </c>
      <c r="H158" s="4">
        <f>IF(Table7[[#This Row],[Party]]="Republican",Table7[[#This Row],[Score]],0)</f>
        <v>0</v>
      </c>
      <c r="I158">
        <f>(_xlfn.XLOOKUP(Table7[[#This Row],[Name]],_7217[Name],_7217[Points],0))</f>
        <v>10</v>
      </c>
      <c r="J158">
        <f>_xlfn.XLOOKUP(Table7[[#This Row],[Name]],_3746[Name],_3746[Rating],0)</f>
        <v>1</v>
      </c>
      <c r="K158">
        <f>_xlfn.XLOOKUP(Table7[[#This Row],[Name]],_966[[Name ]],_966[Points])</f>
        <v>0</v>
      </c>
      <c r="L158">
        <f>_xlfn.XLOOKUP(Table7[[#This Row],[Name]],_5860[Name],_5860[Points],0)</f>
        <v>2</v>
      </c>
      <c r="M158">
        <f>_xlfn.XLOOKUP(Table7[[#This Row],[Name]],_7176[Name],_7176[Points])</f>
        <v>8</v>
      </c>
      <c r="N158">
        <f>_xlfn.XLOOKUP(Table7[[#This Row],[Name]],_485[[Name ]],_485[Points],0)</f>
        <v>1</v>
      </c>
      <c r="O158">
        <f>_xlfn.XLOOKUP(Table7[[#This Row],[Name]],_7024[Name],_7024[Points])</f>
        <v>0</v>
      </c>
      <c r="P158">
        <f>_xlfn.XLOOKUP(Table7[[#This Row],[Name]],_6976[Name],_6976[Points],0)</f>
        <v>6</v>
      </c>
      <c r="Q158">
        <f>_xlfn.XLOOKUP(Table7[[#This Row],[Name]],_6918[Name],_6918[Points],0)</f>
        <v>9</v>
      </c>
      <c r="R158">
        <f>_xlfn.XLOOKUP(Table7[[#This Row],[Name]],_6678[Name],_6678[Points],0)</f>
        <v>6</v>
      </c>
      <c r="S158">
        <f>_xlfn.XLOOKUP(Table7[[#This Row],[Name]],_2[Name],_2[Points],0)</f>
        <v>1</v>
      </c>
      <c r="T158">
        <f>_xlfn.XLOOKUP(Table7[[#This Row],[Name]],_773[Name],_773[Points],0)</f>
        <v>0</v>
      </c>
      <c r="U158">
        <f>_xlfn.XLOOKUP(Table7[[#This Row],[Name]],_7[Name],_7[Points],0)</f>
        <v>5</v>
      </c>
      <c r="V158">
        <f>_xlfn.XLOOKUP(Table7[[#This Row],[Name]],_7521[Name],_7521[Points],0)</f>
        <v>0</v>
      </c>
    </row>
    <row r="159" spans="1:22" x14ac:dyDescent="0.2">
      <c r="A159" t="s">
        <v>438</v>
      </c>
      <c r="B159" t="str">
        <f>_xlfn.XLOOKUP(Table7[[#This Row],[Name]],_966[[Name ]],_966[Party])</f>
        <v>Democratic</v>
      </c>
      <c r="C159" s="3">
        <f>SUM(Table7[[#This Row],[H.R. 7217]:[H.R. 7521]])/Table7[[#This Row],[Total Weight]]</f>
        <v>0.6901408450704225</v>
      </c>
      <c r="D159" s="4">
        <f>SUM(Table2[Weight?])</f>
        <v>71</v>
      </c>
      <c r="E159" s="4">
        <f>IF(Table7[[#This Row],[Party]]="Democratic",1,0)</f>
        <v>1</v>
      </c>
      <c r="F159" s="4">
        <f>IF(Table7[[#This Row],[Party]]="Democratic",Table7[[#This Row],[Score]],0)</f>
        <v>0.6901408450704225</v>
      </c>
      <c r="G159" s="4">
        <f>IF(Table7[[#This Row],[Party]]="Republican",1,0)</f>
        <v>0</v>
      </c>
      <c r="H159" s="4">
        <f>IF(Table7[[#This Row],[Party]]="Republican",Table7[[#This Row],[Score]],0)</f>
        <v>0</v>
      </c>
      <c r="I159">
        <f>(_xlfn.XLOOKUP(Table7[[#This Row],[Name]],_7217[Name],_7217[Points],0))</f>
        <v>10</v>
      </c>
      <c r="J159">
        <f>_xlfn.XLOOKUP(Table7[[#This Row],[Name]],_3746[Name],_3746[Rating],0)</f>
        <v>0</v>
      </c>
      <c r="K159">
        <f>_xlfn.XLOOKUP(Table7[[#This Row],[Name]],_966[[Name ]],_966[Points])</f>
        <v>0</v>
      </c>
      <c r="L159">
        <f>_xlfn.XLOOKUP(Table7[[#This Row],[Name]],_5860[Name],_5860[Points],0)</f>
        <v>2</v>
      </c>
      <c r="M159">
        <f>_xlfn.XLOOKUP(Table7[[#This Row],[Name]],_7176[Name],_7176[Points])</f>
        <v>8</v>
      </c>
      <c r="N159">
        <f>_xlfn.XLOOKUP(Table7[[#This Row],[Name]],_485[[Name ]],_485[Points],0)</f>
        <v>1</v>
      </c>
      <c r="O159">
        <f>_xlfn.XLOOKUP(Table7[[#This Row],[Name]],_7024[Name],_7024[Points])</f>
        <v>8</v>
      </c>
      <c r="P159">
        <f>_xlfn.XLOOKUP(Table7[[#This Row],[Name]],_6976[Name],_6976[Points],0)</f>
        <v>0</v>
      </c>
      <c r="Q159">
        <f>_xlfn.XLOOKUP(Table7[[#This Row],[Name]],_6918[Name],_6918[Points],0)</f>
        <v>9</v>
      </c>
      <c r="R159">
        <f>_xlfn.XLOOKUP(Table7[[#This Row],[Name]],_6678[Name],_6678[Points],0)</f>
        <v>0</v>
      </c>
      <c r="S159">
        <f>_xlfn.XLOOKUP(Table7[[#This Row],[Name]],_2[Name],_2[Points],0)</f>
        <v>1</v>
      </c>
      <c r="T159">
        <f>_xlfn.XLOOKUP(Table7[[#This Row],[Name]],_773[Name],_773[Points],0)</f>
        <v>5</v>
      </c>
      <c r="U159">
        <f>_xlfn.XLOOKUP(Table7[[#This Row],[Name]],_7[Name],_7[Points],0)</f>
        <v>5</v>
      </c>
      <c r="V159">
        <f>_xlfn.XLOOKUP(Table7[[#This Row],[Name]],_7521[Name],_7521[Points],0)</f>
        <v>0</v>
      </c>
    </row>
    <row r="160" spans="1:22" x14ac:dyDescent="0.2">
      <c r="A160" t="s">
        <v>448</v>
      </c>
      <c r="B160" t="str">
        <f>_xlfn.XLOOKUP(Table7[[#This Row],[Name]],_966[[Name ]],_966[Party])</f>
        <v>Democratic</v>
      </c>
      <c r="C160" s="3">
        <f>SUM(Table7[[#This Row],[H.R. 7217]:[H.R. 7521]])/Table7[[#This Row],[Total Weight]]</f>
        <v>0.81690140845070425</v>
      </c>
      <c r="D160" s="4">
        <f>SUM(Table2[Weight?])</f>
        <v>71</v>
      </c>
      <c r="E160" s="4">
        <f>IF(Table7[[#This Row],[Party]]="Democratic",1,0)</f>
        <v>1</v>
      </c>
      <c r="F160" s="4">
        <f>IF(Table7[[#This Row],[Party]]="Democratic",Table7[[#This Row],[Score]],0)</f>
        <v>0.81690140845070425</v>
      </c>
      <c r="G160" s="4">
        <f>IF(Table7[[#This Row],[Party]]="Republican",1,0)</f>
        <v>0</v>
      </c>
      <c r="H160" s="4">
        <f>IF(Table7[[#This Row],[Party]]="Republican",Table7[[#This Row],[Score]],0)</f>
        <v>0</v>
      </c>
      <c r="I160">
        <f>(_xlfn.XLOOKUP(Table7[[#This Row],[Name]],_7217[Name],_7217[Points],0))</f>
        <v>10</v>
      </c>
      <c r="J160">
        <f>_xlfn.XLOOKUP(Table7[[#This Row],[Name]],_3746[Name],_3746[Rating],0)</f>
        <v>1</v>
      </c>
      <c r="K160">
        <f>_xlfn.XLOOKUP(Table7[[#This Row],[Name]],_966[[Name ]],_966[Points])</f>
        <v>0</v>
      </c>
      <c r="L160">
        <f>_xlfn.XLOOKUP(Table7[[#This Row],[Name]],_5860[Name],_5860[Points],0)</f>
        <v>2</v>
      </c>
      <c r="M160">
        <f>_xlfn.XLOOKUP(Table7[[#This Row],[Name]],_7176[Name],_7176[Points])</f>
        <v>8</v>
      </c>
      <c r="N160">
        <f>_xlfn.XLOOKUP(Table7[[#This Row],[Name]],_485[[Name ]],_485[Points],0)</f>
        <v>1</v>
      </c>
      <c r="O160">
        <f>_xlfn.XLOOKUP(Table7[[#This Row],[Name]],_7024[Name],_7024[Points])</f>
        <v>0</v>
      </c>
      <c r="P160">
        <f>_xlfn.XLOOKUP(Table7[[#This Row],[Name]],_6976[Name],_6976[Points],0)</f>
        <v>6</v>
      </c>
      <c r="Q160">
        <f>_xlfn.XLOOKUP(Table7[[#This Row],[Name]],_6918[Name],_6918[Points],0)</f>
        <v>9</v>
      </c>
      <c r="R160">
        <f>_xlfn.XLOOKUP(Table7[[#This Row],[Name]],_6678[Name],_6678[Points],0)</f>
        <v>6</v>
      </c>
      <c r="S160">
        <f>_xlfn.XLOOKUP(Table7[[#This Row],[Name]],_2[Name],_2[Points],0)</f>
        <v>1</v>
      </c>
      <c r="T160">
        <f>_xlfn.XLOOKUP(Table7[[#This Row],[Name]],_773[Name],_773[Points],0)</f>
        <v>0</v>
      </c>
      <c r="U160">
        <f>_xlfn.XLOOKUP(Table7[[#This Row],[Name]],_7[Name],_7[Points],0)</f>
        <v>5</v>
      </c>
      <c r="V160">
        <f>_xlfn.XLOOKUP(Table7[[#This Row],[Name]],_7521[Name],_7521[Points],0)</f>
        <v>9</v>
      </c>
    </row>
    <row r="161" spans="1:22" x14ac:dyDescent="0.2">
      <c r="A161" t="s">
        <v>462</v>
      </c>
      <c r="B161" t="str">
        <f>_xlfn.XLOOKUP(Table7[[#This Row],[Name]],_966[[Name ]],_966[Party])</f>
        <v>Democratic</v>
      </c>
      <c r="C161" s="3">
        <f>SUM(Table7[[#This Row],[H.R. 7217]:[H.R. 7521]])/Table7[[#This Row],[Total Weight]]</f>
        <v>0.6901408450704225</v>
      </c>
      <c r="D161" s="4">
        <f>SUM(Table2[Weight?])</f>
        <v>71</v>
      </c>
      <c r="E161" s="4">
        <f>IF(Table7[[#This Row],[Party]]="Democratic",1,0)</f>
        <v>1</v>
      </c>
      <c r="F161" s="4">
        <f>IF(Table7[[#This Row],[Party]]="Democratic",Table7[[#This Row],[Score]],0)</f>
        <v>0.6901408450704225</v>
      </c>
      <c r="G161" s="4">
        <f>IF(Table7[[#This Row],[Party]]="Republican",1,0)</f>
        <v>0</v>
      </c>
      <c r="H161" s="4">
        <f>IF(Table7[[#This Row],[Party]]="Republican",Table7[[#This Row],[Score]],0)</f>
        <v>0</v>
      </c>
      <c r="I161">
        <f>(_xlfn.XLOOKUP(Table7[[#This Row],[Name]],_7217[Name],_7217[Points],0))</f>
        <v>10</v>
      </c>
      <c r="J161">
        <f>_xlfn.XLOOKUP(Table7[[#This Row],[Name]],_3746[Name],_3746[Rating],0)</f>
        <v>0</v>
      </c>
      <c r="K161">
        <f>_xlfn.XLOOKUP(Table7[[#This Row],[Name]],_966[[Name ]],_966[Points])</f>
        <v>0</v>
      </c>
      <c r="L161">
        <f>_xlfn.XLOOKUP(Table7[[#This Row],[Name]],_5860[Name],_5860[Points],0)</f>
        <v>2</v>
      </c>
      <c r="M161">
        <f>_xlfn.XLOOKUP(Table7[[#This Row],[Name]],_7176[Name],_7176[Points])</f>
        <v>8</v>
      </c>
      <c r="N161">
        <f>_xlfn.XLOOKUP(Table7[[#This Row],[Name]],_485[[Name ]],_485[Points],0)</f>
        <v>1</v>
      </c>
      <c r="O161">
        <f>_xlfn.XLOOKUP(Table7[[#This Row],[Name]],_7024[Name],_7024[Points])</f>
        <v>8</v>
      </c>
      <c r="P161">
        <f>_xlfn.XLOOKUP(Table7[[#This Row],[Name]],_6976[Name],_6976[Points],0)</f>
        <v>0</v>
      </c>
      <c r="Q161">
        <f>_xlfn.XLOOKUP(Table7[[#This Row],[Name]],_6918[Name],_6918[Points],0)</f>
        <v>9</v>
      </c>
      <c r="R161">
        <f>_xlfn.XLOOKUP(Table7[[#This Row],[Name]],_6678[Name],_6678[Points],0)</f>
        <v>0</v>
      </c>
      <c r="S161">
        <f>_xlfn.XLOOKUP(Table7[[#This Row],[Name]],_2[Name],_2[Points],0)</f>
        <v>1</v>
      </c>
      <c r="T161">
        <f>_xlfn.XLOOKUP(Table7[[#This Row],[Name]],_773[Name],_773[Points],0)</f>
        <v>5</v>
      </c>
      <c r="U161">
        <f>_xlfn.XLOOKUP(Table7[[#This Row],[Name]],_7[Name],_7[Points],0)</f>
        <v>5</v>
      </c>
      <c r="V161">
        <f>_xlfn.XLOOKUP(Table7[[#This Row],[Name]],_7521[Name],_7521[Points],0)</f>
        <v>0</v>
      </c>
    </row>
    <row r="162" spans="1:22" x14ac:dyDescent="0.2">
      <c r="A162" t="s">
        <v>16</v>
      </c>
      <c r="B162" t="str">
        <f>_xlfn.XLOOKUP(Table7[[#This Row],[Name]],_966[[Name ]],_966[Party])</f>
        <v>Democratic</v>
      </c>
      <c r="C162" s="3">
        <f>SUM(Table7[[#This Row],[H.R. 7217]:[H.R. 7521]])/Table7[[#This Row],[Total Weight]]</f>
        <v>0.676056338028169</v>
      </c>
      <c r="D162" s="4">
        <f>SUM(Table2[Weight?])</f>
        <v>71</v>
      </c>
      <c r="E162" s="4">
        <f>IF(Table7[[#This Row],[Party]]="Democratic",1,0)</f>
        <v>1</v>
      </c>
      <c r="F162" s="4">
        <f>IF(Table7[[#This Row],[Party]]="Democratic",Table7[[#This Row],[Score]],0)</f>
        <v>0.676056338028169</v>
      </c>
      <c r="G162" s="4">
        <f>IF(Table7[[#This Row],[Party]]="Republican",1,0)</f>
        <v>0</v>
      </c>
      <c r="H162" s="4">
        <f>IF(Table7[[#This Row],[Party]]="Republican",Table7[[#This Row],[Score]],0)</f>
        <v>0</v>
      </c>
      <c r="I162">
        <f>(_xlfn.XLOOKUP(Table7[[#This Row],[Name]],_7217[Name],_7217[Points],0))</f>
        <v>10</v>
      </c>
      <c r="J162">
        <f>_xlfn.XLOOKUP(Table7[[#This Row],[Name]],_3746[Name],_3746[Rating],0)</f>
        <v>0</v>
      </c>
      <c r="K162">
        <f>_xlfn.XLOOKUP(Table7[[#This Row],[Name]],_966[[Name ]],_966[Points])</f>
        <v>0</v>
      </c>
      <c r="L162">
        <f>_xlfn.XLOOKUP(Table7[[#This Row],[Name]],_5860[Name],_5860[Points],0)</f>
        <v>0</v>
      </c>
      <c r="M162">
        <f>_xlfn.XLOOKUP(Table7[[#This Row],[Name]],_7176[Name],_7176[Points])</f>
        <v>8</v>
      </c>
      <c r="N162">
        <f>_xlfn.XLOOKUP(Table7[[#This Row],[Name]],_485[[Name ]],_485[Points],0)</f>
        <v>1</v>
      </c>
      <c r="O162">
        <f>_xlfn.XLOOKUP(Table7[[#This Row],[Name]],_7024[Name],_7024[Points])</f>
        <v>8</v>
      </c>
      <c r="P162">
        <f>_xlfn.XLOOKUP(Table7[[#This Row],[Name]],_6976[Name],_6976[Points],0)</f>
        <v>6</v>
      </c>
      <c r="Q162">
        <f>_xlfn.XLOOKUP(Table7[[#This Row],[Name]],_6918[Name],_6918[Points],0)</f>
        <v>9</v>
      </c>
      <c r="R162">
        <f>_xlfn.XLOOKUP(Table7[[#This Row],[Name]],_6678[Name],_6678[Points],0)</f>
        <v>6</v>
      </c>
      <c r="S162">
        <f>_xlfn.XLOOKUP(Table7[[#This Row],[Name]],_2[Name],_2[Points],0)</f>
        <v>0</v>
      </c>
      <c r="T162">
        <f>_xlfn.XLOOKUP(Table7[[#This Row],[Name]],_773[Name],_773[Points],0)</f>
        <v>0</v>
      </c>
      <c r="U162">
        <f>_xlfn.XLOOKUP(Table7[[#This Row],[Name]],_7[Name],_7[Points],0)</f>
        <v>0</v>
      </c>
      <c r="V162">
        <f>_xlfn.XLOOKUP(Table7[[#This Row],[Name]],_7521[Name],_7521[Points],0)</f>
        <v>0</v>
      </c>
    </row>
    <row r="163" spans="1:22" x14ac:dyDescent="0.2">
      <c r="A163" t="s">
        <v>238</v>
      </c>
      <c r="B163" t="str">
        <f>_xlfn.XLOOKUP(Table7[[#This Row],[Name]],_966[[Name ]],_966[Party])</f>
        <v>Democratic</v>
      </c>
      <c r="C163" s="3">
        <f>SUM(Table7[[#This Row],[H.R. 7217]:[H.R. 7521]])/Table7[[#This Row],[Total Weight]]</f>
        <v>0.80281690140845074</v>
      </c>
      <c r="D163" s="4">
        <f>SUM(Table2[Weight?])</f>
        <v>71</v>
      </c>
      <c r="E163" s="4">
        <f>IF(Table7[[#This Row],[Party]]="Democratic",1,0)</f>
        <v>1</v>
      </c>
      <c r="F163" s="4">
        <f>IF(Table7[[#This Row],[Party]]="Democratic",Table7[[#This Row],[Score]],0)</f>
        <v>0.80281690140845074</v>
      </c>
      <c r="G163" s="4">
        <f>IF(Table7[[#This Row],[Party]]="Republican",1,0)</f>
        <v>0</v>
      </c>
      <c r="H163" s="4">
        <f>IF(Table7[[#This Row],[Party]]="Republican",Table7[[#This Row],[Score]],0)</f>
        <v>0</v>
      </c>
      <c r="I163">
        <f>(_xlfn.XLOOKUP(Table7[[#This Row],[Name]],_7217[Name],_7217[Points],0))</f>
        <v>10</v>
      </c>
      <c r="J163">
        <f>_xlfn.XLOOKUP(Table7[[#This Row],[Name]],_3746[Name],_3746[Rating],0)</f>
        <v>0</v>
      </c>
      <c r="K163">
        <f>_xlfn.XLOOKUP(Table7[[#This Row],[Name]],_966[[Name ]],_966[Points])</f>
        <v>0</v>
      </c>
      <c r="L163">
        <f>_xlfn.XLOOKUP(Table7[[#This Row],[Name]],_5860[Name],_5860[Points],0)</f>
        <v>2</v>
      </c>
      <c r="M163">
        <f>_xlfn.XLOOKUP(Table7[[#This Row],[Name]],_7176[Name],_7176[Points])</f>
        <v>8</v>
      </c>
      <c r="N163">
        <f>_xlfn.XLOOKUP(Table7[[#This Row],[Name]],_485[[Name ]],_485[Points],0)</f>
        <v>1</v>
      </c>
      <c r="O163">
        <f>_xlfn.XLOOKUP(Table7[[#This Row],[Name]],_7024[Name],_7024[Points])</f>
        <v>0</v>
      </c>
      <c r="P163">
        <f>_xlfn.XLOOKUP(Table7[[#This Row],[Name]],_6976[Name],_6976[Points],0)</f>
        <v>6</v>
      </c>
      <c r="Q163">
        <f>_xlfn.XLOOKUP(Table7[[#This Row],[Name]],_6918[Name],_6918[Points],0)</f>
        <v>9</v>
      </c>
      <c r="R163">
        <f>_xlfn.XLOOKUP(Table7[[#This Row],[Name]],_6678[Name],_6678[Points],0)</f>
        <v>6</v>
      </c>
      <c r="S163">
        <f>_xlfn.XLOOKUP(Table7[[#This Row],[Name]],_2[Name],_2[Points],0)</f>
        <v>1</v>
      </c>
      <c r="T163">
        <f>_xlfn.XLOOKUP(Table7[[#This Row],[Name]],_773[Name],_773[Points],0)</f>
        <v>0</v>
      </c>
      <c r="U163">
        <f>_xlfn.XLOOKUP(Table7[[#This Row],[Name]],_7[Name],_7[Points],0)</f>
        <v>5</v>
      </c>
      <c r="V163">
        <f>_xlfn.XLOOKUP(Table7[[#This Row],[Name]],_7521[Name],_7521[Points],0)</f>
        <v>9</v>
      </c>
    </row>
    <row r="164" spans="1:22" x14ac:dyDescent="0.2">
      <c r="A164" t="s">
        <v>246</v>
      </c>
      <c r="B164" t="str">
        <f>_xlfn.XLOOKUP(Table7[[#This Row],[Name]],_966[[Name ]],_966[Party])</f>
        <v>Democratic</v>
      </c>
      <c r="C164" s="3">
        <f>SUM(Table7[[#This Row],[H.R. 7217]:[H.R. 7521]])/Table7[[#This Row],[Total Weight]]</f>
        <v>0.676056338028169</v>
      </c>
      <c r="D164" s="4">
        <f>SUM(Table2[Weight?])</f>
        <v>71</v>
      </c>
      <c r="E164" s="4">
        <f>IF(Table7[[#This Row],[Party]]="Democratic",1,0)</f>
        <v>1</v>
      </c>
      <c r="F164" s="4">
        <f>IF(Table7[[#This Row],[Party]]="Democratic",Table7[[#This Row],[Score]],0)</f>
        <v>0.676056338028169</v>
      </c>
      <c r="G164" s="4">
        <f>IF(Table7[[#This Row],[Party]]="Republican",1,0)</f>
        <v>0</v>
      </c>
      <c r="H164" s="4">
        <f>IF(Table7[[#This Row],[Party]]="Republican",Table7[[#This Row],[Score]],0)</f>
        <v>0</v>
      </c>
      <c r="I164">
        <f>(_xlfn.XLOOKUP(Table7[[#This Row],[Name]],_7217[Name],_7217[Points],0))</f>
        <v>10</v>
      </c>
      <c r="J164">
        <f>_xlfn.XLOOKUP(Table7[[#This Row],[Name]],_3746[Name],_3746[Rating],0)</f>
        <v>0</v>
      </c>
      <c r="K164">
        <f>_xlfn.XLOOKUP(Table7[[#This Row],[Name]],_966[[Name ]],_966[Points])</f>
        <v>0</v>
      </c>
      <c r="L164">
        <f>_xlfn.XLOOKUP(Table7[[#This Row],[Name]],_5860[Name],_5860[Points],0)</f>
        <v>2</v>
      </c>
      <c r="M164">
        <f>_xlfn.XLOOKUP(Table7[[#This Row],[Name]],_7176[Name],_7176[Points])</f>
        <v>8</v>
      </c>
      <c r="N164">
        <f>_xlfn.XLOOKUP(Table7[[#This Row],[Name]],_485[[Name ]],_485[Points],0)</f>
        <v>1</v>
      </c>
      <c r="O164">
        <f>_xlfn.XLOOKUP(Table7[[#This Row],[Name]],_7024[Name],_7024[Points])</f>
        <v>0</v>
      </c>
      <c r="P164">
        <f>_xlfn.XLOOKUP(Table7[[#This Row],[Name]],_6976[Name],_6976[Points],0)</f>
        <v>6</v>
      </c>
      <c r="Q164">
        <f>_xlfn.XLOOKUP(Table7[[#This Row],[Name]],_6918[Name],_6918[Points],0)</f>
        <v>9</v>
      </c>
      <c r="R164">
        <f>_xlfn.XLOOKUP(Table7[[#This Row],[Name]],_6678[Name],_6678[Points],0)</f>
        <v>6</v>
      </c>
      <c r="S164">
        <f>_xlfn.XLOOKUP(Table7[[#This Row],[Name]],_2[Name],_2[Points],0)</f>
        <v>1</v>
      </c>
      <c r="T164">
        <f>_xlfn.XLOOKUP(Table7[[#This Row],[Name]],_773[Name],_773[Points],0)</f>
        <v>0</v>
      </c>
      <c r="U164">
        <f>_xlfn.XLOOKUP(Table7[[#This Row],[Name]],_7[Name],_7[Points],0)</f>
        <v>5</v>
      </c>
      <c r="V164">
        <f>_xlfn.XLOOKUP(Table7[[#This Row],[Name]],_7521[Name],_7521[Points],0)</f>
        <v>0</v>
      </c>
    </row>
    <row r="165" spans="1:22" x14ac:dyDescent="0.2">
      <c r="A165" t="s">
        <v>277</v>
      </c>
      <c r="B165" t="str">
        <f>_xlfn.XLOOKUP(Table7[[#This Row],[Name]],_966[[Name ]],_966[Party])</f>
        <v>Democratic</v>
      </c>
      <c r="C165" s="3">
        <f>SUM(Table7[[#This Row],[H.R. 7217]:[H.R. 7521]])/Table7[[#This Row],[Total Weight]]</f>
        <v>0.80281690140845074</v>
      </c>
      <c r="D165" s="4">
        <f>SUM(Table2[Weight?])</f>
        <v>71</v>
      </c>
      <c r="E165" s="4">
        <f>IF(Table7[[#This Row],[Party]]="Democratic",1,0)</f>
        <v>1</v>
      </c>
      <c r="F165" s="4">
        <f>IF(Table7[[#This Row],[Party]]="Democratic",Table7[[#This Row],[Score]],0)</f>
        <v>0.80281690140845074</v>
      </c>
      <c r="G165" s="4">
        <f>IF(Table7[[#This Row],[Party]]="Republican",1,0)</f>
        <v>0</v>
      </c>
      <c r="H165" s="4">
        <f>IF(Table7[[#This Row],[Party]]="Republican",Table7[[#This Row],[Score]],0)</f>
        <v>0</v>
      </c>
      <c r="I165">
        <f>(_xlfn.XLOOKUP(Table7[[#This Row],[Name]],_7217[Name],_7217[Points],0))</f>
        <v>10</v>
      </c>
      <c r="J165">
        <f>_xlfn.XLOOKUP(Table7[[#This Row],[Name]],_3746[Name],_3746[Rating],0)</f>
        <v>0</v>
      </c>
      <c r="K165">
        <f>_xlfn.XLOOKUP(Table7[[#This Row],[Name]],_966[[Name ]],_966[Points])</f>
        <v>0</v>
      </c>
      <c r="L165">
        <f>_xlfn.XLOOKUP(Table7[[#This Row],[Name]],_5860[Name],_5860[Points],0)</f>
        <v>2</v>
      </c>
      <c r="M165">
        <f>_xlfn.XLOOKUP(Table7[[#This Row],[Name]],_7176[Name],_7176[Points])</f>
        <v>0</v>
      </c>
      <c r="N165">
        <f>_xlfn.XLOOKUP(Table7[[#This Row],[Name]],_485[[Name ]],_485[Points],0)</f>
        <v>1</v>
      </c>
      <c r="O165">
        <f>_xlfn.XLOOKUP(Table7[[#This Row],[Name]],_7024[Name],_7024[Points])</f>
        <v>8</v>
      </c>
      <c r="P165">
        <f>_xlfn.XLOOKUP(Table7[[#This Row],[Name]],_6976[Name],_6976[Points],0)</f>
        <v>6</v>
      </c>
      <c r="Q165">
        <f>_xlfn.XLOOKUP(Table7[[#This Row],[Name]],_6918[Name],_6918[Points],0)</f>
        <v>9</v>
      </c>
      <c r="R165">
        <f>_xlfn.XLOOKUP(Table7[[#This Row],[Name]],_6678[Name],_6678[Points],0)</f>
        <v>6</v>
      </c>
      <c r="S165">
        <f>_xlfn.XLOOKUP(Table7[[#This Row],[Name]],_2[Name],_2[Points],0)</f>
        <v>1</v>
      </c>
      <c r="T165">
        <f>_xlfn.XLOOKUP(Table7[[#This Row],[Name]],_773[Name],_773[Points],0)</f>
        <v>0</v>
      </c>
      <c r="U165">
        <f>_xlfn.XLOOKUP(Table7[[#This Row],[Name]],_7[Name],_7[Points],0)</f>
        <v>5</v>
      </c>
      <c r="V165">
        <f>_xlfn.XLOOKUP(Table7[[#This Row],[Name]],_7521[Name],_7521[Points],0)</f>
        <v>9</v>
      </c>
    </row>
    <row r="166" spans="1:22" x14ac:dyDescent="0.2">
      <c r="A166" t="s">
        <v>343</v>
      </c>
      <c r="B166" t="str">
        <f>_xlfn.XLOOKUP(Table7[[#This Row],[Name]],_966[[Name ]],_966[Party])</f>
        <v>Democratic</v>
      </c>
      <c r="C166" s="3">
        <f>SUM(Table7[[#This Row],[H.R. 7217]:[H.R. 7521]])/Table7[[#This Row],[Total Weight]]</f>
        <v>0.676056338028169</v>
      </c>
      <c r="D166" s="4">
        <f>SUM(Table2[Weight?])</f>
        <v>71</v>
      </c>
      <c r="E166" s="4">
        <f>IF(Table7[[#This Row],[Party]]="Democratic",1,0)</f>
        <v>1</v>
      </c>
      <c r="F166" s="4">
        <f>IF(Table7[[#This Row],[Party]]="Democratic",Table7[[#This Row],[Score]],0)</f>
        <v>0.676056338028169</v>
      </c>
      <c r="G166" s="4">
        <f>IF(Table7[[#This Row],[Party]]="Republican",1,0)</f>
        <v>0</v>
      </c>
      <c r="H166" s="4">
        <f>IF(Table7[[#This Row],[Party]]="Republican",Table7[[#This Row],[Score]],0)</f>
        <v>0</v>
      </c>
      <c r="I166">
        <f>(_xlfn.XLOOKUP(Table7[[#This Row],[Name]],_7217[Name],_7217[Points],0))</f>
        <v>10</v>
      </c>
      <c r="J166">
        <f>_xlfn.XLOOKUP(Table7[[#This Row],[Name]],_3746[Name],_3746[Rating],0)</f>
        <v>0</v>
      </c>
      <c r="K166">
        <f>_xlfn.XLOOKUP(Table7[[#This Row],[Name]],_966[[Name ]],_966[Points])</f>
        <v>0</v>
      </c>
      <c r="L166">
        <f>_xlfn.XLOOKUP(Table7[[#This Row],[Name]],_5860[Name],_5860[Points],0)</f>
        <v>2</v>
      </c>
      <c r="M166">
        <f>_xlfn.XLOOKUP(Table7[[#This Row],[Name]],_7176[Name],_7176[Points])</f>
        <v>8</v>
      </c>
      <c r="N166">
        <f>_xlfn.XLOOKUP(Table7[[#This Row],[Name]],_485[[Name ]],_485[Points],0)</f>
        <v>1</v>
      </c>
      <c r="O166">
        <f>_xlfn.XLOOKUP(Table7[[#This Row],[Name]],_7024[Name],_7024[Points])</f>
        <v>0</v>
      </c>
      <c r="P166">
        <f>_xlfn.XLOOKUP(Table7[[#This Row],[Name]],_6976[Name],_6976[Points],0)</f>
        <v>6</v>
      </c>
      <c r="Q166">
        <f>_xlfn.XLOOKUP(Table7[[#This Row],[Name]],_6918[Name],_6918[Points],0)</f>
        <v>9</v>
      </c>
      <c r="R166">
        <f>_xlfn.XLOOKUP(Table7[[#This Row],[Name]],_6678[Name],_6678[Points],0)</f>
        <v>6</v>
      </c>
      <c r="S166">
        <f>_xlfn.XLOOKUP(Table7[[#This Row],[Name]],_2[Name],_2[Points],0)</f>
        <v>1</v>
      </c>
      <c r="T166">
        <f>_xlfn.XLOOKUP(Table7[[#This Row],[Name]],_773[Name],_773[Points],0)</f>
        <v>0</v>
      </c>
      <c r="U166">
        <f>_xlfn.XLOOKUP(Table7[[#This Row],[Name]],_7[Name],_7[Points],0)</f>
        <v>5</v>
      </c>
      <c r="V166">
        <f>_xlfn.XLOOKUP(Table7[[#This Row],[Name]],_7521[Name],_7521[Points],0)</f>
        <v>0</v>
      </c>
    </row>
    <row r="167" spans="1:22" x14ac:dyDescent="0.2">
      <c r="A167" t="s">
        <v>372</v>
      </c>
      <c r="B167" t="str">
        <f>_xlfn.XLOOKUP(Table7[[#This Row],[Name]],_966[[Name ]],_966[Party])</f>
        <v>Democratic</v>
      </c>
      <c r="C167" s="3">
        <f>SUM(Table7[[#This Row],[H.R. 7217]:[H.R. 7521]])/Table7[[#This Row],[Total Weight]]</f>
        <v>0.80281690140845074</v>
      </c>
      <c r="D167" s="4">
        <f>SUM(Table2[Weight?])</f>
        <v>71</v>
      </c>
      <c r="E167" s="4">
        <f>IF(Table7[[#This Row],[Party]]="Democratic",1,0)</f>
        <v>1</v>
      </c>
      <c r="F167" s="4">
        <f>IF(Table7[[#This Row],[Party]]="Democratic",Table7[[#This Row],[Score]],0)</f>
        <v>0.80281690140845074</v>
      </c>
      <c r="G167" s="4">
        <f>IF(Table7[[#This Row],[Party]]="Republican",1,0)</f>
        <v>0</v>
      </c>
      <c r="H167" s="4">
        <f>IF(Table7[[#This Row],[Party]]="Republican",Table7[[#This Row],[Score]],0)</f>
        <v>0</v>
      </c>
      <c r="I167">
        <f>(_xlfn.XLOOKUP(Table7[[#This Row],[Name]],_7217[Name],_7217[Points],0))</f>
        <v>10</v>
      </c>
      <c r="J167">
        <f>_xlfn.XLOOKUP(Table7[[#This Row],[Name]],_3746[Name],_3746[Rating],0)</f>
        <v>0</v>
      </c>
      <c r="K167">
        <f>_xlfn.XLOOKUP(Table7[[#This Row],[Name]],_966[[Name ]],_966[Points])</f>
        <v>0</v>
      </c>
      <c r="L167">
        <f>_xlfn.XLOOKUP(Table7[[#This Row],[Name]],_5860[Name],_5860[Points],0)</f>
        <v>2</v>
      </c>
      <c r="M167">
        <f>_xlfn.XLOOKUP(Table7[[#This Row],[Name]],_7176[Name],_7176[Points])</f>
        <v>8</v>
      </c>
      <c r="N167">
        <f>_xlfn.XLOOKUP(Table7[[#This Row],[Name]],_485[[Name ]],_485[Points],0)</f>
        <v>1</v>
      </c>
      <c r="O167">
        <f>_xlfn.XLOOKUP(Table7[[#This Row],[Name]],_7024[Name],_7024[Points])</f>
        <v>0</v>
      </c>
      <c r="P167">
        <f>_xlfn.XLOOKUP(Table7[[#This Row],[Name]],_6976[Name],_6976[Points],0)</f>
        <v>6</v>
      </c>
      <c r="Q167">
        <f>_xlfn.XLOOKUP(Table7[[#This Row],[Name]],_6918[Name],_6918[Points],0)</f>
        <v>9</v>
      </c>
      <c r="R167">
        <f>_xlfn.XLOOKUP(Table7[[#This Row],[Name]],_6678[Name],_6678[Points],0)</f>
        <v>6</v>
      </c>
      <c r="S167">
        <f>_xlfn.XLOOKUP(Table7[[#This Row],[Name]],_2[Name],_2[Points],0)</f>
        <v>1</v>
      </c>
      <c r="T167">
        <f>_xlfn.XLOOKUP(Table7[[#This Row],[Name]],_773[Name],_773[Points],0)</f>
        <v>0</v>
      </c>
      <c r="U167">
        <f>_xlfn.XLOOKUP(Table7[[#This Row],[Name]],_7[Name],_7[Points],0)</f>
        <v>5</v>
      </c>
      <c r="V167">
        <f>_xlfn.XLOOKUP(Table7[[#This Row],[Name]],_7521[Name],_7521[Points],0)</f>
        <v>9</v>
      </c>
    </row>
    <row r="168" spans="1:22" x14ac:dyDescent="0.2">
      <c r="A168" t="s">
        <v>439</v>
      </c>
      <c r="B168" t="str">
        <f>_xlfn.XLOOKUP(Table7[[#This Row],[Name]],_966[[Name ]],_966[Party])</f>
        <v>Democratic</v>
      </c>
      <c r="C168" s="3">
        <f>SUM(Table7[[#This Row],[H.R. 7217]:[H.R. 7521]])/Table7[[#This Row],[Total Weight]]</f>
        <v>0.676056338028169</v>
      </c>
      <c r="D168" s="4">
        <f>SUM(Table2[Weight?])</f>
        <v>71</v>
      </c>
      <c r="E168" s="4">
        <f>IF(Table7[[#This Row],[Party]]="Democratic",1,0)</f>
        <v>1</v>
      </c>
      <c r="F168" s="4">
        <f>IF(Table7[[#This Row],[Party]]="Democratic",Table7[[#This Row],[Score]],0)</f>
        <v>0.676056338028169</v>
      </c>
      <c r="G168" s="4">
        <f>IF(Table7[[#This Row],[Party]]="Republican",1,0)</f>
        <v>0</v>
      </c>
      <c r="H168" s="4">
        <f>IF(Table7[[#This Row],[Party]]="Republican",Table7[[#This Row],[Score]],0)</f>
        <v>0</v>
      </c>
      <c r="I168">
        <f>(_xlfn.XLOOKUP(Table7[[#This Row],[Name]],_7217[Name],_7217[Points],0))</f>
        <v>10</v>
      </c>
      <c r="J168">
        <f>_xlfn.XLOOKUP(Table7[[#This Row],[Name]],_3746[Name],_3746[Rating],0)</f>
        <v>0</v>
      </c>
      <c r="K168">
        <f>_xlfn.XLOOKUP(Table7[[#This Row],[Name]],_966[[Name ]],_966[Points])</f>
        <v>0</v>
      </c>
      <c r="L168">
        <f>_xlfn.XLOOKUP(Table7[[#This Row],[Name]],_5860[Name],_5860[Points],0)</f>
        <v>2</v>
      </c>
      <c r="M168">
        <f>_xlfn.XLOOKUP(Table7[[#This Row],[Name]],_7176[Name],_7176[Points])</f>
        <v>8</v>
      </c>
      <c r="N168">
        <f>_xlfn.XLOOKUP(Table7[[#This Row],[Name]],_485[[Name ]],_485[Points],0)</f>
        <v>1</v>
      </c>
      <c r="O168">
        <f>_xlfn.XLOOKUP(Table7[[#This Row],[Name]],_7024[Name],_7024[Points])</f>
        <v>0</v>
      </c>
      <c r="P168">
        <f>_xlfn.XLOOKUP(Table7[[#This Row],[Name]],_6976[Name],_6976[Points],0)</f>
        <v>6</v>
      </c>
      <c r="Q168">
        <f>_xlfn.XLOOKUP(Table7[[#This Row],[Name]],_6918[Name],_6918[Points],0)</f>
        <v>9</v>
      </c>
      <c r="R168">
        <f>_xlfn.XLOOKUP(Table7[[#This Row],[Name]],_6678[Name],_6678[Points],0)</f>
        <v>6</v>
      </c>
      <c r="S168">
        <f>_xlfn.XLOOKUP(Table7[[#This Row],[Name]],_2[Name],_2[Points],0)</f>
        <v>1</v>
      </c>
      <c r="T168">
        <f>_xlfn.XLOOKUP(Table7[[#This Row],[Name]],_773[Name],_773[Points],0)</f>
        <v>0</v>
      </c>
      <c r="U168">
        <f>_xlfn.XLOOKUP(Table7[[#This Row],[Name]],_7[Name],_7[Points],0)</f>
        <v>5</v>
      </c>
      <c r="V168">
        <f>_xlfn.XLOOKUP(Table7[[#This Row],[Name]],_7521[Name],_7521[Points],0)</f>
        <v>0</v>
      </c>
    </row>
    <row r="169" spans="1:22" x14ac:dyDescent="0.2">
      <c r="A169" t="s">
        <v>463</v>
      </c>
      <c r="B169" t="str">
        <f>_xlfn.XLOOKUP(Table7[[#This Row],[Name]],_966[[Name ]],_966[Party])</f>
        <v>Democratic</v>
      </c>
      <c r="C169" s="3">
        <f>SUM(Table7[[#This Row],[H.R. 7217]:[H.R. 7521]])/Table7[[#This Row],[Total Weight]]</f>
        <v>0.676056338028169</v>
      </c>
      <c r="D169" s="4">
        <f>SUM(Table2[Weight?])</f>
        <v>71</v>
      </c>
      <c r="E169" s="4">
        <f>IF(Table7[[#This Row],[Party]]="Democratic",1,0)</f>
        <v>1</v>
      </c>
      <c r="F169" s="4">
        <f>IF(Table7[[#This Row],[Party]]="Democratic",Table7[[#This Row],[Score]],0)</f>
        <v>0.676056338028169</v>
      </c>
      <c r="G169" s="4">
        <f>IF(Table7[[#This Row],[Party]]="Republican",1,0)</f>
        <v>0</v>
      </c>
      <c r="H169" s="4">
        <f>IF(Table7[[#This Row],[Party]]="Republican",Table7[[#This Row],[Score]],0)</f>
        <v>0</v>
      </c>
      <c r="I169">
        <f>(_xlfn.XLOOKUP(Table7[[#This Row],[Name]],_7217[Name],_7217[Points],0))</f>
        <v>10</v>
      </c>
      <c r="J169">
        <f>_xlfn.XLOOKUP(Table7[[#This Row],[Name]],_3746[Name],_3746[Rating],0)</f>
        <v>0</v>
      </c>
      <c r="K169">
        <f>_xlfn.XLOOKUP(Table7[[#This Row],[Name]],_966[[Name ]],_966[Points])</f>
        <v>0</v>
      </c>
      <c r="L169">
        <f>_xlfn.XLOOKUP(Table7[[#This Row],[Name]],_5860[Name],_5860[Points],0)</f>
        <v>2</v>
      </c>
      <c r="M169">
        <f>_xlfn.XLOOKUP(Table7[[#This Row],[Name]],_7176[Name],_7176[Points])</f>
        <v>0</v>
      </c>
      <c r="N169">
        <f>_xlfn.XLOOKUP(Table7[[#This Row],[Name]],_485[[Name ]],_485[Points],0)</f>
        <v>1</v>
      </c>
      <c r="O169">
        <f>_xlfn.XLOOKUP(Table7[[#This Row],[Name]],_7024[Name],_7024[Points])</f>
        <v>8</v>
      </c>
      <c r="P169">
        <f>_xlfn.XLOOKUP(Table7[[#This Row],[Name]],_6976[Name],_6976[Points],0)</f>
        <v>6</v>
      </c>
      <c r="Q169">
        <f>_xlfn.XLOOKUP(Table7[[#This Row],[Name]],_6918[Name],_6918[Points],0)</f>
        <v>9</v>
      </c>
      <c r="R169">
        <f>_xlfn.XLOOKUP(Table7[[#This Row],[Name]],_6678[Name],_6678[Points],0)</f>
        <v>6</v>
      </c>
      <c r="S169">
        <f>_xlfn.XLOOKUP(Table7[[#This Row],[Name]],_2[Name],_2[Points],0)</f>
        <v>1</v>
      </c>
      <c r="T169">
        <f>_xlfn.XLOOKUP(Table7[[#This Row],[Name]],_773[Name],_773[Points],0)</f>
        <v>0</v>
      </c>
      <c r="U169">
        <f>_xlfn.XLOOKUP(Table7[[#This Row],[Name]],_7[Name],_7[Points],0)</f>
        <v>5</v>
      </c>
      <c r="V169">
        <f>_xlfn.XLOOKUP(Table7[[#This Row],[Name]],_7521[Name],_7521[Points],0)</f>
        <v>0</v>
      </c>
    </row>
    <row r="170" spans="1:22" x14ac:dyDescent="0.2">
      <c r="A170" t="s">
        <v>23</v>
      </c>
      <c r="B170" t="str">
        <f>_xlfn.XLOOKUP(Table7[[#This Row],[Name]],_966[[Name ]],_966[Party])</f>
        <v>Democratic</v>
      </c>
      <c r="C170" s="3">
        <f>SUM(Table7[[#This Row],[H.R. 7217]:[H.R. 7521]])/Table7[[#This Row],[Total Weight]]</f>
        <v>0.647887323943662</v>
      </c>
      <c r="D170" s="4">
        <f>SUM(Table2[Weight?])</f>
        <v>71</v>
      </c>
      <c r="E170" s="4">
        <f>IF(Table7[[#This Row],[Party]]="Democratic",1,0)</f>
        <v>1</v>
      </c>
      <c r="F170" s="4">
        <f>IF(Table7[[#This Row],[Party]]="Democratic",Table7[[#This Row],[Score]],0)</f>
        <v>0.647887323943662</v>
      </c>
      <c r="G170" s="4">
        <f>IF(Table7[[#This Row],[Party]]="Republican",1,0)</f>
        <v>0</v>
      </c>
      <c r="H170" s="4">
        <f>IF(Table7[[#This Row],[Party]]="Republican",Table7[[#This Row],[Score]],0)</f>
        <v>0</v>
      </c>
      <c r="I170">
        <f>(_xlfn.XLOOKUP(Table7[[#This Row],[Name]],_7217[Name],_7217[Points],0))</f>
        <v>0</v>
      </c>
      <c r="J170">
        <f>_xlfn.XLOOKUP(Table7[[#This Row],[Name]],_3746[Name],_3746[Rating],0)</f>
        <v>0</v>
      </c>
      <c r="K170">
        <f>_xlfn.XLOOKUP(Table7[[#This Row],[Name]],_966[[Name ]],_966[Points])</f>
        <v>0</v>
      </c>
      <c r="L170">
        <f>_xlfn.XLOOKUP(Table7[[#This Row],[Name]],_5860[Name],_5860[Points],0)</f>
        <v>2</v>
      </c>
      <c r="M170">
        <f>_xlfn.XLOOKUP(Table7[[#This Row],[Name]],_7176[Name],_7176[Points])</f>
        <v>8</v>
      </c>
      <c r="N170">
        <f>_xlfn.XLOOKUP(Table7[[#This Row],[Name]],_485[[Name ]],_485[Points],0)</f>
        <v>1</v>
      </c>
      <c r="O170">
        <f>_xlfn.XLOOKUP(Table7[[#This Row],[Name]],_7024[Name],_7024[Points])</f>
        <v>8</v>
      </c>
      <c r="P170">
        <f>_xlfn.XLOOKUP(Table7[[#This Row],[Name]],_6976[Name],_6976[Points],0)</f>
        <v>6</v>
      </c>
      <c r="Q170">
        <f>_xlfn.XLOOKUP(Table7[[#This Row],[Name]],_6918[Name],_6918[Points],0)</f>
        <v>9</v>
      </c>
      <c r="R170">
        <f>_xlfn.XLOOKUP(Table7[[#This Row],[Name]],_6678[Name],_6678[Points],0)</f>
        <v>6</v>
      </c>
      <c r="S170">
        <f>_xlfn.XLOOKUP(Table7[[#This Row],[Name]],_2[Name],_2[Points],0)</f>
        <v>1</v>
      </c>
      <c r="T170">
        <f>_xlfn.XLOOKUP(Table7[[#This Row],[Name]],_773[Name],_773[Points],0)</f>
        <v>0</v>
      </c>
      <c r="U170">
        <f>_xlfn.XLOOKUP(Table7[[#This Row],[Name]],_7[Name],_7[Points],0)</f>
        <v>5</v>
      </c>
      <c r="V170">
        <f>_xlfn.XLOOKUP(Table7[[#This Row],[Name]],_7521[Name],_7521[Points],0)</f>
        <v>0</v>
      </c>
    </row>
    <row r="171" spans="1:22" x14ac:dyDescent="0.2">
      <c r="A171" t="s">
        <v>115</v>
      </c>
      <c r="B171" t="str">
        <f>_xlfn.XLOOKUP(Table7[[#This Row],[Name]],_966[[Name ]],_966[Party])</f>
        <v>Democratic</v>
      </c>
      <c r="C171" s="3">
        <f>SUM(Table7[[#This Row],[H.R. 7217]:[H.R. 7521]])/Table7[[#This Row],[Total Weight]]</f>
        <v>0.647887323943662</v>
      </c>
      <c r="D171" s="4">
        <f>SUM(Table2[Weight?])</f>
        <v>71</v>
      </c>
      <c r="E171" s="4">
        <f>IF(Table7[[#This Row],[Party]]="Democratic",1,0)</f>
        <v>1</v>
      </c>
      <c r="F171" s="4">
        <f>IF(Table7[[#This Row],[Party]]="Democratic",Table7[[#This Row],[Score]],0)</f>
        <v>0.647887323943662</v>
      </c>
      <c r="G171" s="4">
        <f>IF(Table7[[#This Row],[Party]]="Republican",1,0)</f>
        <v>0</v>
      </c>
      <c r="H171" s="4">
        <f>IF(Table7[[#This Row],[Party]]="Republican",Table7[[#This Row],[Score]],0)</f>
        <v>0</v>
      </c>
      <c r="I171">
        <f>(_xlfn.XLOOKUP(Table7[[#This Row],[Name]],_7217[Name],_7217[Points],0))</f>
        <v>0</v>
      </c>
      <c r="J171">
        <f>_xlfn.XLOOKUP(Table7[[#This Row],[Name]],_3746[Name],_3746[Rating],0)</f>
        <v>0</v>
      </c>
      <c r="K171">
        <f>_xlfn.XLOOKUP(Table7[[#This Row],[Name]],_966[[Name ]],_966[Points])</f>
        <v>0</v>
      </c>
      <c r="L171">
        <f>_xlfn.XLOOKUP(Table7[[#This Row],[Name]],_5860[Name],_5860[Points],0)</f>
        <v>2</v>
      </c>
      <c r="M171">
        <f>_xlfn.XLOOKUP(Table7[[#This Row],[Name]],_7176[Name],_7176[Points])</f>
        <v>8</v>
      </c>
      <c r="N171">
        <f>_xlfn.XLOOKUP(Table7[[#This Row],[Name]],_485[[Name ]],_485[Points],0)</f>
        <v>1</v>
      </c>
      <c r="O171">
        <f>_xlfn.XLOOKUP(Table7[[#This Row],[Name]],_7024[Name],_7024[Points])</f>
        <v>8</v>
      </c>
      <c r="P171">
        <f>_xlfn.XLOOKUP(Table7[[#This Row],[Name]],_6976[Name],_6976[Points],0)</f>
        <v>6</v>
      </c>
      <c r="Q171">
        <f>_xlfn.XLOOKUP(Table7[[#This Row],[Name]],_6918[Name],_6918[Points],0)</f>
        <v>9</v>
      </c>
      <c r="R171">
        <f>_xlfn.XLOOKUP(Table7[[#This Row],[Name]],_6678[Name],_6678[Points],0)</f>
        <v>6</v>
      </c>
      <c r="S171">
        <f>_xlfn.XLOOKUP(Table7[[#This Row],[Name]],_2[Name],_2[Points],0)</f>
        <v>1</v>
      </c>
      <c r="T171">
        <f>_xlfn.XLOOKUP(Table7[[#This Row],[Name]],_773[Name],_773[Points],0)</f>
        <v>0</v>
      </c>
      <c r="U171">
        <f>_xlfn.XLOOKUP(Table7[[#This Row],[Name]],_7[Name],_7[Points],0)</f>
        <v>5</v>
      </c>
      <c r="V171">
        <f>_xlfn.XLOOKUP(Table7[[#This Row],[Name]],_7521[Name],_7521[Points],0)</f>
        <v>0</v>
      </c>
    </row>
    <row r="172" spans="1:22" x14ac:dyDescent="0.2">
      <c r="A172" t="s">
        <v>319</v>
      </c>
      <c r="B172" t="str">
        <f>_xlfn.XLOOKUP(Table7[[#This Row],[Name]],_966[[Name ]],_966[Party])</f>
        <v>Democratic</v>
      </c>
      <c r="C172" s="3">
        <f>SUM(Table7[[#This Row],[H.R. 7217]:[H.R. 7521]])/Table7[[#This Row],[Total Weight]]</f>
        <v>0.647887323943662</v>
      </c>
      <c r="D172" s="4">
        <f>SUM(Table2[Weight?])</f>
        <v>71</v>
      </c>
      <c r="E172" s="4">
        <f>IF(Table7[[#This Row],[Party]]="Democratic",1,0)</f>
        <v>1</v>
      </c>
      <c r="F172" s="4">
        <f>IF(Table7[[#This Row],[Party]]="Democratic",Table7[[#This Row],[Score]],0)</f>
        <v>0.647887323943662</v>
      </c>
      <c r="G172" s="4">
        <f>IF(Table7[[#This Row],[Party]]="Republican",1,0)</f>
        <v>0</v>
      </c>
      <c r="H172" s="4">
        <f>IF(Table7[[#This Row],[Party]]="Republican",Table7[[#This Row],[Score]],0)</f>
        <v>0</v>
      </c>
      <c r="I172">
        <f>(_xlfn.XLOOKUP(Table7[[#This Row],[Name]],_7217[Name],_7217[Points],0))</f>
        <v>0</v>
      </c>
      <c r="J172">
        <f>_xlfn.XLOOKUP(Table7[[#This Row],[Name]],_3746[Name],_3746[Rating],0)</f>
        <v>0</v>
      </c>
      <c r="K172">
        <f>_xlfn.XLOOKUP(Table7[[#This Row],[Name]],_966[[Name ]],_966[Points])</f>
        <v>0</v>
      </c>
      <c r="L172">
        <f>_xlfn.XLOOKUP(Table7[[#This Row],[Name]],_5860[Name],_5860[Points],0)</f>
        <v>2</v>
      </c>
      <c r="M172">
        <f>_xlfn.XLOOKUP(Table7[[#This Row],[Name]],_7176[Name],_7176[Points])</f>
        <v>8</v>
      </c>
      <c r="N172">
        <f>_xlfn.XLOOKUP(Table7[[#This Row],[Name]],_485[[Name ]],_485[Points],0)</f>
        <v>1</v>
      </c>
      <c r="O172">
        <f>_xlfn.XLOOKUP(Table7[[#This Row],[Name]],_7024[Name],_7024[Points])</f>
        <v>8</v>
      </c>
      <c r="P172">
        <f>_xlfn.XLOOKUP(Table7[[#This Row],[Name]],_6976[Name],_6976[Points],0)</f>
        <v>6</v>
      </c>
      <c r="Q172">
        <f>_xlfn.XLOOKUP(Table7[[#This Row],[Name]],_6918[Name],_6918[Points],0)</f>
        <v>9</v>
      </c>
      <c r="R172">
        <f>_xlfn.XLOOKUP(Table7[[#This Row],[Name]],_6678[Name],_6678[Points],0)</f>
        <v>6</v>
      </c>
      <c r="S172">
        <f>_xlfn.XLOOKUP(Table7[[#This Row],[Name]],_2[Name],_2[Points],0)</f>
        <v>1</v>
      </c>
      <c r="T172">
        <f>_xlfn.XLOOKUP(Table7[[#This Row],[Name]],_773[Name],_773[Points],0)</f>
        <v>0</v>
      </c>
      <c r="U172">
        <f>_xlfn.XLOOKUP(Table7[[#This Row],[Name]],_7[Name],_7[Points],0)</f>
        <v>5</v>
      </c>
      <c r="V172">
        <f>_xlfn.XLOOKUP(Table7[[#This Row],[Name]],_7521[Name],_7521[Points],0)</f>
        <v>0</v>
      </c>
    </row>
    <row r="173" spans="1:22" x14ac:dyDescent="0.2">
      <c r="A173" t="s">
        <v>403</v>
      </c>
      <c r="B173" t="str">
        <f>_xlfn.XLOOKUP(Table7[[#This Row],[Name]],_966[[Name ]],_966[Party])</f>
        <v>Democratic</v>
      </c>
      <c r="C173" s="3">
        <f>SUM(Table7[[#This Row],[H.R. 7217]:[H.R. 7521]])/Table7[[#This Row],[Total Weight]]</f>
        <v>0.647887323943662</v>
      </c>
      <c r="D173" s="4">
        <f>SUM(Table2[Weight?])</f>
        <v>71</v>
      </c>
      <c r="E173" s="4">
        <f>IF(Table7[[#This Row],[Party]]="Democratic",1,0)</f>
        <v>1</v>
      </c>
      <c r="F173" s="4">
        <f>IF(Table7[[#This Row],[Party]]="Democratic",Table7[[#This Row],[Score]],0)</f>
        <v>0.647887323943662</v>
      </c>
      <c r="G173" s="4">
        <f>IF(Table7[[#This Row],[Party]]="Republican",1,0)</f>
        <v>0</v>
      </c>
      <c r="H173" s="4">
        <f>IF(Table7[[#This Row],[Party]]="Republican",Table7[[#This Row],[Score]],0)</f>
        <v>0</v>
      </c>
      <c r="I173">
        <f>(_xlfn.XLOOKUP(Table7[[#This Row],[Name]],_7217[Name],_7217[Points],0))</f>
        <v>0</v>
      </c>
      <c r="J173">
        <f>_xlfn.XLOOKUP(Table7[[#This Row],[Name]],_3746[Name],_3746[Rating],0)</f>
        <v>0</v>
      </c>
      <c r="K173">
        <f>_xlfn.XLOOKUP(Table7[[#This Row],[Name]],_966[[Name ]],_966[Points])</f>
        <v>0</v>
      </c>
      <c r="L173">
        <f>_xlfn.XLOOKUP(Table7[[#This Row],[Name]],_5860[Name],_5860[Points],0)</f>
        <v>2</v>
      </c>
      <c r="M173">
        <f>_xlfn.XLOOKUP(Table7[[#This Row],[Name]],_7176[Name],_7176[Points])</f>
        <v>8</v>
      </c>
      <c r="N173">
        <f>_xlfn.XLOOKUP(Table7[[#This Row],[Name]],_485[[Name ]],_485[Points],0)</f>
        <v>1</v>
      </c>
      <c r="O173">
        <f>_xlfn.XLOOKUP(Table7[[#This Row],[Name]],_7024[Name],_7024[Points])</f>
        <v>8</v>
      </c>
      <c r="P173">
        <f>_xlfn.XLOOKUP(Table7[[#This Row],[Name]],_6976[Name],_6976[Points],0)</f>
        <v>6</v>
      </c>
      <c r="Q173">
        <f>_xlfn.XLOOKUP(Table7[[#This Row],[Name]],_6918[Name],_6918[Points],0)</f>
        <v>9</v>
      </c>
      <c r="R173">
        <f>_xlfn.XLOOKUP(Table7[[#This Row],[Name]],_6678[Name],_6678[Points],0)</f>
        <v>6</v>
      </c>
      <c r="S173">
        <f>_xlfn.XLOOKUP(Table7[[#This Row],[Name]],_2[Name],_2[Points],0)</f>
        <v>1</v>
      </c>
      <c r="T173">
        <f>_xlfn.XLOOKUP(Table7[[#This Row],[Name]],_773[Name],_773[Points],0)</f>
        <v>0</v>
      </c>
      <c r="U173">
        <f>_xlfn.XLOOKUP(Table7[[#This Row],[Name]],_7[Name],_7[Points],0)</f>
        <v>5</v>
      </c>
      <c r="V173">
        <f>_xlfn.XLOOKUP(Table7[[#This Row],[Name]],_7521[Name],_7521[Points],0)</f>
        <v>0</v>
      </c>
    </row>
    <row r="174" spans="1:22" x14ac:dyDescent="0.2">
      <c r="A174" t="s">
        <v>414</v>
      </c>
      <c r="B174" t="str">
        <f>_xlfn.XLOOKUP(Table7[[#This Row],[Name]],_966[[Name ]],_966[Party])</f>
        <v>Democratic</v>
      </c>
      <c r="C174" s="3">
        <f>SUM(Table7[[#This Row],[H.R. 7217]:[H.R. 7521]])/Table7[[#This Row],[Total Weight]]</f>
        <v>0.647887323943662</v>
      </c>
      <c r="D174" s="4">
        <f>SUM(Table2[Weight?])</f>
        <v>71</v>
      </c>
      <c r="E174" s="4">
        <f>IF(Table7[[#This Row],[Party]]="Democratic",1,0)</f>
        <v>1</v>
      </c>
      <c r="F174" s="4">
        <f>IF(Table7[[#This Row],[Party]]="Democratic",Table7[[#This Row],[Score]],0)</f>
        <v>0.647887323943662</v>
      </c>
      <c r="G174" s="4">
        <f>IF(Table7[[#This Row],[Party]]="Republican",1,0)</f>
        <v>0</v>
      </c>
      <c r="H174" s="4">
        <f>IF(Table7[[#This Row],[Party]]="Republican",Table7[[#This Row],[Score]],0)</f>
        <v>0</v>
      </c>
      <c r="I174">
        <f>(_xlfn.XLOOKUP(Table7[[#This Row],[Name]],_7217[Name],_7217[Points],0))</f>
        <v>0</v>
      </c>
      <c r="J174">
        <f>_xlfn.XLOOKUP(Table7[[#This Row],[Name]],_3746[Name],_3746[Rating],0)</f>
        <v>0</v>
      </c>
      <c r="K174">
        <f>_xlfn.XLOOKUP(Table7[[#This Row],[Name]],_966[[Name ]],_966[Points])</f>
        <v>0</v>
      </c>
      <c r="L174">
        <f>_xlfn.XLOOKUP(Table7[[#This Row],[Name]],_5860[Name],_5860[Points],0)</f>
        <v>2</v>
      </c>
      <c r="M174">
        <f>_xlfn.XLOOKUP(Table7[[#This Row],[Name]],_7176[Name],_7176[Points])</f>
        <v>8</v>
      </c>
      <c r="N174">
        <f>_xlfn.XLOOKUP(Table7[[#This Row],[Name]],_485[[Name ]],_485[Points],0)</f>
        <v>1</v>
      </c>
      <c r="O174">
        <f>_xlfn.XLOOKUP(Table7[[#This Row],[Name]],_7024[Name],_7024[Points])</f>
        <v>8</v>
      </c>
      <c r="P174">
        <f>_xlfn.XLOOKUP(Table7[[#This Row],[Name]],_6976[Name],_6976[Points],0)</f>
        <v>6</v>
      </c>
      <c r="Q174">
        <f>_xlfn.XLOOKUP(Table7[[#This Row],[Name]],_6918[Name],_6918[Points],0)</f>
        <v>9</v>
      </c>
      <c r="R174">
        <f>_xlfn.XLOOKUP(Table7[[#This Row],[Name]],_6678[Name],_6678[Points],0)</f>
        <v>6</v>
      </c>
      <c r="S174">
        <f>_xlfn.XLOOKUP(Table7[[#This Row],[Name]],_2[Name],_2[Points],0)</f>
        <v>1</v>
      </c>
      <c r="T174">
        <f>_xlfn.XLOOKUP(Table7[[#This Row],[Name]],_773[Name],_773[Points],0)</f>
        <v>0</v>
      </c>
      <c r="U174">
        <f>_xlfn.XLOOKUP(Table7[[#This Row],[Name]],_7[Name],_7[Points],0)</f>
        <v>5</v>
      </c>
      <c r="V174">
        <f>_xlfn.XLOOKUP(Table7[[#This Row],[Name]],_7521[Name],_7521[Points],0)</f>
        <v>0</v>
      </c>
    </row>
    <row r="175" spans="1:22" x14ac:dyDescent="0.2">
      <c r="A175" t="s">
        <v>96</v>
      </c>
      <c r="B175" t="str">
        <f>_xlfn.XLOOKUP(Table7[[#This Row],[Name]],_966[[Name ]],_966[Party])</f>
        <v>Democratic</v>
      </c>
      <c r="C175" s="3">
        <f>SUM(Table7[[#This Row],[H.R. 7217]:[H.R. 7521]])/Table7[[#This Row],[Total Weight]]</f>
        <v>0.63380281690140849</v>
      </c>
      <c r="D175" s="4">
        <f>SUM(Table2[Weight?])</f>
        <v>71</v>
      </c>
      <c r="E175" s="4">
        <f>IF(Table7[[#This Row],[Party]]="Democratic",1,0)</f>
        <v>1</v>
      </c>
      <c r="F175" s="4">
        <f>IF(Table7[[#This Row],[Party]]="Democratic",Table7[[#This Row],[Score]],0)</f>
        <v>0.63380281690140849</v>
      </c>
      <c r="G175" s="4">
        <f>IF(Table7[[#This Row],[Party]]="Republican",1,0)</f>
        <v>0</v>
      </c>
      <c r="H175" s="4">
        <f>IF(Table7[[#This Row],[Party]]="Republican",Table7[[#This Row],[Score]],0)</f>
        <v>0</v>
      </c>
      <c r="I175">
        <f>(_xlfn.XLOOKUP(Table7[[#This Row],[Name]],_7217[Name],_7217[Points],0))</f>
        <v>0</v>
      </c>
      <c r="J175">
        <f>_xlfn.XLOOKUP(Table7[[#This Row],[Name]],_3746[Name],_3746[Rating],0)</f>
        <v>0</v>
      </c>
      <c r="K175">
        <f>_xlfn.XLOOKUP(Table7[[#This Row],[Name]],_966[[Name ]],_966[Points])</f>
        <v>0</v>
      </c>
      <c r="L175">
        <f>_xlfn.XLOOKUP(Table7[[#This Row],[Name]],_5860[Name],_5860[Points],0)</f>
        <v>2</v>
      </c>
      <c r="M175">
        <f>_xlfn.XLOOKUP(Table7[[#This Row],[Name]],_7176[Name],_7176[Points])</f>
        <v>8</v>
      </c>
      <c r="N175">
        <f>_xlfn.XLOOKUP(Table7[[#This Row],[Name]],_485[[Name ]],_485[Points],0)</f>
        <v>1</v>
      </c>
      <c r="O175">
        <f>_xlfn.XLOOKUP(Table7[[#This Row],[Name]],_7024[Name],_7024[Points])</f>
        <v>8</v>
      </c>
      <c r="P175">
        <f>_xlfn.XLOOKUP(Table7[[#This Row],[Name]],_6976[Name],_6976[Points],0)</f>
        <v>6</v>
      </c>
      <c r="Q175">
        <f>_xlfn.XLOOKUP(Table7[[#This Row],[Name]],_6918[Name],_6918[Points],0)</f>
        <v>9</v>
      </c>
      <c r="R175">
        <f>_xlfn.XLOOKUP(Table7[[#This Row],[Name]],_6678[Name],_6678[Points],0)</f>
        <v>0</v>
      </c>
      <c r="S175">
        <f>_xlfn.XLOOKUP(Table7[[#This Row],[Name]],_2[Name],_2[Points],0)</f>
        <v>1</v>
      </c>
      <c r="T175">
        <f>_xlfn.XLOOKUP(Table7[[#This Row],[Name]],_773[Name],_773[Points],0)</f>
        <v>5</v>
      </c>
      <c r="U175">
        <f>_xlfn.XLOOKUP(Table7[[#This Row],[Name]],_7[Name],_7[Points],0)</f>
        <v>5</v>
      </c>
      <c r="V175">
        <f>_xlfn.XLOOKUP(Table7[[#This Row],[Name]],_7521[Name],_7521[Points],0)</f>
        <v>0</v>
      </c>
    </row>
    <row r="176" spans="1:22" x14ac:dyDescent="0.2">
      <c r="A176" t="s">
        <v>14</v>
      </c>
      <c r="B176" t="str">
        <f>_xlfn.XLOOKUP(Table7[[#This Row],[Name]],_966[[Name ]],_966[Party])</f>
        <v>Democratic</v>
      </c>
      <c r="C176" s="3">
        <f>SUM(Table7[[#This Row],[H.R. 7217]:[H.R. 7521]])/Table7[[#This Row],[Total Weight]]</f>
        <v>0.61971830985915488</v>
      </c>
      <c r="D176" s="4">
        <f>SUM(Table2[Weight?])</f>
        <v>71</v>
      </c>
      <c r="E176" s="4">
        <f>IF(Table7[[#This Row],[Party]]="Democratic",1,0)</f>
        <v>1</v>
      </c>
      <c r="F176" s="4">
        <f>IF(Table7[[#This Row],[Party]]="Democratic",Table7[[#This Row],[Score]],0)</f>
        <v>0.61971830985915488</v>
      </c>
      <c r="G176" s="4">
        <f>IF(Table7[[#This Row],[Party]]="Republican",1,0)</f>
        <v>0</v>
      </c>
      <c r="H176" s="4">
        <f>IF(Table7[[#This Row],[Party]]="Republican",Table7[[#This Row],[Score]],0)</f>
        <v>0</v>
      </c>
      <c r="I176">
        <f>(_xlfn.XLOOKUP(Table7[[#This Row],[Name]],_7217[Name],_7217[Points],0))</f>
        <v>10</v>
      </c>
      <c r="J176">
        <f>_xlfn.XLOOKUP(Table7[[#This Row],[Name]],_3746[Name],_3746[Rating],0)</f>
        <v>0</v>
      </c>
      <c r="K176">
        <f>_xlfn.XLOOKUP(Table7[[#This Row],[Name]],_966[[Name ]],_966[Points])</f>
        <v>0</v>
      </c>
      <c r="L176">
        <f>_xlfn.XLOOKUP(Table7[[#This Row],[Name]],_5860[Name],_5860[Points],0)</f>
        <v>2</v>
      </c>
      <c r="M176">
        <f>_xlfn.XLOOKUP(Table7[[#This Row],[Name]],_7176[Name],_7176[Points])</f>
        <v>8</v>
      </c>
      <c r="N176">
        <f>_xlfn.XLOOKUP(Table7[[#This Row],[Name]],_485[[Name ]],_485[Points],0)</f>
        <v>1</v>
      </c>
      <c r="O176">
        <f>_xlfn.XLOOKUP(Table7[[#This Row],[Name]],_7024[Name],_7024[Points])</f>
        <v>8</v>
      </c>
      <c r="P176">
        <f>_xlfn.XLOOKUP(Table7[[#This Row],[Name]],_6976[Name],_6976[Points],0)</f>
        <v>0</v>
      </c>
      <c r="Q176">
        <f>_xlfn.XLOOKUP(Table7[[#This Row],[Name]],_6918[Name],_6918[Points],0)</f>
        <v>9</v>
      </c>
      <c r="R176">
        <f>_xlfn.XLOOKUP(Table7[[#This Row],[Name]],_6678[Name],_6678[Points],0)</f>
        <v>0</v>
      </c>
      <c r="S176">
        <f>_xlfn.XLOOKUP(Table7[[#This Row],[Name]],_2[Name],_2[Points],0)</f>
        <v>1</v>
      </c>
      <c r="T176">
        <f>_xlfn.XLOOKUP(Table7[[#This Row],[Name]],_773[Name],_773[Points],0)</f>
        <v>0</v>
      </c>
      <c r="U176">
        <f>_xlfn.XLOOKUP(Table7[[#This Row],[Name]],_7[Name],_7[Points],0)</f>
        <v>5</v>
      </c>
      <c r="V176">
        <f>_xlfn.XLOOKUP(Table7[[#This Row],[Name]],_7521[Name],_7521[Points],0)</f>
        <v>0</v>
      </c>
    </row>
    <row r="177" spans="1:22" x14ac:dyDescent="0.2">
      <c r="A177" t="s">
        <v>65</v>
      </c>
      <c r="B177" t="str">
        <f>_xlfn.XLOOKUP(Table7[[#This Row],[Name]],_966[[Name ]],_966[Party])</f>
        <v>Democratic</v>
      </c>
      <c r="C177" s="3">
        <f>SUM(Table7[[#This Row],[H.R. 7217]:[H.R. 7521]])/Table7[[#This Row],[Total Weight]]</f>
        <v>0.74647887323943662</v>
      </c>
      <c r="D177" s="4">
        <f>SUM(Table2[Weight?])</f>
        <v>71</v>
      </c>
      <c r="E177" s="4">
        <f>IF(Table7[[#This Row],[Party]]="Democratic",1,0)</f>
        <v>1</v>
      </c>
      <c r="F177" s="4">
        <f>IF(Table7[[#This Row],[Party]]="Democratic",Table7[[#This Row],[Score]],0)</f>
        <v>0.74647887323943662</v>
      </c>
      <c r="G177" s="4">
        <f>IF(Table7[[#This Row],[Party]]="Republican",1,0)</f>
        <v>0</v>
      </c>
      <c r="H177" s="4">
        <f>IF(Table7[[#This Row],[Party]]="Republican",Table7[[#This Row],[Score]],0)</f>
        <v>0</v>
      </c>
      <c r="I177">
        <f>(_xlfn.XLOOKUP(Table7[[#This Row],[Name]],_7217[Name],_7217[Points],0))</f>
        <v>10</v>
      </c>
      <c r="J177">
        <f>_xlfn.XLOOKUP(Table7[[#This Row],[Name]],_3746[Name],_3746[Rating],0)</f>
        <v>0</v>
      </c>
      <c r="K177">
        <f>_xlfn.XLOOKUP(Table7[[#This Row],[Name]],_966[[Name ]],_966[Points])</f>
        <v>0</v>
      </c>
      <c r="L177">
        <f>_xlfn.XLOOKUP(Table7[[#This Row],[Name]],_5860[Name],_5860[Points],0)</f>
        <v>2</v>
      </c>
      <c r="M177">
        <f>_xlfn.XLOOKUP(Table7[[#This Row],[Name]],_7176[Name],_7176[Points])</f>
        <v>8</v>
      </c>
      <c r="N177">
        <f>_xlfn.XLOOKUP(Table7[[#This Row],[Name]],_485[[Name ]],_485[Points],0)</f>
        <v>1</v>
      </c>
      <c r="O177">
        <f>_xlfn.XLOOKUP(Table7[[#This Row],[Name]],_7024[Name],_7024[Points])</f>
        <v>8</v>
      </c>
      <c r="P177">
        <f>_xlfn.XLOOKUP(Table7[[#This Row],[Name]],_6976[Name],_6976[Points],0)</f>
        <v>0</v>
      </c>
      <c r="Q177">
        <f>_xlfn.XLOOKUP(Table7[[#This Row],[Name]],_6918[Name],_6918[Points],0)</f>
        <v>9</v>
      </c>
      <c r="R177">
        <f>_xlfn.XLOOKUP(Table7[[#This Row],[Name]],_6678[Name],_6678[Points],0)</f>
        <v>0</v>
      </c>
      <c r="S177">
        <f>_xlfn.XLOOKUP(Table7[[#This Row],[Name]],_2[Name],_2[Points],0)</f>
        <v>1</v>
      </c>
      <c r="T177">
        <f>_xlfn.XLOOKUP(Table7[[#This Row],[Name]],_773[Name],_773[Points],0)</f>
        <v>0</v>
      </c>
      <c r="U177">
        <f>_xlfn.XLOOKUP(Table7[[#This Row],[Name]],_7[Name],_7[Points],0)</f>
        <v>5</v>
      </c>
      <c r="V177">
        <f>_xlfn.XLOOKUP(Table7[[#This Row],[Name]],_7521[Name],_7521[Points],0)</f>
        <v>9</v>
      </c>
    </row>
    <row r="178" spans="1:22" x14ac:dyDescent="0.2">
      <c r="A178" t="s">
        <v>93</v>
      </c>
      <c r="B178" t="str">
        <f>_xlfn.XLOOKUP(Table7[[#This Row],[Name]],_966[[Name ]],_966[Party])</f>
        <v>Democratic</v>
      </c>
      <c r="C178" s="3">
        <f>SUM(Table7[[#This Row],[H.R. 7217]:[H.R. 7521]])/Table7[[#This Row],[Total Weight]]</f>
        <v>0.61971830985915488</v>
      </c>
      <c r="D178" s="4">
        <f>SUM(Table2[Weight?])</f>
        <v>71</v>
      </c>
      <c r="E178" s="4">
        <f>IF(Table7[[#This Row],[Party]]="Democratic",1,0)</f>
        <v>1</v>
      </c>
      <c r="F178" s="4">
        <f>IF(Table7[[#This Row],[Party]]="Democratic",Table7[[#This Row],[Score]],0)</f>
        <v>0.61971830985915488</v>
      </c>
      <c r="G178" s="4">
        <f>IF(Table7[[#This Row],[Party]]="Republican",1,0)</f>
        <v>0</v>
      </c>
      <c r="H178" s="4">
        <f>IF(Table7[[#This Row],[Party]]="Republican",Table7[[#This Row],[Score]],0)</f>
        <v>0</v>
      </c>
      <c r="I178">
        <f>(_xlfn.XLOOKUP(Table7[[#This Row],[Name]],_7217[Name],_7217[Points],0))</f>
        <v>10</v>
      </c>
      <c r="J178">
        <f>_xlfn.XLOOKUP(Table7[[#This Row],[Name]],_3746[Name],_3746[Rating],0)</f>
        <v>0</v>
      </c>
      <c r="K178">
        <f>_xlfn.XLOOKUP(Table7[[#This Row],[Name]],_966[[Name ]],_966[Points])</f>
        <v>0</v>
      </c>
      <c r="L178">
        <f>_xlfn.XLOOKUP(Table7[[#This Row],[Name]],_5860[Name],_5860[Points],0)</f>
        <v>2</v>
      </c>
      <c r="M178">
        <f>_xlfn.XLOOKUP(Table7[[#This Row],[Name]],_7176[Name],_7176[Points])</f>
        <v>8</v>
      </c>
      <c r="N178">
        <f>_xlfn.XLOOKUP(Table7[[#This Row],[Name]],_485[[Name ]],_485[Points],0)</f>
        <v>1</v>
      </c>
      <c r="O178">
        <f>_xlfn.XLOOKUP(Table7[[#This Row],[Name]],_7024[Name],_7024[Points])</f>
        <v>8</v>
      </c>
      <c r="P178">
        <f>_xlfn.XLOOKUP(Table7[[#This Row],[Name]],_6976[Name],_6976[Points],0)</f>
        <v>0</v>
      </c>
      <c r="Q178">
        <f>_xlfn.XLOOKUP(Table7[[#This Row],[Name]],_6918[Name],_6918[Points],0)</f>
        <v>9</v>
      </c>
      <c r="R178">
        <f>_xlfn.XLOOKUP(Table7[[#This Row],[Name]],_6678[Name],_6678[Points],0)</f>
        <v>0</v>
      </c>
      <c r="S178">
        <f>_xlfn.XLOOKUP(Table7[[#This Row],[Name]],_2[Name],_2[Points],0)</f>
        <v>1</v>
      </c>
      <c r="T178">
        <f>_xlfn.XLOOKUP(Table7[[#This Row],[Name]],_773[Name],_773[Points],0)</f>
        <v>0</v>
      </c>
      <c r="U178">
        <f>_xlfn.XLOOKUP(Table7[[#This Row],[Name]],_7[Name],_7[Points],0)</f>
        <v>5</v>
      </c>
      <c r="V178">
        <f>_xlfn.XLOOKUP(Table7[[#This Row],[Name]],_7521[Name],_7521[Points],0)</f>
        <v>0</v>
      </c>
    </row>
    <row r="179" spans="1:22" x14ac:dyDescent="0.2">
      <c r="A179" t="s">
        <v>131</v>
      </c>
      <c r="B179" t="str">
        <f>_xlfn.XLOOKUP(Table7[[#This Row],[Name]],_966[[Name ]],_966[Party])</f>
        <v>Democratic</v>
      </c>
      <c r="C179" s="3">
        <f>SUM(Table7[[#This Row],[H.R. 7217]:[H.R. 7521]])/Table7[[#This Row],[Total Weight]]</f>
        <v>0.61971830985915488</v>
      </c>
      <c r="D179" s="4">
        <f>SUM(Table2[Weight?])</f>
        <v>71</v>
      </c>
      <c r="E179" s="4">
        <f>IF(Table7[[#This Row],[Party]]="Democratic",1,0)</f>
        <v>1</v>
      </c>
      <c r="F179" s="4">
        <f>IF(Table7[[#This Row],[Party]]="Democratic",Table7[[#This Row],[Score]],0)</f>
        <v>0.61971830985915488</v>
      </c>
      <c r="G179" s="4">
        <f>IF(Table7[[#This Row],[Party]]="Republican",1,0)</f>
        <v>0</v>
      </c>
      <c r="H179" s="4">
        <f>IF(Table7[[#This Row],[Party]]="Republican",Table7[[#This Row],[Score]],0)</f>
        <v>0</v>
      </c>
      <c r="I179">
        <f>(_xlfn.XLOOKUP(Table7[[#This Row],[Name]],_7217[Name],_7217[Points],0))</f>
        <v>10</v>
      </c>
      <c r="J179">
        <f>_xlfn.XLOOKUP(Table7[[#This Row],[Name]],_3746[Name],_3746[Rating],0)</f>
        <v>0</v>
      </c>
      <c r="K179">
        <f>_xlfn.XLOOKUP(Table7[[#This Row],[Name]],_966[[Name ]],_966[Points])</f>
        <v>0</v>
      </c>
      <c r="L179">
        <f>_xlfn.XLOOKUP(Table7[[#This Row],[Name]],_5860[Name],_5860[Points],0)</f>
        <v>2</v>
      </c>
      <c r="M179">
        <f>_xlfn.XLOOKUP(Table7[[#This Row],[Name]],_7176[Name],_7176[Points])</f>
        <v>8</v>
      </c>
      <c r="N179">
        <f>_xlfn.XLOOKUP(Table7[[#This Row],[Name]],_485[[Name ]],_485[Points],0)</f>
        <v>1</v>
      </c>
      <c r="O179">
        <f>_xlfn.XLOOKUP(Table7[[#This Row],[Name]],_7024[Name],_7024[Points])</f>
        <v>8</v>
      </c>
      <c r="P179">
        <f>_xlfn.XLOOKUP(Table7[[#This Row],[Name]],_6976[Name],_6976[Points],0)</f>
        <v>0</v>
      </c>
      <c r="Q179">
        <f>_xlfn.XLOOKUP(Table7[[#This Row],[Name]],_6918[Name],_6918[Points],0)</f>
        <v>9</v>
      </c>
      <c r="R179">
        <f>_xlfn.XLOOKUP(Table7[[#This Row],[Name]],_6678[Name],_6678[Points],0)</f>
        <v>0</v>
      </c>
      <c r="S179">
        <f>_xlfn.XLOOKUP(Table7[[#This Row],[Name]],_2[Name],_2[Points],0)</f>
        <v>1</v>
      </c>
      <c r="T179">
        <f>_xlfn.XLOOKUP(Table7[[#This Row],[Name]],_773[Name],_773[Points],0)</f>
        <v>0</v>
      </c>
      <c r="U179">
        <f>_xlfn.XLOOKUP(Table7[[#This Row],[Name]],_7[Name],_7[Points],0)</f>
        <v>5</v>
      </c>
      <c r="V179">
        <f>_xlfn.XLOOKUP(Table7[[#This Row],[Name]],_7521[Name],_7521[Points],0)</f>
        <v>0</v>
      </c>
    </row>
    <row r="180" spans="1:22" x14ac:dyDescent="0.2">
      <c r="A180" t="s">
        <v>142</v>
      </c>
      <c r="B180" t="str">
        <f>_xlfn.XLOOKUP(Table7[[#This Row],[Name]],_966[[Name ]],_966[Party])</f>
        <v>Democratic</v>
      </c>
      <c r="C180" s="3">
        <f>SUM(Table7[[#This Row],[H.R. 7217]:[H.R. 7521]])/Table7[[#This Row],[Total Weight]]</f>
        <v>0.61971830985915488</v>
      </c>
      <c r="D180" s="4">
        <f>SUM(Table2[Weight?])</f>
        <v>71</v>
      </c>
      <c r="E180" s="4">
        <f>IF(Table7[[#This Row],[Party]]="Democratic",1,0)</f>
        <v>1</v>
      </c>
      <c r="F180" s="4">
        <f>IF(Table7[[#This Row],[Party]]="Democratic",Table7[[#This Row],[Score]],0)</f>
        <v>0.61971830985915488</v>
      </c>
      <c r="G180" s="4">
        <f>IF(Table7[[#This Row],[Party]]="Republican",1,0)</f>
        <v>0</v>
      </c>
      <c r="H180" s="4">
        <f>IF(Table7[[#This Row],[Party]]="Republican",Table7[[#This Row],[Score]],0)</f>
        <v>0</v>
      </c>
      <c r="I180">
        <f>(_xlfn.XLOOKUP(Table7[[#This Row],[Name]],_7217[Name],_7217[Points],0))</f>
        <v>10</v>
      </c>
      <c r="J180">
        <f>_xlfn.XLOOKUP(Table7[[#This Row],[Name]],_3746[Name],_3746[Rating],0)</f>
        <v>0</v>
      </c>
      <c r="K180">
        <f>_xlfn.XLOOKUP(Table7[[#This Row],[Name]],_966[[Name ]],_966[Points])</f>
        <v>0</v>
      </c>
      <c r="L180">
        <f>_xlfn.XLOOKUP(Table7[[#This Row],[Name]],_5860[Name],_5860[Points],0)</f>
        <v>2</v>
      </c>
      <c r="M180">
        <f>_xlfn.XLOOKUP(Table7[[#This Row],[Name]],_7176[Name],_7176[Points])</f>
        <v>8</v>
      </c>
      <c r="N180">
        <f>_xlfn.XLOOKUP(Table7[[#This Row],[Name]],_485[[Name ]],_485[Points],0)</f>
        <v>1</v>
      </c>
      <c r="O180">
        <f>_xlfn.XLOOKUP(Table7[[#This Row],[Name]],_7024[Name],_7024[Points])</f>
        <v>8</v>
      </c>
      <c r="P180">
        <f>_xlfn.XLOOKUP(Table7[[#This Row],[Name]],_6976[Name],_6976[Points],0)</f>
        <v>0</v>
      </c>
      <c r="Q180">
        <f>_xlfn.XLOOKUP(Table7[[#This Row],[Name]],_6918[Name],_6918[Points],0)</f>
        <v>9</v>
      </c>
      <c r="R180">
        <f>_xlfn.XLOOKUP(Table7[[#This Row],[Name]],_6678[Name],_6678[Points],0)</f>
        <v>0</v>
      </c>
      <c r="S180">
        <f>_xlfn.XLOOKUP(Table7[[#This Row],[Name]],_2[Name],_2[Points],0)</f>
        <v>1</v>
      </c>
      <c r="T180">
        <f>_xlfn.XLOOKUP(Table7[[#This Row],[Name]],_773[Name],_773[Points],0)</f>
        <v>0</v>
      </c>
      <c r="U180">
        <f>_xlfn.XLOOKUP(Table7[[#This Row],[Name]],_7[Name],_7[Points],0)</f>
        <v>5</v>
      </c>
      <c r="V180">
        <f>_xlfn.XLOOKUP(Table7[[#This Row],[Name]],_7521[Name],_7521[Points],0)</f>
        <v>0</v>
      </c>
    </row>
    <row r="181" spans="1:22" x14ac:dyDescent="0.2">
      <c r="A181" t="s">
        <v>225</v>
      </c>
      <c r="B181" t="str">
        <f>_xlfn.XLOOKUP(Table7[[#This Row],[Name]],_966[[Name ]],_966[Party])</f>
        <v>Democratic</v>
      </c>
      <c r="C181" s="3">
        <f>SUM(Table7[[#This Row],[H.R. 7217]:[H.R. 7521]])/Table7[[#This Row],[Total Weight]]</f>
        <v>0.74647887323943662</v>
      </c>
      <c r="D181" s="4">
        <f>SUM(Table2[Weight?])</f>
        <v>71</v>
      </c>
      <c r="E181" s="4">
        <f>IF(Table7[[#This Row],[Party]]="Democratic",1,0)</f>
        <v>1</v>
      </c>
      <c r="F181" s="4">
        <f>IF(Table7[[#This Row],[Party]]="Democratic",Table7[[#This Row],[Score]],0)</f>
        <v>0.74647887323943662</v>
      </c>
      <c r="G181" s="4">
        <f>IF(Table7[[#This Row],[Party]]="Republican",1,0)</f>
        <v>0</v>
      </c>
      <c r="H181" s="4">
        <f>IF(Table7[[#This Row],[Party]]="Republican",Table7[[#This Row],[Score]],0)</f>
        <v>0</v>
      </c>
      <c r="I181">
        <f>(_xlfn.XLOOKUP(Table7[[#This Row],[Name]],_7217[Name],_7217[Points],0))</f>
        <v>10</v>
      </c>
      <c r="J181">
        <f>_xlfn.XLOOKUP(Table7[[#This Row],[Name]],_3746[Name],_3746[Rating],0)</f>
        <v>0</v>
      </c>
      <c r="K181">
        <f>_xlfn.XLOOKUP(Table7[[#This Row],[Name]],_966[[Name ]],_966[Points])</f>
        <v>0</v>
      </c>
      <c r="L181">
        <f>_xlfn.XLOOKUP(Table7[[#This Row],[Name]],_5860[Name],_5860[Points],0)</f>
        <v>2</v>
      </c>
      <c r="M181">
        <f>_xlfn.XLOOKUP(Table7[[#This Row],[Name]],_7176[Name],_7176[Points])</f>
        <v>8</v>
      </c>
      <c r="N181">
        <f>_xlfn.XLOOKUP(Table7[[#This Row],[Name]],_485[[Name ]],_485[Points],0)</f>
        <v>1</v>
      </c>
      <c r="O181">
        <f>_xlfn.XLOOKUP(Table7[[#This Row],[Name]],_7024[Name],_7024[Points])</f>
        <v>8</v>
      </c>
      <c r="P181">
        <f>_xlfn.XLOOKUP(Table7[[#This Row],[Name]],_6976[Name],_6976[Points],0)</f>
        <v>0</v>
      </c>
      <c r="Q181">
        <f>_xlfn.XLOOKUP(Table7[[#This Row],[Name]],_6918[Name],_6918[Points],0)</f>
        <v>9</v>
      </c>
      <c r="R181">
        <f>_xlfn.XLOOKUP(Table7[[#This Row],[Name]],_6678[Name],_6678[Points],0)</f>
        <v>0</v>
      </c>
      <c r="S181">
        <f>_xlfn.XLOOKUP(Table7[[#This Row],[Name]],_2[Name],_2[Points],0)</f>
        <v>1</v>
      </c>
      <c r="T181">
        <f>_xlfn.XLOOKUP(Table7[[#This Row],[Name]],_773[Name],_773[Points],0)</f>
        <v>0</v>
      </c>
      <c r="U181">
        <f>_xlfn.XLOOKUP(Table7[[#This Row],[Name]],_7[Name],_7[Points],0)</f>
        <v>5</v>
      </c>
      <c r="V181">
        <f>_xlfn.XLOOKUP(Table7[[#This Row],[Name]],_7521[Name],_7521[Points],0)</f>
        <v>9</v>
      </c>
    </row>
    <row r="182" spans="1:22" x14ac:dyDescent="0.2">
      <c r="A182" t="s">
        <v>227</v>
      </c>
      <c r="B182" t="str">
        <f>_xlfn.XLOOKUP(Table7[[#This Row],[Name]],_966[[Name ]],_966[Party])</f>
        <v>Democratic</v>
      </c>
      <c r="C182" s="3">
        <f>SUM(Table7[[#This Row],[H.R. 7217]:[H.R. 7521]])/Table7[[#This Row],[Total Weight]]</f>
        <v>0.74647887323943662</v>
      </c>
      <c r="D182" s="4">
        <f>SUM(Table2[Weight?])</f>
        <v>71</v>
      </c>
      <c r="E182" s="4">
        <f>IF(Table7[[#This Row],[Party]]="Democratic",1,0)</f>
        <v>1</v>
      </c>
      <c r="F182" s="4">
        <f>IF(Table7[[#This Row],[Party]]="Democratic",Table7[[#This Row],[Score]],0)</f>
        <v>0.74647887323943662</v>
      </c>
      <c r="G182" s="4">
        <f>IF(Table7[[#This Row],[Party]]="Republican",1,0)</f>
        <v>0</v>
      </c>
      <c r="H182" s="4">
        <f>IF(Table7[[#This Row],[Party]]="Republican",Table7[[#This Row],[Score]],0)</f>
        <v>0</v>
      </c>
      <c r="I182">
        <f>(_xlfn.XLOOKUP(Table7[[#This Row],[Name]],_7217[Name],_7217[Points],0))</f>
        <v>10</v>
      </c>
      <c r="J182">
        <f>_xlfn.XLOOKUP(Table7[[#This Row],[Name]],_3746[Name],_3746[Rating],0)</f>
        <v>0</v>
      </c>
      <c r="K182">
        <f>_xlfn.XLOOKUP(Table7[[#This Row],[Name]],_966[[Name ]],_966[Points])</f>
        <v>0</v>
      </c>
      <c r="L182">
        <f>_xlfn.XLOOKUP(Table7[[#This Row],[Name]],_5860[Name],_5860[Points],0)</f>
        <v>2</v>
      </c>
      <c r="M182">
        <f>_xlfn.XLOOKUP(Table7[[#This Row],[Name]],_7176[Name],_7176[Points])</f>
        <v>8</v>
      </c>
      <c r="N182">
        <f>_xlfn.XLOOKUP(Table7[[#This Row],[Name]],_485[[Name ]],_485[Points],0)</f>
        <v>1</v>
      </c>
      <c r="O182">
        <f>_xlfn.XLOOKUP(Table7[[#This Row],[Name]],_7024[Name],_7024[Points])</f>
        <v>8</v>
      </c>
      <c r="P182">
        <f>_xlfn.XLOOKUP(Table7[[#This Row],[Name]],_6976[Name],_6976[Points],0)</f>
        <v>0</v>
      </c>
      <c r="Q182">
        <f>_xlfn.XLOOKUP(Table7[[#This Row],[Name]],_6918[Name],_6918[Points],0)</f>
        <v>9</v>
      </c>
      <c r="R182">
        <f>_xlfn.XLOOKUP(Table7[[#This Row],[Name]],_6678[Name],_6678[Points],0)</f>
        <v>0</v>
      </c>
      <c r="S182">
        <f>_xlfn.XLOOKUP(Table7[[#This Row],[Name]],_2[Name],_2[Points],0)</f>
        <v>1</v>
      </c>
      <c r="T182">
        <f>_xlfn.XLOOKUP(Table7[[#This Row],[Name]],_773[Name],_773[Points],0)</f>
        <v>0</v>
      </c>
      <c r="U182">
        <f>_xlfn.XLOOKUP(Table7[[#This Row],[Name]],_7[Name],_7[Points],0)</f>
        <v>5</v>
      </c>
      <c r="V182">
        <f>_xlfn.XLOOKUP(Table7[[#This Row],[Name]],_7521[Name],_7521[Points],0)</f>
        <v>9</v>
      </c>
    </row>
    <row r="183" spans="1:22" x14ac:dyDescent="0.2">
      <c r="A183" t="s">
        <v>229</v>
      </c>
      <c r="B183" t="str">
        <f>_xlfn.XLOOKUP(Table7[[#This Row],[Name]],_966[[Name ]],_966[Party])</f>
        <v>Democratic</v>
      </c>
      <c r="C183" s="3">
        <f>SUM(Table7[[#This Row],[H.R. 7217]:[H.R. 7521]])/Table7[[#This Row],[Total Weight]]</f>
        <v>0.61971830985915488</v>
      </c>
      <c r="D183" s="4">
        <f>SUM(Table2[Weight?])</f>
        <v>71</v>
      </c>
      <c r="E183" s="4">
        <f>IF(Table7[[#This Row],[Party]]="Democratic",1,0)</f>
        <v>1</v>
      </c>
      <c r="F183" s="4">
        <f>IF(Table7[[#This Row],[Party]]="Democratic",Table7[[#This Row],[Score]],0)</f>
        <v>0.61971830985915488</v>
      </c>
      <c r="G183" s="4">
        <f>IF(Table7[[#This Row],[Party]]="Republican",1,0)</f>
        <v>0</v>
      </c>
      <c r="H183" s="4">
        <f>IF(Table7[[#This Row],[Party]]="Republican",Table7[[#This Row],[Score]],0)</f>
        <v>0</v>
      </c>
      <c r="I183">
        <f>(_xlfn.XLOOKUP(Table7[[#This Row],[Name]],_7217[Name],_7217[Points],0))</f>
        <v>10</v>
      </c>
      <c r="J183">
        <f>_xlfn.XLOOKUP(Table7[[#This Row],[Name]],_3746[Name],_3746[Rating],0)</f>
        <v>0</v>
      </c>
      <c r="K183">
        <f>_xlfn.XLOOKUP(Table7[[#This Row],[Name]],_966[[Name ]],_966[Points])</f>
        <v>0</v>
      </c>
      <c r="L183">
        <f>_xlfn.XLOOKUP(Table7[[#This Row],[Name]],_5860[Name],_5860[Points],0)</f>
        <v>2</v>
      </c>
      <c r="M183">
        <f>_xlfn.XLOOKUP(Table7[[#This Row],[Name]],_7176[Name],_7176[Points])</f>
        <v>8</v>
      </c>
      <c r="N183">
        <f>_xlfn.XLOOKUP(Table7[[#This Row],[Name]],_485[[Name ]],_485[Points],0)</f>
        <v>1</v>
      </c>
      <c r="O183">
        <f>_xlfn.XLOOKUP(Table7[[#This Row],[Name]],_7024[Name],_7024[Points])</f>
        <v>8</v>
      </c>
      <c r="P183">
        <f>_xlfn.XLOOKUP(Table7[[#This Row],[Name]],_6976[Name],_6976[Points],0)</f>
        <v>0</v>
      </c>
      <c r="Q183">
        <f>_xlfn.XLOOKUP(Table7[[#This Row],[Name]],_6918[Name],_6918[Points],0)</f>
        <v>9</v>
      </c>
      <c r="R183">
        <f>_xlfn.XLOOKUP(Table7[[#This Row],[Name]],_6678[Name],_6678[Points],0)</f>
        <v>0</v>
      </c>
      <c r="S183">
        <f>_xlfn.XLOOKUP(Table7[[#This Row],[Name]],_2[Name],_2[Points],0)</f>
        <v>1</v>
      </c>
      <c r="T183">
        <f>_xlfn.XLOOKUP(Table7[[#This Row],[Name]],_773[Name],_773[Points],0)</f>
        <v>0</v>
      </c>
      <c r="U183">
        <f>_xlfn.XLOOKUP(Table7[[#This Row],[Name]],_7[Name],_7[Points],0)</f>
        <v>5</v>
      </c>
      <c r="V183">
        <f>_xlfn.XLOOKUP(Table7[[#This Row],[Name]],_7521[Name],_7521[Points],0)</f>
        <v>0</v>
      </c>
    </row>
    <row r="184" spans="1:22" x14ac:dyDescent="0.2">
      <c r="A184" t="s">
        <v>239</v>
      </c>
      <c r="B184" t="str">
        <f>_xlfn.XLOOKUP(Table7[[#This Row],[Name]],_966[[Name ]],_966[Party])</f>
        <v>Democratic</v>
      </c>
      <c r="C184" s="3">
        <f>SUM(Table7[[#This Row],[H.R. 7217]:[H.R. 7521]])/Table7[[#This Row],[Total Weight]]</f>
        <v>0.61971830985915488</v>
      </c>
      <c r="D184" s="4">
        <f>SUM(Table2[Weight?])</f>
        <v>71</v>
      </c>
      <c r="E184" s="4">
        <f>IF(Table7[[#This Row],[Party]]="Democratic",1,0)</f>
        <v>1</v>
      </c>
      <c r="F184" s="4">
        <f>IF(Table7[[#This Row],[Party]]="Democratic",Table7[[#This Row],[Score]],0)</f>
        <v>0.61971830985915488</v>
      </c>
      <c r="G184" s="4">
        <f>IF(Table7[[#This Row],[Party]]="Republican",1,0)</f>
        <v>0</v>
      </c>
      <c r="H184" s="4">
        <f>IF(Table7[[#This Row],[Party]]="Republican",Table7[[#This Row],[Score]],0)</f>
        <v>0</v>
      </c>
      <c r="I184">
        <f>(_xlfn.XLOOKUP(Table7[[#This Row],[Name]],_7217[Name],_7217[Points],0))</f>
        <v>10</v>
      </c>
      <c r="J184">
        <f>_xlfn.XLOOKUP(Table7[[#This Row],[Name]],_3746[Name],_3746[Rating],0)</f>
        <v>0</v>
      </c>
      <c r="K184">
        <f>_xlfn.XLOOKUP(Table7[[#This Row],[Name]],_966[[Name ]],_966[Points])</f>
        <v>0</v>
      </c>
      <c r="L184">
        <f>_xlfn.XLOOKUP(Table7[[#This Row],[Name]],_5860[Name],_5860[Points],0)</f>
        <v>2</v>
      </c>
      <c r="M184">
        <f>_xlfn.XLOOKUP(Table7[[#This Row],[Name]],_7176[Name],_7176[Points])</f>
        <v>8</v>
      </c>
      <c r="N184">
        <f>_xlfn.XLOOKUP(Table7[[#This Row],[Name]],_485[[Name ]],_485[Points],0)</f>
        <v>1</v>
      </c>
      <c r="O184">
        <f>_xlfn.XLOOKUP(Table7[[#This Row],[Name]],_7024[Name],_7024[Points])</f>
        <v>8</v>
      </c>
      <c r="P184">
        <f>_xlfn.XLOOKUP(Table7[[#This Row],[Name]],_6976[Name],_6976[Points],0)</f>
        <v>0</v>
      </c>
      <c r="Q184">
        <f>_xlfn.XLOOKUP(Table7[[#This Row],[Name]],_6918[Name],_6918[Points],0)</f>
        <v>9</v>
      </c>
      <c r="R184">
        <f>_xlfn.XLOOKUP(Table7[[#This Row],[Name]],_6678[Name],_6678[Points],0)</f>
        <v>0</v>
      </c>
      <c r="S184">
        <f>_xlfn.XLOOKUP(Table7[[#This Row],[Name]],_2[Name],_2[Points],0)</f>
        <v>1</v>
      </c>
      <c r="T184">
        <f>_xlfn.XLOOKUP(Table7[[#This Row],[Name]],_773[Name],_773[Points],0)</f>
        <v>0</v>
      </c>
      <c r="U184">
        <f>_xlfn.XLOOKUP(Table7[[#This Row],[Name]],_7[Name],_7[Points],0)</f>
        <v>5</v>
      </c>
      <c r="V184">
        <f>_xlfn.XLOOKUP(Table7[[#This Row],[Name]],_7521[Name],_7521[Points],0)</f>
        <v>0</v>
      </c>
    </row>
    <row r="185" spans="1:22" x14ac:dyDescent="0.2">
      <c r="A185" t="s">
        <v>394</v>
      </c>
      <c r="B185" t="str">
        <f>_xlfn.XLOOKUP(Table7[[#This Row],[Name]],_966[[Name ]],_966[Party])</f>
        <v>Democratic</v>
      </c>
      <c r="C185" s="3">
        <f>SUM(Table7[[#This Row],[H.R. 7217]:[H.R. 7521]])/Table7[[#This Row],[Total Weight]]</f>
        <v>0.61971830985915488</v>
      </c>
      <c r="D185" s="4">
        <f>SUM(Table2[Weight?])</f>
        <v>71</v>
      </c>
      <c r="E185" s="4">
        <f>IF(Table7[[#This Row],[Party]]="Democratic",1,0)</f>
        <v>1</v>
      </c>
      <c r="F185" s="4">
        <f>IF(Table7[[#This Row],[Party]]="Democratic",Table7[[#This Row],[Score]],0)</f>
        <v>0.61971830985915488</v>
      </c>
      <c r="G185" s="4">
        <f>IF(Table7[[#This Row],[Party]]="Republican",1,0)</f>
        <v>0</v>
      </c>
      <c r="H185" s="4">
        <f>IF(Table7[[#This Row],[Party]]="Republican",Table7[[#This Row],[Score]],0)</f>
        <v>0</v>
      </c>
      <c r="I185">
        <f>(_xlfn.XLOOKUP(Table7[[#This Row],[Name]],_7217[Name],_7217[Points],0))</f>
        <v>10</v>
      </c>
      <c r="J185">
        <f>_xlfn.XLOOKUP(Table7[[#This Row],[Name]],_3746[Name],_3746[Rating],0)</f>
        <v>0</v>
      </c>
      <c r="K185">
        <f>_xlfn.XLOOKUP(Table7[[#This Row],[Name]],_966[[Name ]],_966[Points])</f>
        <v>0</v>
      </c>
      <c r="L185">
        <f>_xlfn.XLOOKUP(Table7[[#This Row],[Name]],_5860[Name],_5860[Points],0)</f>
        <v>2</v>
      </c>
      <c r="M185">
        <f>_xlfn.XLOOKUP(Table7[[#This Row],[Name]],_7176[Name],_7176[Points])</f>
        <v>8</v>
      </c>
      <c r="N185">
        <f>_xlfn.XLOOKUP(Table7[[#This Row],[Name]],_485[[Name ]],_485[Points],0)</f>
        <v>1</v>
      </c>
      <c r="O185">
        <f>_xlfn.XLOOKUP(Table7[[#This Row],[Name]],_7024[Name],_7024[Points])</f>
        <v>8</v>
      </c>
      <c r="P185">
        <f>_xlfn.XLOOKUP(Table7[[#This Row],[Name]],_6976[Name],_6976[Points],0)</f>
        <v>0</v>
      </c>
      <c r="Q185">
        <f>_xlfn.XLOOKUP(Table7[[#This Row],[Name]],_6918[Name],_6918[Points],0)</f>
        <v>9</v>
      </c>
      <c r="R185">
        <f>_xlfn.XLOOKUP(Table7[[#This Row],[Name]],_6678[Name],_6678[Points],0)</f>
        <v>0</v>
      </c>
      <c r="S185">
        <f>_xlfn.XLOOKUP(Table7[[#This Row],[Name]],_2[Name],_2[Points],0)</f>
        <v>1</v>
      </c>
      <c r="T185">
        <f>_xlfn.XLOOKUP(Table7[[#This Row],[Name]],_773[Name],_773[Points],0)</f>
        <v>5</v>
      </c>
      <c r="U185">
        <f>_xlfn.XLOOKUP(Table7[[#This Row],[Name]],_7[Name],_7[Points],0)</f>
        <v>0</v>
      </c>
      <c r="V185">
        <f>_xlfn.XLOOKUP(Table7[[#This Row],[Name]],_7521[Name],_7521[Points],0)</f>
        <v>0</v>
      </c>
    </row>
    <row r="186" spans="1:22" x14ac:dyDescent="0.2">
      <c r="A186" t="s">
        <v>406</v>
      </c>
      <c r="B186" t="str">
        <f>_xlfn.XLOOKUP(Table7[[#This Row],[Name]],_966[[Name ]],_966[Party])</f>
        <v>Democratic</v>
      </c>
      <c r="C186" s="3">
        <f>SUM(Table7[[#This Row],[H.R. 7217]:[H.R. 7521]])/Table7[[#This Row],[Total Weight]]</f>
        <v>0.61971830985915488</v>
      </c>
      <c r="D186" s="4">
        <f>SUM(Table2[Weight?])</f>
        <v>71</v>
      </c>
      <c r="E186" s="4">
        <f>IF(Table7[[#This Row],[Party]]="Democratic",1,0)</f>
        <v>1</v>
      </c>
      <c r="F186" s="4">
        <f>IF(Table7[[#This Row],[Party]]="Democratic",Table7[[#This Row],[Score]],0)</f>
        <v>0.61971830985915488</v>
      </c>
      <c r="G186" s="4">
        <f>IF(Table7[[#This Row],[Party]]="Republican",1,0)</f>
        <v>0</v>
      </c>
      <c r="H186" s="4">
        <f>IF(Table7[[#This Row],[Party]]="Republican",Table7[[#This Row],[Score]],0)</f>
        <v>0</v>
      </c>
      <c r="I186">
        <f>(_xlfn.XLOOKUP(Table7[[#This Row],[Name]],_7217[Name],_7217[Points],0))</f>
        <v>10</v>
      </c>
      <c r="J186">
        <f>_xlfn.XLOOKUP(Table7[[#This Row],[Name]],_3746[Name],_3746[Rating],0)</f>
        <v>0</v>
      </c>
      <c r="K186">
        <f>_xlfn.XLOOKUP(Table7[[#This Row],[Name]],_966[[Name ]],_966[Points])</f>
        <v>0</v>
      </c>
      <c r="L186">
        <f>_xlfn.XLOOKUP(Table7[[#This Row],[Name]],_5860[Name],_5860[Points],0)</f>
        <v>2</v>
      </c>
      <c r="M186">
        <f>_xlfn.XLOOKUP(Table7[[#This Row],[Name]],_7176[Name],_7176[Points])</f>
        <v>8</v>
      </c>
      <c r="N186">
        <f>_xlfn.XLOOKUP(Table7[[#This Row],[Name]],_485[[Name ]],_485[Points],0)</f>
        <v>1</v>
      </c>
      <c r="O186">
        <f>_xlfn.XLOOKUP(Table7[[#This Row],[Name]],_7024[Name],_7024[Points])</f>
        <v>8</v>
      </c>
      <c r="P186">
        <f>_xlfn.XLOOKUP(Table7[[#This Row],[Name]],_6976[Name],_6976[Points],0)</f>
        <v>0</v>
      </c>
      <c r="Q186">
        <f>_xlfn.XLOOKUP(Table7[[#This Row],[Name]],_6918[Name],_6918[Points],0)</f>
        <v>9</v>
      </c>
      <c r="R186">
        <f>_xlfn.XLOOKUP(Table7[[#This Row],[Name]],_6678[Name],_6678[Points],0)</f>
        <v>0</v>
      </c>
      <c r="S186">
        <f>_xlfn.XLOOKUP(Table7[[#This Row],[Name]],_2[Name],_2[Points],0)</f>
        <v>1</v>
      </c>
      <c r="T186">
        <f>_xlfn.XLOOKUP(Table7[[#This Row],[Name]],_773[Name],_773[Points],0)</f>
        <v>0</v>
      </c>
      <c r="U186">
        <f>_xlfn.XLOOKUP(Table7[[#This Row],[Name]],_7[Name],_7[Points],0)</f>
        <v>5</v>
      </c>
      <c r="V186">
        <f>_xlfn.XLOOKUP(Table7[[#This Row],[Name]],_7521[Name],_7521[Points],0)</f>
        <v>0</v>
      </c>
    </row>
    <row r="187" spans="1:22" x14ac:dyDescent="0.2">
      <c r="A187" t="s">
        <v>415</v>
      </c>
      <c r="B187" t="str">
        <f>_xlfn.XLOOKUP(Table7[[#This Row],[Name]],_966[[Name ]],_966[Party])</f>
        <v>Democratic</v>
      </c>
      <c r="C187" s="3">
        <f>SUM(Table7[[#This Row],[H.R. 7217]:[H.R. 7521]])/Table7[[#This Row],[Total Weight]]</f>
        <v>0.61971830985915488</v>
      </c>
      <c r="D187" s="4">
        <f>SUM(Table2[Weight?])</f>
        <v>71</v>
      </c>
      <c r="E187" s="4">
        <f>IF(Table7[[#This Row],[Party]]="Democratic",1,0)</f>
        <v>1</v>
      </c>
      <c r="F187" s="4">
        <f>IF(Table7[[#This Row],[Party]]="Democratic",Table7[[#This Row],[Score]],0)</f>
        <v>0.61971830985915488</v>
      </c>
      <c r="G187" s="4">
        <f>IF(Table7[[#This Row],[Party]]="Republican",1,0)</f>
        <v>0</v>
      </c>
      <c r="H187" s="4">
        <f>IF(Table7[[#This Row],[Party]]="Republican",Table7[[#This Row],[Score]],0)</f>
        <v>0</v>
      </c>
      <c r="I187">
        <f>(_xlfn.XLOOKUP(Table7[[#This Row],[Name]],_7217[Name],_7217[Points],0))</f>
        <v>10</v>
      </c>
      <c r="J187">
        <f>_xlfn.XLOOKUP(Table7[[#This Row],[Name]],_3746[Name],_3746[Rating],0)</f>
        <v>0</v>
      </c>
      <c r="K187">
        <f>_xlfn.XLOOKUP(Table7[[#This Row],[Name]],_966[[Name ]],_966[Points])</f>
        <v>0</v>
      </c>
      <c r="L187">
        <f>_xlfn.XLOOKUP(Table7[[#This Row],[Name]],_5860[Name],_5860[Points],0)</f>
        <v>2</v>
      </c>
      <c r="M187">
        <f>_xlfn.XLOOKUP(Table7[[#This Row],[Name]],_7176[Name],_7176[Points])</f>
        <v>8</v>
      </c>
      <c r="N187">
        <f>_xlfn.XLOOKUP(Table7[[#This Row],[Name]],_485[[Name ]],_485[Points],0)</f>
        <v>1</v>
      </c>
      <c r="O187">
        <f>_xlfn.XLOOKUP(Table7[[#This Row],[Name]],_7024[Name],_7024[Points])</f>
        <v>8</v>
      </c>
      <c r="P187">
        <f>_xlfn.XLOOKUP(Table7[[#This Row],[Name]],_6976[Name],_6976[Points],0)</f>
        <v>0</v>
      </c>
      <c r="Q187">
        <f>_xlfn.XLOOKUP(Table7[[#This Row],[Name]],_6918[Name],_6918[Points],0)</f>
        <v>9</v>
      </c>
      <c r="R187">
        <f>_xlfn.XLOOKUP(Table7[[#This Row],[Name]],_6678[Name],_6678[Points],0)</f>
        <v>0</v>
      </c>
      <c r="S187">
        <f>_xlfn.XLOOKUP(Table7[[#This Row],[Name]],_2[Name],_2[Points],0)</f>
        <v>1</v>
      </c>
      <c r="T187">
        <f>_xlfn.XLOOKUP(Table7[[#This Row],[Name]],_773[Name],_773[Points],0)</f>
        <v>5</v>
      </c>
      <c r="U187">
        <f>_xlfn.XLOOKUP(Table7[[#This Row],[Name]],_7[Name],_7[Points],0)</f>
        <v>0</v>
      </c>
      <c r="V187">
        <f>_xlfn.XLOOKUP(Table7[[#This Row],[Name]],_7521[Name],_7521[Points],0)</f>
        <v>0</v>
      </c>
    </row>
    <row r="188" spans="1:22" x14ac:dyDescent="0.2">
      <c r="A188" t="s">
        <v>417</v>
      </c>
      <c r="B188" t="str">
        <f>_xlfn.XLOOKUP(Table7[[#This Row],[Name]],_966[[Name ]],_966[Party])</f>
        <v>Democratic</v>
      </c>
      <c r="C188" s="3">
        <f>SUM(Table7[[#This Row],[H.R. 7217]:[H.R. 7521]])/Table7[[#This Row],[Total Weight]]</f>
        <v>0.61971830985915488</v>
      </c>
      <c r="D188" s="4">
        <f>SUM(Table2[Weight?])</f>
        <v>71</v>
      </c>
      <c r="E188" s="4">
        <f>IF(Table7[[#This Row],[Party]]="Democratic",1,0)</f>
        <v>1</v>
      </c>
      <c r="F188" s="4">
        <f>IF(Table7[[#This Row],[Party]]="Democratic",Table7[[#This Row],[Score]],0)</f>
        <v>0.61971830985915488</v>
      </c>
      <c r="G188" s="4">
        <f>IF(Table7[[#This Row],[Party]]="Republican",1,0)</f>
        <v>0</v>
      </c>
      <c r="H188" s="4">
        <f>IF(Table7[[#This Row],[Party]]="Republican",Table7[[#This Row],[Score]],0)</f>
        <v>0</v>
      </c>
      <c r="I188">
        <f>(_xlfn.XLOOKUP(Table7[[#This Row],[Name]],_7217[Name],_7217[Points],0))</f>
        <v>10</v>
      </c>
      <c r="J188">
        <f>_xlfn.XLOOKUP(Table7[[#This Row],[Name]],_3746[Name],_3746[Rating],0)</f>
        <v>0</v>
      </c>
      <c r="K188">
        <f>_xlfn.XLOOKUP(Table7[[#This Row],[Name]],_966[[Name ]],_966[Points])</f>
        <v>0</v>
      </c>
      <c r="L188">
        <f>_xlfn.XLOOKUP(Table7[[#This Row],[Name]],_5860[Name],_5860[Points],0)</f>
        <v>2</v>
      </c>
      <c r="M188">
        <f>_xlfn.XLOOKUP(Table7[[#This Row],[Name]],_7176[Name],_7176[Points])</f>
        <v>8</v>
      </c>
      <c r="N188">
        <f>_xlfn.XLOOKUP(Table7[[#This Row],[Name]],_485[[Name ]],_485[Points],0)</f>
        <v>1</v>
      </c>
      <c r="O188">
        <f>_xlfn.XLOOKUP(Table7[[#This Row],[Name]],_7024[Name],_7024[Points])</f>
        <v>8</v>
      </c>
      <c r="P188">
        <f>_xlfn.XLOOKUP(Table7[[#This Row],[Name]],_6976[Name],_6976[Points],0)</f>
        <v>0</v>
      </c>
      <c r="Q188">
        <f>_xlfn.XLOOKUP(Table7[[#This Row],[Name]],_6918[Name],_6918[Points],0)</f>
        <v>9</v>
      </c>
      <c r="R188">
        <f>_xlfn.XLOOKUP(Table7[[#This Row],[Name]],_6678[Name],_6678[Points],0)</f>
        <v>0</v>
      </c>
      <c r="S188">
        <f>_xlfn.XLOOKUP(Table7[[#This Row],[Name]],_2[Name],_2[Points],0)</f>
        <v>1</v>
      </c>
      <c r="T188">
        <f>_xlfn.XLOOKUP(Table7[[#This Row],[Name]],_773[Name],_773[Points],0)</f>
        <v>0</v>
      </c>
      <c r="U188">
        <f>_xlfn.XLOOKUP(Table7[[#This Row],[Name]],_7[Name],_7[Points],0)</f>
        <v>5</v>
      </c>
      <c r="V188">
        <f>_xlfn.XLOOKUP(Table7[[#This Row],[Name]],_7521[Name],_7521[Points],0)</f>
        <v>0</v>
      </c>
    </row>
    <row r="189" spans="1:22" x14ac:dyDescent="0.2">
      <c r="A189" t="s">
        <v>425</v>
      </c>
      <c r="B189" t="str">
        <f>_xlfn.XLOOKUP(Table7[[#This Row],[Name]],_966[[Name ]],_966[Party])</f>
        <v>Democratic</v>
      </c>
      <c r="C189" s="3">
        <f>SUM(Table7[[#This Row],[H.R. 7217]:[H.R. 7521]])/Table7[[#This Row],[Total Weight]]</f>
        <v>0.61971830985915488</v>
      </c>
      <c r="D189" s="4">
        <f>SUM(Table2[Weight?])</f>
        <v>71</v>
      </c>
      <c r="E189" s="4">
        <f>IF(Table7[[#This Row],[Party]]="Democratic",1,0)</f>
        <v>1</v>
      </c>
      <c r="F189" s="4">
        <f>IF(Table7[[#This Row],[Party]]="Democratic",Table7[[#This Row],[Score]],0)</f>
        <v>0.61971830985915488</v>
      </c>
      <c r="G189" s="4">
        <f>IF(Table7[[#This Row],[Party]]="Republican",1,0)</f>
        <v>0</v>
      </c>
      <c r="H189" s="4">
        <f>IF(Table7[[#This Row],[Party]]="Republican",Table7[[#This Row],[Score]],0)</f>
        <v>0</v>
      </c>
      <c r="I189">
        <f>(_xlfn.XLOOKUP(Table7[[#This Row],[Name]],_7217[Name],_7217[Points],0))</f>
        <v>10</v>
      </c>
      <c r="J189">
        <f>_xlfn.XLOOKUP(Table7[[#This Row],[Name]],_3746[Name],_3746[Rating],0)</f>
        <v>0</v>
      </c>
      <c r="K189">
        <f>_xlfn.XLOOKUP(Table7[[#This Row],[Name]],_966[[Name ]],_966[Points])</f>
        <v>0</v>
      </c>
      <c r="L189">
        <f>_xlfn.XLOOKUP(Table7[[#This Row],[Name]],_5860[Name],_5860[Points],0)</f>
        <v>2</v>
      </c>
      <c r="M189">
        <f>_xlfn.XLOOKUP(Table7[[#This Row],[Name]],_7176[Name],_7176[Points])</f>
        <v>8</v>
      </c>
      <c r="N189">
        <f>_xlfn.XLOOKUP(Table7[[#This Row],[Name]],_485[[Name ]],_485[Points],0)</f>
        <v>1</v>
      </c>
      <c r="O189">
        <f>_xlfn.XLOOKUP(Table7[[#This Row],[Name]],_7024[Name],_7024[Points])</f>
        <v>8</v>
      </c>
      <c r="P189">
        <f>_xlfn.XLOOKUP(Table7[[#This Row],[Name]],_6976[Name],_6976[Points],0)</f>
        <v>0</v>
      </c>
      <c r="Q189">
        <f>_xlfn.XLOOKUP(Table7[[#This Row],[Name]],_6918[Name],_6918[Points],0)</f>
        <v>9</v>
      </c>
      <c r="R189">
        <f>_xlfn.XLOOKUP(Table7[[#This Row],[Name]],_6678[Name],_6678[Points],0)</f>
        <v>0</v>
      </c>
      <c r="S189">
        <f>_xlfn.XLOOKUP(Table7[[#This Row],[Name]],_2[Name],_2[Points],0)</f>
        <v>1</v>
      </c>
      <c r="T189">
        <f>_xlfn.XLOOKUP(Table7[[#This Row],[Name]],_773[Name],_773[Points],0)</f>
        <v>5</v>
      </c>
      <c r="U189">
        <f>_xlfn.XLOOKUP(Table7[[#This Row],[Name]],_7[Name],_7[Points],0)</f>
        <v>0</v>
      </c>
      <c r="V189">
        <f>_xlfn.XLOOKUP(Table7[[#This Row],[Name]],_7521[Name],_7521[Points],0)</f>
        <v>0</v>
      </c>
    </row>
    <row r="190" spans="1:22" x14ac:dyDescent="0.2">
      <c r="A190" t="s">
        <v>447</v>
      </c>
      <c r="B190" t="str">
        <f>_xlfn.XLOOKUP(Table7[[#This Row],[Name]],_966[[Name ]],_966[Party])</f>
        <v>Democratic</v>
      </c>
      <c r="C190" s="3">
        <f>SUM(Table7[[#This Row],[H.R. 7217]:[H.R. 7521]])/Table7[[#This Row],[Total Weight]]</f>
        <v>0.61971830985915488</v>
      </c>
      <c r="D190" s="4">
        <f>SUM(Table2[Weight?])</f>
        <v>71</v>
      </c>
      <c r="E190" s="4">
        <f>IF(Table7[[#This Row],[Party]]="Democratic",1,0)</f>
        <v>1</v>
      </c>
      <c r="F190" s="4">
        <f>IF(Table7[[#This Row],[Party]]="Democratic",Table7[[#This Row],[Score]],0)</f>
        <v>0.61971830985915488</v>
      </c>
      <c r="G190" s="4">
        <f>IF(Table7[[#This Row],[Party]]="Republican",1,0)</f>
        <v>0</v>
      </c>
      <c r="H190" s="4">
        <f>IF(Table7[[#This Row],[Party]]="Republican",Table7[[#This Row],[Score]],0)</f>
        <v>0</v>
      </c>
      <c r="I190">
        <f>(_xlfn.XLOOKUP(Table7[[#This Row],[Name]],_7217[Name],_7217[Points],0))</f>
        <v>10</v>
      </c>
      <c r="J190">
        <f>_xlfn.XLOOKUP(Table7[[#This Row],[Name]],_3746[Name],_3746[Rating],0)</f>
        <v>0</v>
      </c>
      <c r="K190">
        <f>_xlfn.XLOOKUP(Table7[[#This Row],[Name]],_966[[Name ]],_966[Points])</f>
        <v>0</v>
      </c>
      <c r="L190">
        <f>_xlfn.XLOOKUP(Table7[[#This Row],[Name]],_5860[Name],_5860[Points],0)</f>
        <v>2</v>
      </c>
      <c r="M190">
        <f>_xlfn.XLOOKUP(Table7[[#This Row],[Name]],_7176[Name],_7176[Points])</f>
        <v>8</v>
      </c>
      <c r="N190">
        <f>_xlfn.XLOOKUP(Table7[[#This Row],[Name]],_485[[Name ]],_485[Points],0)</f>
        <v>1</v>
      </c>
      <c r="O190">
        <f>_xlfn.XLOOKUP(Table7[[#This Row],[Name]],_7024[Name],_7024[Points])</f>
        <v>8</v>
      </c>
      <c r="P190">
        <f>_xlfn.XLOOKUP(Table7[[#This Row],[Name]],_6976[Name],_6976[Points],0)</f>
        <v>0</v>
      </c>
      <c r="Q190">
        <f>_xlfn.XLOOKUP(Table7[[#This Row],[Name]],_6918[Name],_6918[Points],0)</f>
        <v>9</v>
      </c>
      <c r="R190">
        <f>_xlfn.XLOOKUP(Table7[[#This Row],[Name]],_6678[Name],_6678[Points],0)</f>
        <v>0</v>
      </c>
      <c r="S190">
        <f>_xlfn.XLOOKUP(Table7[[#This Row],[Name]],_2[Name],_2[Points],0)</f>
        <v>1</v>
      </c>
      <c r="T190">
        <f>_xlfn.XLOOKUP(Table7[[#This Row],[Name]],_773[Name],_773[Points],0)</f>
        <v>0</v>
      </c>
      <c r="U190">
        <f>_xlfn.XLOOKUP(Table7[[#This Row],[Name]],_7[Name],_7[Points],0)</f>
        <v>5</v>
      </c>
      <c r="V190">
        <f>_xlfn.XLOOKUP(Table7[[#This Row],[Name]],_7521[Name],_7521[Points],0)</f>
        <v>0</v>
      </c>
    </row>
    <row r="191" spans="1:22" x14ac:dyDescent="0.2">
      <c r="A191" t="s">
        <v>476</v>
      </c>
      <c r="B191" t="str">
        <f>_xlfn.XLOOKUP(Table7[[#This Row],[Name]],_966[[Name ]],_966[Party])</f>
        <v>Democratic</v>
      </c>
      <c r="C191" s="3">
        <f>SUM(Table7[[#This Row],[H.R. 7217]:[H.R. 7521]])/Table7[[#This Row],[Total Weight]]</f>
        <v>0.61971830985915488</v>
      </c>
      <c r="D191" s="4">
        <f>SUM(Table2[Weight?])</f>
        <v>71</v>
      </c>
      <c r="E191" s="4">
        <f>IF(Table7[[#This Row],[Party]]="Democratic",1,0)</f>
        <v>1</v>
      </c>
      <c r="F191" s="4">
        <f>IF(Table7[[#This Row],[Party]]="Democratic",Table7[[#This Row],[Score]],0)</f>
        <v>0.61971830985915488</v>
      </c>
      <c r="G191" s="4">
        <f>IF(Table7[[#This Row],[Party]]="Republican",1,0)</f>
        <v>0</v>
      </c>
      <c r="H191" s="4">
        <f>IF(Table7[[#This Row],[Party]]="Republican",Table7[[#This Row],[Score]],0)</f>
        <v>0</v>
      </c>
      <c r="I191">
        <f>(_xlfn.XLOOKUP(Table7[[#This Row],[Name]],_7217[Name],_7217[Points],0))</f>
        <v>10</v>
      </c>
      <c r="J191">
        <f>_xlfn.XLOOKUP(Table7[[#This Row],[Name]],_3746[Name],_3746[Rating],0)</f>
        <v>0</v>
      </c>
      <c r="K191">
        <f>_xlfn.XLOOKUP(Table7[[#This Row],[Name]],_966[[Name ]],_966[Points])</f>
        <v>0</v>
      </c>
      <c r="L191">
        <f>_xlfn.XLOOKUP(Table7[[#This Row],[Name]],_5860[Name],_5860[Points],0)</f>
        <v>2</v>
      </c>
      <c r="M191">
        <f>_xlfn.XLOOKUP(Table7[[#This Row],[Name]],_7176[Name],_7176[Points])</f>
        <v>8</v>
      </c>
      <c r="N191">
        <f>_xlfn.XLOOKUP(Table7[[#This Row],[Name]],_485[[Name ]],_485[Points],0)</f>
        <v>1</v>
      </c>
      <c r="O191">
        <f>_xlfn.XLOOKUP(Table7[[#This Row],[Name]],_7024[Name],_7024[Points])</f>
        <v>8</v>
      </c>
      <c r="P191">
        <f>_xlfn.XLOOKUP(Table7[[#This Row],[Name]],_6976[Name],_6976[Points],0)</f>
        <v>0</v>
      </c>
      <c r="Q191">
        <f>_xlfn.XLOOKUP(Table7[[#This Row],[Name]],_6918[Name],_6918[Points],0)</f>
        <v>9</v>
      </c>
      <c r="R191">
        <f>_xlfn.XLOOKUP(Table7[[#This Row],[Name]],_6678[Name],_6678[Points],0)</f>
        <v>0</v>
      </c>
      <c r="S191">
        <f>_xlfn.XLOOKUP(Table7[[#This Row],[Name]],_2[Name],_2[Points],0)</f>
        <v>1</v>
      </c>
      <c r="T191">
        <f>_xlfn.XLOOKUP(Table7[[#This Row],[Name]],_773[Name],_773[Points],0)</f>
        <v>0</v>
      </c>
      <c r="U191">
        <f>_xlfn.XLOOKUP(Table7[[#This Row],[Name]],_7[Name],_7[Points],0)</f>
        <v>5</v>
      </c>
      <c r="V191">
        <f>_xlfn.XLOOKUP(Table7[[#This Row],[Name]],_7521[Name],_7521[Points],0)</f>
        <v>0</v>
      </c>
    </row>
    <row r="192" spans="1:22" x14ac:dyDescent="0.2">
      <c r="A192" t="s">
        <v>198</v>
      </c>
      <c r="B192" t="str">
        <f>_xlfn.XLOOKUP(Table7[[#This Row],[Name]],_966[[Name ]],_966[Party])</f>
        <v>Democratic</v>
      </c>
      <c r="C192" s="3">
        <f>SUM(Table7[[#This Row],[H.R. 7217]:[H.R. 7521]])/Table7[[#This Row],[Total Weight]]</f>
        <v>0.60563380281690138</v>
      </c>
      <c r="D192" s="4">
        <f>SUM(Table2[Weight?])</f>
        <v>71</v>
      </c>
      <c r="E192" s="4">
        <f>IF(Table7[[#This Row],[Party]]="Democratic",1,0)</f>
        <v>1</v>
      </c>
      <c r="F192" s="4">
        <f>IF(Table7[[#This Row],[Party]]="Democratic",Table7[[#This Row],[Score]],0)</f>
        <v>0.60563380281690138</v>
      </c>
      <c r="G192" s="4">
        <f>IF(Table7[[#This Row],[Party]]="Republican",1,0)</f>
        <v>0</v>
      </c>
      <c r="H192" s="4">
        <f>IF(Table7[[#This Row],[Party]]="Republican",Table7[[#This Row],[Score]],0)</f>
        <v>0</v>
      </c>
      <c r="I192">
        <f>(_xlfn.XLOOKUP(Table7[[#This Row],[Name]],_7217[Name],_7217[Points],0))</f>
        <v>0</v>
      </c>
      <c r="J192">
        <f>_xlfn.XLOOKUP(Table7[[#This Row],[Name]],_3746[Name],_3746[Rating],0)</f>
        <v>0</v>
      </c>
      <c r="K192">
        <f>_xlfn.XLOOKUP(Table7[[#This Row],[Name]],_966[[Name ]],_966[Points])</f>
        <v>0</v>
      </c>
      <c r="L192">
        <f>_xlfn.XLOOKUP(Table7[[#This Row],[Name]],_5860[Name],_5860[Points],0)</f>
        <v>2</v>
      </c>
      <c r="M192">
        <f>_xlfn.XLOOKUP(Table7[[#This Row],[Name]],_7176[Name],_7176[Points])</f>
        <v>0</v>
      </c>
      <c r="N192">
        <f>_xlfn.XLOOKUP(Table7[[#This Row],[Name]],_485[[Name ]],_485[Points],0)</f>
        <v>1</v>
      </c>
      <c r="O192">
        <f>_xlfn.XLOOKUP(Table7[[#This Row],[Name]],_7024[Name],_7024[Points])</f>
        <v>8</v>
      </c>
      <c r="P192">
        <f>_xlfn.XLOOKUP(Table7[[#This Row],[Name]],_6976[Name],_6976[Points],0)</f>
        <v>6</v>
      </c>
      <c r="Q192">
        <f>_xlfn.XLOOKUP(Table7[[#This Row],[Name]],_6918[Name],_6918[Points],0)</f>
        <v>9</v>
      </c>
      <c r="R192">
        <f>_xlfn.XLOOKUP(Table7[[#This Row],[Name]],_6678[Name],_6678[Points],0)</f>
        <v>6</v>
      </c>
      <c r="S192">
        <f>_xlfn.XLOOKUP(Table7[[#This Row],[Name]],_2[Name],_2[Points],0)</f>
        <v>1</v>
      </c>
      <c r="T192">
        <f>_xlfn.XLOOKUP(Table7[[#This Row],[Name]],_773[Name],_773[Points],0)</f>
        <v>5</v>
      </c>
      <c r="U192">
        <f>_xlfn.XLOOKUP(Table7[[#This Row],[Name]],_7[Name],_7[Points],0)</f>
        <v>5</v>
      </c>
      <c r="V192">
        <f>_xlfn.XLOOKUP(Table7[[#This Row],[Name]],_7521[Name],_7521[Points],0)</f>
        <v>0</v>
      </c>
    </row>
    <row r="193" spans="1:22" x14ac:dyDescent="0.2">
      <c r="A193" t="s">
        <v>357</v>
      </c>
      <c r="B193" t="str">
        <f>_xlfn.XLOOKUP(Table7[[#This Row],[Name]],_966[[Name ]],_966[Party])</f>
        <v>Democratic</v>
      </c>
      <c r="C193" s="3">
        <f>SUM(Table7[[#This Row],[H.R. 7217]:[H.R. 7521]])/Table7[[#This Row],[Total Weight]]</f>
        <v>0.60563380281690138</v>
      </c>
      <c r="D193" s="4">
        <f>SUM(Table2[Weight?])</f>
        <v>71</v>
      </c>
      <c r="E193" s="4">
        <f>IF(Table7[[#This Row],[Party]]="Democratic",1,0)</f>
        <v>1</v>
      </c>
      <c r="F193" s="4">
        <f>IF(Table7[[#This Row],[Party]]="Democratic",Table7[[#This Row],[Score]],0)</f>
        <v>0.60563380281690138</v>
      </c>
      <c r="G193" s="4">
        <f>IF(Table7[[#This Row],[Party]]="Republican",1,0)</f>
        <v>0</v>
      </c>
      <c r="H193" s="4">
        <f>IF(Table7[[#This Row],[Party]]="Republican",Table7[[#This Row],[Score]],0)</f>
        <v>0</v>
      </c>
      <c r="I193">
        <f>(_xlfn.XLOOKUP(Table7[[#This Row],[Name]],_7217[Name],_7217[Points],0))</f>
        <v>0</v>
      </c>
      <c r="J193">
        <f>_xlfn.XLOOKUP(Table7[[#This Row],[Name]],_3746[Name],_3746[Rating],0)</f>
        <v>0</v>
      </c>
      <c r="K193">
        <f>_xlfn.XLOOKUP(Table7[[#This Row],[Name]],_966[[Name ]],_966[Points])</f>
        <v>0</v>
      </c>
      <c r="L193">
        <f>_xlfn.XLOOKUP(Table7[[#This Row],[Name]],_5860[Name],_5860[Points],0)</f>
        <v>2</v>
      </c>
      <c r="M193">
        <f>_xlfn.XLOOKUP(Table7[[#This Row],[Name]],_7176[Name],_7176[Points])</f>
        <v>8</v>
      </c>
      <c r="N193">
        <f>_xlfn.XLOOKUP(Table7[[#This Row],[Name]],_485[[Name ]],_485[Points],0)</f>
        <v>1</v>
      </c>
      <c r="O193">
        <f>_xlfn.XLOOKUP(Table7[[#This Row],[Name]],_7024[Name],_7024[Points])</f>
        <v>0</v>
      </c>
      <c r="P193">
        <f>_xlfn.XLOOKUP(Table7[[#This Row],[Name]],_6976[Name],_6976[Points],0)</f>
        <v>6</v>
      </c>
      <c r="Q193">
        <f>_xlfn.XLOOKUP(Table7[[#This Row],[Name]],_6918[Name],_6918[Points],0)</f>
        <v>9</v>
      </c>
      <c r="R193">
        <f>_xlfn.XLOOKUP(Table7[[#This Row],[Name]],_6678[Name],_6678[Points],0)</f>
        <v>6</v>
      </c>
      <c r="S193">
        <f>_xlfn.XLOOKUP(Table7[[#This Row],[Name]],_2[Name],_2[Points],0)</f>
        <v>1</v>
      </c>
      <c r="T193">
        <f>_xlfn.XLOOKUP(Table7[[#This Row],[Name]],_773[Name],_773[Points],0)</f>
        <v>5</v>
      </c>
      <c r="U193">
        <f>_xlfn.XLOOKUP(Table7[[#This Row],[Name]],_7[Name],_7[Points],0)</f>
        <v>5</v>
      </c>
      <c r="V193">
        <f>_xlfn.XLOOKUP(Table7[[#This Row],[Name]],_7521[Name],_7521[Points],0)</f>
        <v>0</v>
      </c>
    </row>
    <row r="194" spans="1:22" x14ac:dyDescent="0.2">
      <c r="A194" t="s">
        <v>81</v>
      </c>
      <c r="B194" t="str">
        <f>_xlfn.XLOOKUP(Table7[[#This Row],[Name]],_966[[Name ]],_966[Party])</f>
        <v>Democratic</v>
      </c>
      <c r="C194" s="3">
        <f>SUM(Table7[[#This Row],[H.R. 7217]:[H.R. 7521]])/Table7[[#This Row],[Total Weight]]</f>
        <v>0.57746478873239437</v>
      </c>
      <c r="D194" s="4">
        <f>SUM(Table2[Weight?])</f>
        <v>71</v>
      </c>
      <c r="E194" s="4">
        <f>IF(Table7[[#This Row],[Party]]="Democratic",1,0)</f>
        <v>1</v>
      </c>
      <c r="F194" s="4">
        <f>IF(Table7[[#This Row],[Party]]="Democratic",Table7[[#This Row],[Score]],0)</f>
        <v>0.57746478873239437</v>
      </c>
      <c r="G194" s="4">
        <f>IF(Table7[[#This Row],[Party]]="Republican",1,0)</f>
        <v>0</v>
      </c>
      <c r="H194" s="4">
        <f>IF(Table7[[#This Row],[Party]]="Republican",Table7[[#This Row],[Score]],0)</f>
        <v>0</v>
      </c>
      <c r="I194">
        <f>(_xlfn.XLOOKUP(Table7[[#This Row],[Name]],_7217[Name],_7217[Points],0))</f>
        <v>10</v>
      </c>
      <c r="J194">
        <f>_xlfn.XLOOKUP(Table7[[#This Row],[Name]],_3746[Name],_3746[Rating],0)</f>
        <v>0</v>
      </c>
      <c r="K194">
        <f>_xlfn.XLOOKUP(Table7[[#This Row],[Name]],_966[[Name ]],_966[Points])</f>
        <v>0</v>
      </c>
      <c r="L194">
        <f>_xlfn.XLOOKUP(Table7[[#This Row],[Name]],_5860[Name],_5860[Points],0)</f>
        <v>2</v>
      </c>
      <c r="M194">
        <f>_xlfn.XLOOKUP(Table7[[#This Row],[Name]],_7176[Name],_7176[Points])</f>
        <v>0</v>
      </c>
      <c r="N194">
        <f>_xlfn.XLOOKUP(Table7[[#This Row],[Name]],_485[[Name ]],_485[Points],0)</f>
        <v>1</v>
      </c>
      <c r="O194">
        <f>_xlfn.XLOOKUP(Table7[[#This Row],[Name]],_7024[Name],_7024[Points])</f>
        <v>8</v>
      </c>
      <c r="P194">
        <f>_xlfn.XLOOKUP(Table7[[#This Row],[Name]],_6976[Name],_6976[Points],0)</f>
        <v>0</v>
      </c>
      <c r="Q194">
        <f>_xlfn.XLOOKUP(Table7[[#This Row],[Name]],_6918[Name],_6918[Points],0)</f>
        <v>9</v>
      </c>
      <c r="R194">
        <f>_xlfn.XLOOKUP(Table7[[#This Row],[Name]],_6678[Name],_6678[Points],0)</f>
        <v>0</v>
      </c>
      <c r="S194">
        <f>_xlfn.XLOOKUP(Table7[[#This Row],[Name]],_2[Name],_2[Points],0)</f>
        <v>1</v>
      </c>
      <c r="T194">
        <f>_xlfn.XLOOKUP(Table7[[#This Row],[Name]],_773[Name],_773[Points],0)</f>
        <v>5</v>
      </c>
      <c r="U194">
        <f>_xlfn.XLOOKUP(Table7[[#This Row],[Name]],_7[Name],_7[Points],0)</f>
        <v>5</v>
      </c>
      <c r="V194">
        <f>_xlfn.XLOOKUP(Table7[[#This Row],[Name]],_7521[Name],_7521[Points],0)</f>
        <v>0</v>
      </c>
    </row>
    <row r="195" spans="1:22" x14ac:dyDescent="0.2">
      <c r="A195" t="s">
        <v>404</v>
      </c>
      <c r="B195" t="str">
        <f>_xlfn.XLOOKUP(Table7[[#This Row],[Name]],_966[[Name ]],_966[Party])</f>
        <v>Democratic</v>
      </c>
      <c r="C195" s="3">
        <f>SUM(Table7[[#This Row],[H.R. 7217]:[H.R. 7521]])/Table7[[#This Row],[Total Weight]]</f>
        <v>0.56338028169014087</v>
      </c>
      <c r="D195" s="4">
        <f>SUM(Table2[Weight?])</f>
        <v>71</v>
      </c>
      <c r="E195" s="4">
        <f>IF(Table7[[#This Row],[Party]]="Democratic",1,0)</f>
        <v>1</v>
      </c>
      <c r="F195" s="4">
        <f>IF(Table7[[#This Row],[Party]]="Democratic",Table7[[#This Row],[Score]],0)</f>
        <v>0.56338028169014087</v>
      </c>
      <c r="G195" s="4">
        <f>IF(Table7[[#This Row],[Party]]="Republican",1,0)</f>
        <v>0</v>
      </c>
      <c r="H195" s="4">
        <f>IF(Table7[[#This Row],[Party]]="Republican",Table7[[#This Row],[Score]],0)</f>
        <v>0</v>
      </c>
      <c r="I195">
        <f>(_xlfn.XLOOKUP(Table7[[#This Row],[Name]],_7217[Name],_7217[Points],0))</f>
        <v>0</v>
      </c>
      <c r="J195">
        <f>_xlfn.XLOOKUP(Table7[[#This Row],[Name]],_3746[Name],_3746[Rating],0)</f>
        <v>0</v>
      </c>
      <c r="K195">
        <f>_xlfn.XLOOKUP(Table7[[#This Row],[Name]],_966[[Name ]],_966[Points])</f>
        <v>0</v>
      </c>
      <c r="L195">
        <f>_xlfn.XLOOKUP(Table7[[#This Row],[Name]],_5860[Name],_5860[Points],0)</f>
        <v>2</v>
      </c>
      <c r="M195">
        <f>_xlfn.XLOOKUP(Table7[[#This Row],[Name]],_7176[Name],_7176[Points])</f>
        <v>8</v>
      </c>
      <c r="N195">
        <f>_xlfn.XLOOKUP(Table7[[#This Row],[Name]],_485[[Name ]],_485[Points],0)</f>
        <v>1</v>
      </c>
      <c r="O195">
        <f>_xlfn.XLOOKUP(Table7[[#This Row],[Name]],_7024[Name],_7024[Points])</f>
        <v>8</v>
      </c>
      <c r="P195">
        <f>_xlfn.XLOOKUP(Table7[[#This Row],[Name]],_6976[Name],_6976[Points],0)</f>
        <v>0</v>
      </c>
      <c r="Q195">
        <f>_xlfn.XLOOKUP(Table7[[#This Row],[Name]],_6918[Name],_6918[Points],0)</f>
        <v>9</v>
      </c>
      <c r="R195">
        <f>_xlfn.XLOOKUP(Table7[[#This Row],[Name]],_6678[Name],_6678[Points],0)</f>
        <v>6</v>
      </c>
      <c r="S195">
        <f>_xlfn.XLOOKUP(Table7[[#This Row],[Name]],_2[Name],_2[Points],0)</f>
        <v>1</v>
      </c>
      <c r="T195">
        <f>_xlfn.XLOOKUP(Table7[[#This Row],[Name]],_773[Name],_773[Points],0)</f>
        <v>0</v>
      </c>
      <c r="U195">
        <f>_xlfn.XLOOKUP(Table7[[#This Row],[Name]],_7[Name],_7[Points],0)</f>
        <v>5</v>
      </c>
      <c r="V195">
        <f>_xlfn.XLOOKUP(Table7[[#This Row],[Name]],_7521[Name],_7521[Points],0)</f>
        <v>0</v>
      </c>
    </row>
    <row r="196" spans="1:22" x14ac:dyDescent="0.2">
      <c r="A196" t="s">
        <v>91</v>
      </c>
      <c r="B196" t="str">
        <f>_xlfn.XLOOKUP(Table7[[#This Row],[Name]],_966[[Name ]],_966[Party])</f>
        <v>Democratic</v>
      </c>
      <c r="C196" s="3">
        <f>SUM(Table7[[#This Row],[H.R. 7217]:[H.R. 7521]])/Table7[[#This Row],[Total Weight]]</f>
        <v>0.54929577464788737</v>
      </c>
      <c r="D196" s="4">
        <f>SUM(Table2[Weight?])</f>
        <v>71</v>
      </c>
      <c r="E196" s="4">
        <f>IF(Table7[[#This Row],[Party]]="Democratic",1,0)</f>
        <v>1</v>
      </c>
      <c r="F196" s="4">
        <f>IF(Table7[[#This Row],[Party]]="Democratic",Table7[[#This Row],[Score]],0)</f>
        <v>0.54929577464788737</v>
      </c>
      <c r="G196" s="4">
        <f>IF(Table7[[#This Row],[Party]]="Republican",1,0)</f>
        <v>0</v>
      </c>
      <c r="H196" s="4">
        <f>IF(Table7[[#This Row],[Party]]="Republican",Table7[[#This Row],[Score]],0)</f>
        <v>0</v>
      </c>
      <c r="I196">
        <f>(_xlfn.XLOOKUP(Table7[[#This Row],[Name]],_7217[Name],_7217[Points],0))</f>
        <v>0</v>
      </c>
      <c r="J196">
        <f>_xlfn.XLOOKUP(Table7[[#This Row],[Name]],_3746[Name],_3746[Rating],0)</f>
        <v>0</v>
      </c>
      <c r="K196">
        <f>_xlfn.XLOOKUP(Table7[[#This Row],[Name]],_966[[Name ]],_966[Points])</f>
        <v>0</v>
      </c>
      <c r="L196">
        <f>_xlfn.XLOOKUP(Table7[[#This Row],[Name]],_5860[Name],_5860[Points],0)</f>
        <v>2</v>
      </c>
      <c r="M196">
        <f>_xlfn.XLOOKUP(Table7[[#This Row],[Name]],_7176[Name],_7176[Points])</f>
        <v>8</v>
      </c>
      <c r="N196">
        <f>_xlfn.XLOOKUP(Table7[[#This Row],[Name]],_485[[Name ]],_485[Points],0)</f>
        <v>1</v>
      </c>
      <c r="O196">
        <f>_xlfn.XLOOKUP(Table7[[#This Row],[Name]],_7024[Name],_7024[Points])</f>
        <v>8</v>
      </c>
      <c r="P196">
        <f>_xlfn.XLOOKUP(Table7[[#This Row],[Name]],_6976[Name],_6976[Points],0)</f>
        <v>0</v>
      </c>
      <c r="Q196">
        <f>_xlfn.XLOOKUP(Table7[[#This Row],[Name]],_6918[Name],_6918[Points],0)</f>
        <v>9</v>
      </c>
      <c r="R196">
        <f>_xlfn.XLOOKUP(Table7[[#This Row],[Name]],_6678[Name],_6678[Points],0)</f>
        <v>0</v>
      </c>
      <c r="S196">
        <f>_xlfn.XLOOKUP(Table7[[#This Row],[Name]],_2[Name],_2[Points],0)</f>
        <v>1</v>
      </c>
      <c r="T196">
        <f>_xlfn.XLOOKUP(Table7[[#This Row],[Name]],_773[Name],_773[Points],0)</f>
        <v>5</v>
      </c>
      <c r="U196">
        <f>_xlfn.XLOOKUP(Table7[[#This Row],[Name]],_7[Name],_7[Points],0)</f>
        <v>5</v>
      </c>
      <c r="V196">
        <f>_xlfn.XLOOKUP(Table7[[#This Row],[Name]],_7521[Name],_7521[Points],0)</f>
        <v>0</v>
      </c>
    </row>
    <row r="197" spans="1:22" x14ac:dyDescent="0.2">
      <c r="A197" t="s">
        <v>275</v>
      </c>
      <c r="B197" t="str">
        <f>_xlfn.XLOOKUP(Table7[[#This Row],[Name]],_966[[Name ]],_966[Party])</f>
        <v>Democratic</v>
      </c>
      <c r="C197" s="3">
        <f>SUM(Table7[[#This Row],[H.R. 7217]:[H.R. 7521]])/Table7[[#This Row],[Total Weight]]</f>
        <v>0.54929577464788737</v>
      </c>
      <c r="D197" s="4">
        <f>SUM(Table2[Weight?])</f>
        <v>71</v>
      </c>
      <c r="E197" s="4">
        <f>IF(Table7[[#This Row],[Party]]="Democratic",1,0)</f>
        <v>1</v>
      </c>
      <c r="F197" s="4">
        <f>IF(Table7[[#This Row],[Party]]="Democratic",Table7[[#This Row],[Score]],0)</f>
        <v>0.54929577464788737</v>
      </c>
      <c r="G197" s="4">
        <f>IF(Table7[[#This Row],[Party]]="Republican",1,0)</f>
        <v>0</v>
      </c>
      <c r="H197" s="4">
        <f>IF(Table7[[#This Row],[Party]]="Republican",Table7[[#This Row],[Score]],0)</f>
        <v>0</v>
      </c>
      <c r="I197">
        <f>(_xlfn.XLOOKUP(Table7[[#This Row],[Name]],_7217[Name],_7217[Points],0))</f>
        <v>0</v>
      </c>
      <c r="J197">
        <f>_xlfn.XLOOKUP(Table7[[#This Row],[Name]],_3746[Name],_3746[Rating],0)</f>
        <v>0</v>
      </c>
      <c r="K197">
        <f>_xlfn.XLOOKUP(Table7[[#This Row],[Name]],_966[[Name ]],_966[Points])</f>
        <v>0</v>
      </c>
      <c r="L197">
        <f>_xlfn.XLOOKUP(Table7[[#This Row],[Name]],_5860[Name],_5860[Points],0)</f>
        <v>2</v>
      </c>
      <c r="M197">
        <f>_xlfn.XLOOKUP(Table7[[#This Row],[Name]],_7176[Name],_7176[Points])</f>
        <v>8</v>
      </c>
      <c r="N197">
        <f>_xlfn.XLOOKUP(Table7[[#This Row],[Name]],_485[[Name ]],_485[Points],0)</f>
        <v>1</v>
      </c>
      <c r="O197">
        <f>_xlfn.XLOOKUP(Table7[[#This Row],[Name]],_7024[Name],_7024[Points])</f>
        <v>8</v>
      </c>
      <c r="P197">
        <f>_xlfn.XLOOKUP(Table7[[#This Row],[Name]],_6976[Name],_6976[Points],0)</f>
        <v>0</v>
      </c>
      <c r="Q197">
        <f>_xlfn.XLOOKUP(Table7[[#This Row],[Name]],_6918[Name],_6918[Points],0)</f>
        <v>9</v>
      </c>
      <c r="R197">
        <f>_xlfn.XLOOKUP(Table7[[#This Row],[Name]],_6678[Name],_6678[Points],0)</f>
        <v>0</v>
      </c>
      <c r="S197">
        <f>_xlfn.XLOOKUP(Table7[[#This Row],[Name]],_2[Name],_2[Points],0)</f>
        <v>1</v>
      </c>
      <c r="T197">
        <f>_xlfn.XLOOKUP(Table7[[#This Row],[Name]],_773[Name],_773[Points],0)</f>
        <v>5</v>
      </c>
      <c r="U197">
        <f>_xlfn.XLOOKUP(Table7[[#This Row],[Name]],_7[Name],_7[Points],0)</f>
        <v>5</v>
      </c>
      <c r="V197">
        <f>_xlfn.XLOOKUP(Table7[[#This Row],[Name]],_7521[Name],_7521[Points],0)</f>
        <v>0</v>
      </c>
    </row>
    <row r="198" spans="1:22" x14ac:dyDescent="0.2">
      <c r="A198" t="s">
        <v>290</v>
      </c>
      <c r="B198" t="str">
        <f>_xlfn.XLOOKUP(Table7[[#This Row],[Name]],_966[[Name ]],_966[Party])</f>
        <v>Democratic</v>
      </c>
      <c r="C198" s="3">
        <f>SUM(Table7[[#This Row],[H.R. 7217]:[H.R. 7521]])/Table7[[#This Row],[Total Weight]]</f>
        <v>0.54929577464788737</v>
      </c>
      <c r="D198" s="4">
        <f>SUM(Table2[Weight?])</f>
        <v>71</v>
      </c>
      <c r="E198" s="4">
        <f>IF(Table7[[#This Row],[Party]]="Democratic",1,0)</f>
        <v>1</v>
      </c>
      <c r="F198" s="4">
        <f>IF(Table7[[#This Row],[Party]]="Democratic",Table7[[#This Row],[Score]],0)</f>
        <v>0.54929577464788737</v>
      </c>
      <c r="G198" s="4">
        <f>IF(Table7[[#This Row],[Party]]="Republican",1,0)</f>
        <v>0</v>
      </c>
      <c r="H198" s="4">
        <f>IF(Table7[[#This Row],[Party]]="Republican",Table7[[#This Row],[Score]],0)</f>
        <v>0</v>
      </c>
      <c r="I198">
        <f>(_xlfn.XLOOKUP(Table7[[#This Row],[Name]],_7217[Name],_7217[Points],0))</f>
        <v>0</v>
      </c>
      <c r="J198">
        <f>_xlfn.XLOOKUP(Table7[[#This Row],[Name]],_3746[Name],_3746[Rating],0)</f>
        <v>0</v>
      </c>
      <c r="K198">
        <f>_xlfn.XLOOKUP(Table7[[#This Row],[Name]],_966[[Name ]],_966[Points])</f>
        <v>0</v>
      </c>
      <c r="L198">
        <f>_xlfn.XLOOKUP(Table7[[#This Row],[Name]],_5860[Name],_5860[Points],0)</f>
        <v>2</v>
      </c>
      <c r="M198">
        <f>_xlfn.XLOOKUP(Table7[[#This Row],[Name]],_7176[Name],_7176[Points])</f>
        <v>8</v>
      </c>
      <c r="N198">
        <f>_xlfn.XLOOKUP(Table7[[#This Row],[Name]],_485[[Name ]],_485[Points],0)</f>
        <v>1</v>
      </c>
      <c r="O198">
        <f>_xlfn.XLOOKUP(Table7[[#This Row],[Name]],_7024[Name],_7024[Points])</f>
        <v>8</v>
      </c>
      <c r="P198">
        <f>_xlfn.XLOOKUP(Table7[[#This Row],[Name]],_6976[Name],_6976[Points],0)</f>
        <v>0</v>
      </c>
      <c r="Q198">
        <f>_xlfn.XLOOKUP(Table7[[#This Row],[Name]],_6918[Name],_6918[Points],0)</f>
        <v>9</v>
      </c>
      <c r="R198">
        <f>_xlfn.XLOOKUP(Table7[[#This Row],[Name]],_6678[Name],_6678[Points],0)</f>
        <v>0</v>
      </c>
      <c r="S198">
        <f>_xlfn.XLOOKUP(Table7[[#This Row],[Name]],_2[Name],_2[Points],0)</f>
        <v>1</v>
      </c>
      <c r="T198">
        <f>_xlfn.XLOOKUP(Table7[[#This Row],[Name]],_773[Name],_773[Points],0)</f>
        <v>5</v>
      </c>
      <c r="U198">
        <f>_xlfn.XLOOKUP(Table7[[#This Row],[Name]],_7[Name],_7[Points],0)</f>
        <v>5</v>
      </c>
      <c r="V198">
        <f>_xlfn.XLOOKUP(Table7[[#This Row],[Name]],_7521[Name],_7521[Points],0)</f>
        <v>0</v>
      </c>
    </row>
    <row r="199" spans="1:22" x14ac:dyDescent="0.2">
      <c r="A199" t="s">
        <v>304</v>
      </c>
      <c r="B199" t="str">
        <f>_xlfn.XLOOKUP(Table7[[#This Row],[Name]],_966[[Name ]],_966[Party])</f>
        <v>Democratic</v>
      </c>
      <c r="C199" s="3">
        <f>SUM(Table7[[#This Row],[H.R. 7217]:[H.R. 7521]])/Table7[[#This Row],[Total Weight]]</f>
        <v>0.54929577464788737</v>
      </c>
      <c r="D199" s="4">
        <f>SUM(Table2[Weight?])</f>
        <v>71</v>
      </c>
      <c r="E199" s="4">
        <f>IF(Table7[[#This Row],[Party]]="Democratic",1,0)</f>
        <v>1</v>
      </c>
      <c r="F199" s="4">
        <f>IF(Table7[[#This Row],[Party]]="Democratic",Table7[[#This Row],[Score]],0)</f>
        <v>0.54929577464788737</v>
      </c>
      <c r="G199" s="4">
        <f>IF(Table7[[#This Row],[Party]]="Republican",1,0)</f>
        <v>0</v>
      </c>
      <c r="H199" s="4">
        <f>IF(Table7[[#This Row],[Party]]="Republican",Table7[[#This Row],[Score]],0)</f>
        <v>0</v>
      </c>
      <c r="I199">
        <f>(_xlfn.XLOOKUP(Table7[[#This Row],[Name]],_7217[Name],_7217[Points],0))</f>
        <v>0</v>
      </c>
      <c r="J199">
        <f>_xlfn.XLOOKUP(Table7[[#This Row],[Name]],_3746[Name],_3746[Rating],0)</f>
        <v>0</v>
      </c>
      <c r="K199">
        <f>_xlfn.XLOOKUP(Table7[[#This Row],[Name]],_966[[Name ]],_966[Points])</f>
        <v>0</v>
      </c>
      <c r="L199">
        <f>_xlfn.XLOOKUP(Table7[[#This Row],[Name]],_5860[Name],_5860[Points],0)</f>
        <v>2</v>
      </c>
      <c r="M199">
        <f>_xlfn.XLOOKUP(Table7[[#This Row],[Name]],_7176[Name],_7176[Points])</f>
        <v>8</v>
      </c>
      <c r="N199">
        <f>_xlfn.XLOOKUP(Table7[[#This Row],[Name]],_485[[Name ]],_485[Points],0)</f>
        <v>1</v>
      </c>
      <c r="O199">
        <f>_xlfn.XLOOKUP(Table7[[#This Row],[Name]],_7024[Name],_7024[Points])</f>
        <v>8</v>
      </c>
      <c r="P199">
        <f>_xlfn.XLOOKUP(Table7[[#This Row],[Name]],_6976[Name],_6976[Points],0)</f>
        <v>0</v>
      </c>
      <c r="Q199">
        <f>_xlfn.XLOOKUP(Table7[[#This Row],[Name]],_6918[Name],_6918[Points],0)</f>
        <v>9</v>
      </c>
      <c r="R199">
        <f>_xlfn.XLOOKUP(Table7[[#This Row],[Name]],_6678[Name],_6678[Points],0)</f>
        <v>0</v>
      </c>
      <c r="S199">
        <f>_xlfn.XLOOKUP(Table7[[#This Row],[Name]],_2[Name],_2[Points],0)</f>
        <v>1</v>
      </c>
      <c r="T199">
        <f>_xlfn.XLOOKUP(Table7[[#This Row],[Name]],_773[Name],_773[Points],0)</f>
        <v>5</v>
      </c>
      <c r="U199">
        <f>_xlfn.XLOOKUP(Table7[[#This Row],[Name]],_7[Name],_7[Points],0)</f>
        <v>5</v>
      </c>
      <c r="V199">
        <f>_xlfn.XLOOKUP(Table7[[#This Row],[Name]],_7521[Name],_7521[Points],0)</f>
        <v>0</v>
      </c>
    </row>
    <row r="200" spans="1:22" x14ac:dyDescent="0.2">
      <c r="A200" t="s">
        <v>339</v>
      </c>
      <c r="B200" t="str">
        <f>_xlfn.XLOOKUP(Table7[[#This Row],[Name]],_966[[Name ]],_966[Party])</f>
        <v>Democratic</v>
      </c>
      <c r="C200" s="3">
        <f>SUM(Table7[[#This Row],[H.R. 7217]:[H.R. 7521]])/Table7[[#This Row],[Total Weight]]</f>
        <v>0.54929577464788737</v>
      </c>
      <c r="D200" s="4">
        <f>SUM(Table2[Weight?])</f>
        <v>71</v>
      </c>
      <c r="E200" s="4">
        <f>IF(Table7[[#This Row],[Party]]="Democratic",1,0)</f>
        <v>1</v>
      </c>
      <c r="F200" s="4">
        <f>IF(Table7[[#This Row],[Party]]="Democratic",Table7[[#This Row],[Score]],0)</f>
        <v>0.54929577464788737</v>
      </c>
      <c r="G200" s="4">
        <f>IF(Table7[[#This Row],[Party]]="Republican",1,0)</f>
        <v>0</v>
      </c>
      <c r="H200" s="4">
        <f>IF(Table7[[#This Row],[Party]]="Republican",Table7[[#This Row],[Score]],0)</f>
        <v>0</v>
      </c>
      <c r="I200">
        <f>(_xlfn.XLOOKUP(Table7[[#This Row],[Name]],_7217[Name],_7217[Points],0))</f>
        <v>0</v>
      </c>
      <c r="J200">
        <f>_xlfn.XLOOKUP(Table7[[#This Row],[Name]],_3746[Name],_3746[Rating],0)</f>
        <v>0</v>
      </c>
      <c r="K200">
        <f>_xlfn.XLOOKUP(Table7[[#This Row],[Name]],_966[[Name ]],_966[Points])</f>
        <v>0</v>
      </c>
      <c r="L200">
        <f>_xlfn.XLOOKUP(Table7[[#This Row],[Name]],_5860[Name],_5860[Points],0)</f>
        <v>2</v>
      </c>
      <c r="M200">
        <f>_xlfn.XLOOKUP(Table7[[#This Row],[Name]],_7176[Name],_7176[Points])</f>
        <v>8</v>
      </c>
      <c r="N200">
        <f>_xlfn.XLOOKUP(Table7[[#This Row],[Name]],_485[[Name ]],_485[Points],0)</f>
        <v>1</v>
      </c>
      <c r="O200">
        <f>_xlfn.XLOOKUP(Table7[[#This Row],[Name]],_7024[Name],_7024[Points])</f>
        <v>8</v>
      </c>
      <c r="P200">
        <f>_xlfn.XLOOKUP(Table7[[#This Row],[Name]],_6976[Name],_6976[Points],0)</f>
        <v>0</v>
      </c>
      <c r="Q200">
        <f>_xlfn.XLOOKUP(Table7[[#This Row],[Name]],_6918[Name],_6918[Points],0)</f>
        <v>9</v>
      </c>
      <c r="R200">
        <f>_xlfn.XLOOKUP(Table7[[#This Row],[Name]],_6678[Name],_6678[Points],0)</f>
        <v>0</v>
      </c>
      <c r="S200">
        <f>_xlfn.XLOOKUP(Table7[[#This Row],[Name]],_2[Name],_2[Points],0)</f>
        <v>1</v>
      </c>
      <c r="T200">
        <f>_xlfn.XLOOKUP(Table7[[#This Row],[Name]],_773[Name],_773[Points],0)</f>
        <v>5</v>
      </c>
      <c r="U200">
        <f>_xlfn.XLOOKUP(Table7[[#This Row],[Name]],_7[Name],_7[Points],0)</f>
        <v>5</v>
      </c>
      <c r="V200">
        <f>_xlfn.XLOOKUP(Table7[[#This Row],[Name]],_7521[Name],_7521[Points],0)</f>
        <v>0</v>
      </c>
    </row>
    <row r="201" spans="1:22" x14ac:dyDescent="0.2">
      <c r="A201" t="s">
        <v>348</v>
      </c>
      <c r="B201" t="str">
        <f>_xlfn.XLOOKUP(Table7[[#This Row],[Name]],_966[[Name ]],_966[Party])</f>
        <v>Democratic</v>
      </c>
      <c r="C201" s="3">
        <f>SUM(Table7[[#This Row],[H.R. 7217]:[H.R. 7521]])/Table7[[#This Row],[Total Weight]]</f>
        <v>0.54929577464788737</v>
      </c>
      <c r="D201" s="4">
        <f>SUM(Table2[Weight?])</f>
        <v>71</v>
      </c>
      <c r="E201" s="4">
        <f>IF(Table7[[#This Row],[Party]]="Democratic",1,0)</f>
        <v>1</v>
      </c>
      <c r="F201" s="4">
        <f>IF(Table7[[#This Row],[Party]]="Democratic",Table7[[#This Row],[Score]],0)</f>
        <v>0.54929577464788737</v>
      </c>
      <c r="G201" s="4">
        <f>IF(Table7[[#This Row],[Party]]="Republican",1,0)</f>
        <v>0</v>
      </c>
      <c r="H201" s="4">
        <f>IF(Table7[[#This Row],[Party]]="Republican",Table7[[#This Row],[Score]],0)</f>
        <v>0</v>
      </c>
      <c r="I201">
        <f>(_xlfn.XLOOKUP(Table7[[#This Row],[Name]],_7217[Name],_7217[Points],0))</f>
        <v>0</v>
      </c>
      <c r="J201">
        <f>_xlfn.XLOOKUP(Table7[[#This Row],[Name]],_3746[Name],_3746[Rating],0)</f>
        <v>0</v>
      </c>
      <c r="K201">
        <f>_xlfn.XLOOKUP(Table7[[#This Row],[Name]],_966[[Name ]],_966[Points])</f>
        <v>0</v>
      </c>
      <c r="L201">
        <f>_xlfn.XLOOKUP(Table7[[#This Row],[Name]],_5860[Name],_5860[Points],0)</f>
        <v>2</v>
      </c>
      <c r="M201">
        <f>_xlfn.XLOOKUP(Table7[[#This Row],[Name]],_7176[Name],_7176[Points])</f>
        <v>8</v>
      </c>
      <c r="N201">
        <f>_xlfn.XLOOKUP(Table7[[#This Row],[Name]],_485[[Name ]],_485[Points],0)</f>
        <v>1</v>
      </c>
      <c r="O201">
        <f>_xlfn.XLOOKUP(Table7[[#This Row],[Name]],_7024[Name],_7024[Points])</f>
        <v>8</v>
      </c>
      <c r="P201">
        <f>_xlfn.XLOOKUP(Table7[[#This Row],[Name]],_6976[Name],_6976[Points],0)</f>
        <v>0</v>
      </c>
      <c r="Q201">
        <f>_xlfn.XLOOKUP(Table7[[#This Row],[Name]],_6918[Name],_6918[Points],0)</f>
        <v>9</v>
      </c>
      <c r="R201">
        <f>_xlfn.XLOOKUP(Table7[[#This Row],[Name]],_6678[Name],_6678[Points],0)</f>
        <v>0</v>
      </c>
      <c r="S201">
        <f>_xlfn.XLOOKUP(Table7[[#This Row],[Name]],_2[Name],_2[Points],0)</f>
        <v>1</v>
      </c>
      <c r="T201">
        <f>_xlfn.XLOOKUP(Table7[[#This Row],[Name]],_773[Name],_773[Points],0)</f>
        <v>5</v>
      </c>
      <c r="U201">
        <f>_xlfn.XLOOKUP(Table7[[#This Row],[Name]],_7[Name],_7[Points],0)</f>
        <v>5</v>
      </c>
      <c r="V201">
        <f>_xlfn.XLOOKUP(Table7[[#This Row],[Name]],_7521[Name],_7521[Points],0)</f>
        <v>0</v>
      </c>
    </row>
    <row r="202" spans="1:22" x14ac:dyDescent="0.2">
      <c r="A202" t="s">
        <v>423</v>
      </c>
      <c r="B202" t="str">
        <f>_xlfn.XLOOKUP(Table7[[#This Row],[Name]],_966[[Name ]],_966[Party])</f>
        <v>Democratic</v>
      </c>
      <c r="C202" s="3">
        <f>SUM(Table7[[#This Row],[H.R. 7217]:[H.R. 7521]])/Table7[[#This Row],[Total Weight]]</f>
        <v>0.54929577464788737</v>
      </c>
      <c r="D202" s="4">
        <f>SUM(Table2[Weight?])</f>
        <v>71</v>
      </c>
      <c r="E202" s="4">
        <f>IF(Table7[[#This Row],[Party]]="Democratic",1,0)</f>
        <v>1</v>
      </c>
      <c r="F202" s="4">
        <f>IF(Table7[[#This Row],[Party]]="Democratic",Table7[[#This Row],[Score]],0)</f>
        <v>0.54929577464788737</v>
      </c>
      <c r="G202" s="4">
        <f>IF(Table7[[#This Row],[Party]]="Republican",1,0)</f>
        <v>0</v>
      </c>
      <c r="H202" s="4">
        <f>IF(Table7[[#This Row],[Party]]="Republican",Table7[[#This Row],[Score]],0)</f>
        <v>0</v>
      </c>
      <c r="I202">
        <f>(_xlfn.XLOOKUP(Table7[[#This Row],[Name]],_7217[Name],_7217[Points],0))</f>
        <v>0</v>
      </c>
      <c r="J202">
        <f>_xlfn.XLOOKUP(Table7[[#This Row],[Name]],_3746[Name],_3746[Rating],0)</f>
        <v>0</v>
      </c>
      <c r="K202">
        <f>_xlfn.XLOOKUP(Table7[[#This Row],[Name]],_966[[Name ]],_966[Points])</f>
        <v>0</v>
      </c>
      <c r="L202">
        <f>_xlfn.XLOOKUP(Table7[[#This Row],[Name]],_5860[Name],_5860[Points],0)</f>
        <v>2</v>
      </c>
      <c r="M202">
        <f>_xlfn.XLOOKUP(Table7[[#This Row],[Name]],_7176[Name],_7176[Points])</f>
        <v>8</v>
      </c>
      <c r="N202">
        <f>_xlfn.XLOOKUP(Table7[[#This Row],[Name]],_485[[Name ]],_485[Points],0)</f>
        <v>1</v>
      </c>
      <c r="O202">
        <f>_xlfn.XLOOKUP(Table7[[#This Row],[Name]],_7024[Name],_7024[Points])</f>
        <v>8</v>
      </c>
      <c r="P202">
        <f>_xlfn.XLOOKUP(Table7[[#This Row],[Name]],_6976[Name],_6976[Points],0)</f>
        <v>0</v>
      </c>
      <c r="Q202">
        <f>_xlfn.XLOOKUP(Table7[[#This Row],[Name]],_6918[Name],_6918[Points],0)</f>
        <v>9</v>
      </c>
      <c r="R202">
        <f>_xlfn.XLOOKUP(Table7[[#This Row],[Name]],_6678[Name],_6678[Points],0)</f>
        <v>0</v>
      </c>
      <c r="S202">
        <f>_xlfn.XLOOKUP(Table7[[#This Row],[Name]],_2[Name],_2[Points],0)</f>
        <v>1</v>
      </c>
      <c r="T202">
        <f>_xlfn.XLOOKUP(Table7[[#This Row],[Name]],_773[Name],_773[Points],0)</f>
        <v>5</v>
      </c>
      <c r="U202">
        <f>_xlfn.XLOOKUP(Table7[[#This Row],[Name]],_7[Name],_7[Points],0)</f>
        <v>5</v>
      </c>
      <c r="V202">
        <f>_xlfn.XLOOKUP(Table7[[#This Row],[Name]],_7521[Name],_7521[Points],0)</f>
        <v>0</v>
      </c>
    </row>
    <row r="203" spans="1:22" x14ac:dyDescent="0.2">
      <c r="A203" t="s">
        <v>428</v>
      </c>
      <c r="B203" t="str">
        <f>_xlfn.XLOOKUP(Table7[[#This Row],[Name]],_966[[Name ]],_966[Party])</f>
        <v>Democratic</v>
      </c>
      <c r="C203" s="3">
        <f>SUM(Table7[[#This Row],[H.R. 7217]:[H.R. 7521]])/Table7[[#This Row],[Total Weight]]</f>
        <v>0.54929577464788737</v>
      </c>
      <c r="D203" s="4">
        <f>SUM(Table2[Weight?])</f>
        <v>71</v>
      </c>
      <c r="E203" s="4">
        <f>IF(Table7[[#This Row],[Party]]="Democratic",1,0)</f>
        <v>1</v>
      </c>
      <c r="F203" s="4">
        <f>IF(Table7[[#This Row],[Party]]="Democratic",Table7[[#This Row],[Score]],0)</f>
        <v>0.54929577464788737</v>
      </c>
      <c r="G203" s="4">
        <f>IF(Table7[[#This Row],[Party]]="Republican",1,0)</f>
        <v>0</v>
      </c>
      <c r="H203" s="4">
        <f>IF(Table7[[#This Row],[Party]]="Republican",Table7[[#This Row],[Score]],0)</f>
        <v>0</v>
      </c>
      <c r="I203">
        <f>(_xlfn.XLOOKUP(Table7[[#This Row],[Name]],_7217[Name],_7217[Points],0))</f>
        <v>0</v>
      </c>
      <c r="J203">
        <f>_xlfn.XLOOKUP(Table7[[#This Row],[Name]],_3746[Name],_3746[Rating],0)</f>
        <v>0</v>
      </c>
      <c r="K203">
        <f>_xlfn.XLOOKUP(Table7[[#This Row],[Name]],_966[[Name ]],_966[Points])</f>
        <v>0</v>
      </c>
      <c r="L203">
        <f>_xlfn.XLOOKUP(Table7[[#This Row],[Name]],_5860[Name],_5860[Points],0)</f>
        <v>2</v>
      </c>
      <c r="M203">
        <f>_xlfn.XLOOKUP(Table7[[#This Row],[Name]],_7176[Name],_7176[Points])</f>
        <v>8</v>
      </c>
      <c r="N203">
        <f>_xlfn.XLOOKUP(Table7[[#This Row],[Name]],_485[[Name ]],_485[Points],0)</f>
        <v>1</v>
      </c>
      <c r="O203">
        <f>_xlfn.XLOOKUP(Table7[[#This Row],[Name]],_7024[Name],_7024[Points])</f>
        <v>8</v>
      </c>
      <c r="P203">
        <f>_xlfn.XLOOKUP(Table7[[#This Row],[Name]],_6976[Name],_6976[Points],0)</f>
        <v>0</v>
      </c>
      <c r="Q203">
        <f>_xlfn.XLOOKUP(Table7[[#This Row],[Name]],_6918[Name],_6918[Points],0)</f>
        <v>9</v>
      </c>
      <c r="R203">
        <f>_xlfn.XLOOKUP(Table7[[#This Row],[Name]],_6678[Name],_6678[Points],0)</f>
        <v>0</v>
      </c>
      <c r="S203">
        <f>_xlfn.XLOOKUP(Table7[[#This Row],[Name]],_2[Name],_2[Points],0)</f>
        <v>1</v>
      </c>
      <c r="T203">
        <f>_xlfn.XLOOKUP(Table7[[#This Row],[Name]],_773[Name],_773[Points],0)</f>
        <v>5</v>
      </c>
      <c r="U203">
        <f>_xlfn.XLOOKUP(Table7[[#This Row],[Name]],_7[Name],_7[Points],0)</f>
        <v>5</v>
      </c>
      <c r="V203">
        <f>_xlfn.XLOOKUP(Table7[[#This Row],[Name]],_7521[Name],_7521[Points],0)</f>
        <v>0</v>
      </c>
    </row>
    <row r="204" spans="1:22" x14ac:dyDescent="0.2">
      <c r="A204" t="s">
        <v>116</v>
      </c>
      <c r="B204" t="str">
        <f>_xlfn.XLOOKUP(Table7[[#This Row],[Name]],_966[[Name ]],_966[Party])</f>
        <v>Democratic</v>
      </c>
      <c r="C204" s="3">
        <f>SUM(Table7[[#This Row],[H.R. 7217]:[H.R. 7521]])/Table7[[#This Row],[Total Weight]]</f>
        <v>0.53521126760563376</v>
      </c>
      <c r="D204" s="4">
        <f>SUM(Table2[Weight?])</f>
        <v>71</v>
      </c>
      <c r="E204" s="4">
        <f>IF(Table7[[#This Row],[Party]]="Democratic",1,0)</f>
        <v>1</v>
      </c>
      <c r="F204" s="4">
        <f>IF(Table7[[#This Row],[Party]]="Democratic",Table7[[#This Row],[Score]],0)</f>
        <v>0.53521126760563376</v>
      </c>
      <c r="G204" s="4">
        <f>IF(Table7[[#This Row],[Party]]="Republican",1,0)</f>
        <v>0</v>
      </c>
      <c r="H204" s="4">
        <f>IF(Table7[[#This Row],[Party]]="Republican",Table7[[#This Row],[Score]],0)</f>
        <v>0</v>
      </c>
      <c r="I204">
        <f>(_xlfn.XLOOKUP(Table7[[#This Row],[Name]],_7217[Name],_7217[Points],0))</f>
        <v>0</v>
      </c>
      <c r="J204">
        <f>_xlfn.XLOOKUP(Table7[[#This Row],[Name]],_3746[Name],_3746[Rating],0)</f>
        <v>0</v>
      </c>
      <c r="K204">
        <f>_xlfn.XLOOKUP(Table7[[#This Row],[Name]],_966[[Name ]],_966[Points])</f>
        <v>0</v>
      </c>
      <c r="L204">
        <f>_xlfn.XLOOKUP(Table7[[#This Row],[Name]],_5860[Name],_5860[Points],0)</f>
        <v>2</v>
      </c>
      <c r="M204">
        <f>_xlfn.XLOOKUP(Table7[[#This Row],[Name]],_7176[Name],_7176[Points])</f>
        <v>0</v>
      </c>
      <c r="N204">
        <f>_xlfn.XLOOKUP(Table7[[#This Row],[Name]],_485[[Name ]],_485[Points],0)</f>
        <v>1</v>
      </c>
      <c r="O204">
        <f>_xlfn.XLOOKUP(Table7[[#This Row],[Name]],_7024[Name],_7024[Points])</f>
        <v>8</v>
      </c>
      <c r="P204">
        <f>_xlfn.XLOOKUP(Table7[[#This Row],[Name]],_6976[Name],_6976[Points],0)</f>
        <v>6</v>
      </c>
      <c r="Q204">
        <f>_xlfn.XLOOKUP(Table7[[#This Row],[Name]],_6918[Name],_6918[Points],0)</f>
        <v>9</v>
      </c>
      <c r="R204">
        <f>_xlfn.XLOOKUP(Table7[[#This Row],[Name]],_6678[Name],_6678[Points],0)</f>
        <v>6</v>
      </c>
      <c r="S204">
        <f>_xlfn.XLOOKUP(Table7[[#This Row],[Name]],_2[Name],_2[Points],0)</f>
        <v>1</v>
      </c>
      <c r="T204">
        <f>_xlfn.XLOOKUP(Table7[[#This Row],[Name]],_773[Name],_773[Points],0)</f>
        <v>0</v>
      </c>
      <c r="U204">
        <f>_xlfn.XLOOKUP(Table7[[#This Row],[Name]],_7[Name],_7[Points],0)</f>
        <v>5</v>
      </c>
      <c r="V204">
        <f>_xlfn.XLOOKUP(Table7[[#This Row],[Name]],_7521[Name],_7521[Points],0)</f>
        <v>0</v>
      </c>
    </row>
    <row r="205" spans="1:22" x14ac:dyDescent="0.2">
      <c r="A205" t="s">
        <v>349</v>
      </c>
      <c r="B205" t="str">
        <f>_xlfn.XLOOKUP(Table7[[#This Row],[Name]],_966[[Name ]],_966[Party])</f>
        <v>Democratic</v>
      </c>
      <c r="C205" s="3">
        <f>SUM(Table7[[#This Row],[H.R. 7217]:[H.R. 7521]])/Table7[[#This Row],[Total Weight]]</f>
        <v>0.53521126760563376</v>
      </c>
      <c r="D205" s="4">
        <f>SUM(Table2[Weight?])</f>
        <v>71</v>
      </c>
      <c r="E205" s="4">
        <f>IF(Table7[[#This Row],[Party]]="Democratic",1,0)</f>
        <v>1</v>
      </c>
      <c r="F205" s="4">
        <f>IF(Table7[[#This Row],[Party]]="Democratic",Table7[[#This Row],[Score]],0)</f>
        <v>0.53521126760563376</v>
      </c>
      <c r="G205" s="4">
        <f>IF(Table7[[#This Row],[Party]]="Republican",1,0)</f>
        <v>0</v>
      </c>
      <c r="H205" s="4">
        <f>IF(Table7[[#This Row],[Party]]="Republican",Table7[[#This Row],[Score]],0)</f>
        <v>0</v>
      </c>
      <c r="I205">
        <f>(_xlfn.XLOOKUP(Table7[[#This Row],[Name]],_7217[Name],_7217[Points],0))</f>
        <v>0</v>
      </c>
      <c r="J205">
        <f>_xlfn.XLOOKUP(Table7[[#This Row],[Name]],_3746[Name],_3746[Rating],0)</f>
        <v>0</v>
      </c>
      <c r="K205">
        <f>_xlfn.XLOOKUP(Table7[[#This Row],[Name]],_966[[Name ]],_966[Points])</f>
        <v>0</v>
      </c>
      <c r="L205">
        <f>_xlfn.XLOOKUP(Table7[[#This Row],[Name]],_5860[Name],_5860[Points],0)</f>
        <v>2</v>
      </c>
      <c r="M205">
        <f>_xlfn.XLOOKUP(Table7[[#This Row],[Name]],_7176[Name],_7176[Points])</f>
        <v>8</v>
      </c>
      <c r="N205">
        <f>_xlfn.XLOOKUP(Table7[[#This Row],[Name]],_485[[Name ]],_485[Points],0)</f>
        <v>1</v>
      </c>
      <c r="O205">
        <f>_xlfn.XLOOKUP(Table7[[#This Row],[Name]],_7024[Name],_7024[Points])</f>
        <v>0</v>
      </c>
      <c r="P205">
        <f>_xlfn.XLOOKUP(Table7[[#This Row],[Name]],_6976[Name],_6976[Points],0)</f>
        <v>6</v>
      </c>
      <c r="Q205">
        <f>_xlfn.XLOOKUP(Table7[[#This Row],[Name]],_6918[Name],_6918[Points],0)</f>
        <v>9</v>
      </c>
      <c r="R205">
        <f>_xlfn.XLOOKUP(Table7[[#This Row],[Name]],_6678[Name],_6678[Points],0)</f>
        <v>6</v>
      </c>
      <c r="S205">
        <f>_xlfn.XLOOKUP(Table7[[#This Row],[Name]],_2[Name],_2[Points],0)</f>
        <v>1</v>
      </c>
      <c r="T205">
        <f>_xlfn.XLOOKUP(Table7[[#This Row],[Name]],_773[Name],_773[Points],0)</f>
        <v>0</v>
      </c>
      <c r="U205">
        <f>_xlfn.XLOOKUP(Table7[[#This Row],[Name]],_7[Name],_7[Points],0)</f>
        <v>5</v>
      </c>
      <c r="V205">
        <f>_xlfn.XLOOKUP(Table7[[#This Row],[Name]],_7521[Name],_7521[Points],0)</f>
        <v>0</v>
      </c>
    </row>
    <row r="206" spans="1:22" x14ac:dyDescent="0.2">
      <c r="A206" t="s">
        <v>119</v>
      </c>
      <c r="B206" t="str">
        <f>_xlfn.XLOOKUP(Table7[[#This Row],[Name]],_966[[Name ]],_966[Party])</f>
        <v>Democratic</v>
      </c>
      <c r="C206" s="3">
        <f>SUM(Table7[[#This Row],[H.R. 7217]:[H.R. 7521]])/Table7[[#This Row],[Total Weight]]</f>
        <v>0.49295774647887325</v>
      </c>
      <c r="D206" s="4">
        <f>SUM(Table2[Weight?])</f>
        <v>71</v>
      </c>
      <c r="E206" s="4">
        <f>IF(Table7[[#This Row],[Party]]="Democratic",1,0)</f>
        <v>1</v>
      </c>
      <c r="F206" s="4">
        <f>IF(Table7[[#This Row],[Party]]="Democratic",Table7[[#This Row],[Score]],0)</f>
        <v>0.49295774647887325</v>
      </c>
      <c r="G206" s="4">
        <f>IF(Table7[[#This Row],[Party]]="Republican",1,0)</f>
        <v>0</v>
      </c>
      <c r="H206" s="4">
        <f>IF(Table7[[#This Row],[Party]]="Republican",Table7[[#This Row],[Score]],0)</f>
        <v>0</v>
      </c>
      <c r="I206">
        <f>(_xlfn.XLOOKUP(Table7[[#This Row],[Name]],_7217[Name],_7217[Points],0))</f>
        <v>0</v>
      </c>
      <c r="J206">
        <f>_xlfn.XLOOKUP(Table7[[#This Row],[Name]],_3746[Name],_3746[Rating],0)</f>
        <v>1</v>
      </c>
      <c r="K206">
        <f>_xlfn.XLOOKUP(Table7[[#This Row],[Name]],_966[[Name ]],_966[Points])</f>
        <v>0</v>
      </c>
      <c r="L206">
        <f>_xlfn.XLOOKUP(Table7[[#This Row],[Name]],_5860[Name],_5860[Points],0)</f>
        <v>2</v>
      </c>
      <c r="M206">
        <f>_xlfn.XLOOKUP(Table7[[#This Row],[Name]],_7176[Name],_7176[Points])</f>
        <v>8</v>
      </c>
      <c r="N206">
        <f>_xlfn.XLOOKUP(Table7[[#This Row],[Name]],_485[[Name ]],_485[Points],0)</f>
        <v>1</v>
      </c>
      <c r="O206">
        <f>_xlfn.XLOOKUP(Table7[[#This Row],[Name]],_7024[Name],_7024[Points])</f>
        <v>8</v>
      </c>
      <c r="P206">
        <f>_xlfn.XLOOKUP(Table7[[#This Row],[Name]],_6976[Name],_6976[Points],0)</f>
        <v>0</v>
      </c>
      <c r="Q206">
        <f>_xlfn.XLOOKUP(Table7[[#This Row],[Name]],_6918[Name],_6918[Points],0)</f>
        <v>9</v>
      </c>
      <c r="R206">
        <f>_xlfn.XLOOKUP(Table7[[#This Row],[Name]],_6678[Name],_6678[Points],0)</f>
        <v>0</v>
      </c>
      <c r="S206">
        <f>_xlfn.XLOOKUP(Table7[[#This Row],[Name]],_2[Name],_2[Points],0)</f>
        <v>1</v>
      </c>
      <c r="T206">
        <f>_xlfn.XLOOKUP(Table7[[#This Row],[Name]],_773[Name],_773[Points],0)</f>
        <v>5</v>
      </c>
      <c r="U206">
        <f>_xlfn.XLOOKUP(Table7[[#This Row],[Name]],_7[Name],_7[Points],0)</f>
        <v>0</v>
      </c>
      <c r="V206">
        <f>_xlfn.XLOOKUP(Table7[[#This Row],[Name]],_7521[Name],_7521[Points],0)</f>
        <v>0</v>
      </c>
    </row>
    <row r="207" spans="1:22" x14ac:dyDescent="0.2">
      <c r="A207" t="s">
        <v>185</v>
      </c>
      <c r="B207" t="str">
        <f>_xlfn.XLOOKUP(Table7[[#This Row],[Name]],_966[[Name ]],_966[Party])</f>
        <v>Democratic</v>
      </c>
      <c r="C207" s="3">
        <f>SUM(Table7[[#This Row],[H.R. 7217]:[H.R. 7521]])/Table7[[#This Row],[Total Weight]]</f>
        <v>0.60563380281690138</v>
      </c>
      <c r="D207" s="4">
        <f>SUM(Table2[Weight?])</f>
        <v>71</v>
      </c>
      <c r="E207" s="4">
        <f>IF(Table7[[#This Row],[Party]]="Democratic",1,0)</f>
        <v>1</v>
      </c>
      <c r="F207" s="4">
        <f>IF(Table7[[#This Row],[Party]]="Democratic",Table7[[#This Row],[Score]],0)</f>
        <v>0.60563380281690138</v>
      </c>
      <c r="G207" s="4">
        <f>IF(Table7[[#This Row],[Party]]="Republican",1,0)</f>
        <v>0</v>
      </c>
      <c r="H207" s="4">
        <f>IF(Table7[[#This Row],[Party]]="Republican",Table7[[#This Row],[Score]],0)</f>
        <v>0</v>
      </c>
      <c r="I207">
        <f>(_xlfn.XLOOKUP(Table7[[#This Row],[Name]],_7217[Name],_7217[Points],0))</f>
        <v>0</v>
      </c>
      <c r="J207">
        <f>_xlfn.XLOOKUP(Table7[[#This Row],[Name]],_3746[Name],_3746[Rating],0)</f>
        <v>0</v>
      </c>
      <c r="K207">
        <f>_xlfn.XLOOKUP(Table7[[#This Row],[Name]],_966[[Name ]],_966[Points])</f>
        <v>0</v>
      </c>
      <c r="L207">
        <f>_xlfn.XLOOKUP(Table7[[#This Row],[Name]],_5860[Name],_5860[Points],0)</f>
        <v>2</v>
      </c>
      <c r="M207">
        <f>_xlfn.XLOOKUP(Table7[[#This Row],[Name]],_7176[Name],_7176[Points])</f>
        <v>8</v>
      </c>
      <c r="N207">
        <f>_xlfn.XLOOKUP(Table7[[#This Row],[Name]],_485[[Name ]],_485[Points],0)</f>
        <v>1</v>
      </c>
      <c r="O207">
        <f>_xlfn.XLOOKUP(Table7[[#This Row],[Name]],_7024[Name],_7024[Points])</f>
        <v>8</v>
      </c>
      <c r="P207">
        <f>_xlfn.XLOOKUP(Table7[[#This Row],[Name]],_6976[Name],_6976[Points],0)</f>
        <v>0</v>
      </c>
      <c r="Q207">
        <f>_xlfn.XLOOKUP(Table7[[#This Row],[Name]],_6918[Name],_6918[Points],0)</f>
        <v>9</v>
      </c>
      <c r="R207">
        <f>_xlfn.XLOOKUP(Table7[[#This Row],[Name]],_6678[Name],_6678[Points],0)</f>
        <v>0</v>
      </c>
      <c r="S207">
        <f>_xlfn.XLOOKUP(Table7[[#This Row],[Name]],_2[Name],_2[Points],0)</f>
        <v>1</v>
      </c>
      <c r="T207">
        <f>_xlfn.XLOOKUP(Table7[[#This Row],[Name]],_773[Name],_773[Points],0)</f>
        <v>5</v>
      </c>
      <c r="U207">
        <f>_xlfn.XLOOKUP(Table7[[#This Row],[Name]],_7[Name],_7[Points],0)</f>
        <v>0</v>
      </c>
      <c r="V207">
        <f>_xlfn.XLOOKUP(Table7[[#This Row],[Name]],_7521[Name],_7521[Points],0)</f>
        <v>9</v>
      </c>
    </row>
    <row r="208" spans="1:22" x14ac:dyDescent="0.2">
      <c r="A208" t="s">
        <v>202</v>
      </c>
      <c r="B208" t="str">
        <f>_xlfn.XLOOKUP(Table7[[#This Row],[Name]],_966[[Name ]],_966[Party])</f>
        <v>Democratic</v>
      </c>
      <c r="C208" s="3">
        <f>SUM(Table7[[#This Row],[H.R. 7217]:[H.R. 7521]])/Table7[[#This Row],[Total Weight]]</f>
        <v>0.47887323943661969</v>
      </c>
      <c r="D208" s="4">
        <f>SUM(Table2[Weight?])</f>
        <v>71</v>
      </c>
      <c r="E208" s="4">
        <f>IF(Table7[[#This Row],[Party]]="Democratic",1,0)</f>
        <v>1</v>
      </c>
      <c r="F208" s="4">
        <f>IF(Table7[[#This Row],[Party]]="Democratic",Table7[[#This Row],[Score]],0)</f>
        <v>0.47887323943661969</v>
      </c>
      <c r="G208" s="4">
        <f>IF(Table7[[#This Row],[Party]]="Republican",1,0)</f>
        <v>0</v>
      </c>
      <c r="H208" s="4">
        <f>IF(Table7[[#This Row],[Party]]="Republican",Table7[[#This Row],[Score]],0)</f>
        <v>0</v>
      </c>
      <c r="I208">
        <f>(_xlfn.XLOOKUP(Table7[[#This Row],[Name]],_7217[Name],_7217[Points],0))</f>
        <v>0</v>
      </c>
      <c r="J208">
        <f>_xlfn.XLOOKUP(Table7[[#This Row],[Name]],_3746[Name],_3746[Rating],0)</f>
        <v>0</v>
      </c>
      <c r="K208">
        <f>_xlfn.XLOOKUP(Table7[[#This Row],[Name]],_966[[Name ]],_966[Points])</f>
        <v>0</v>
      </c>
      <c r="L208">
        <f>_xlfn.XLOOKUP(Table7[[#This Row],[Name]],_5860[Name],_5860[Points],0)</f>
        <v>2</v>
      </c>
      <c r="M208">
        <f>_xlfn.XLOOKUP(Table7[[#This Row],[Name]],_7176[Name],_7176[Points])</f>
        <v>8</v>
      </c>
      <c r="N208">
        <f>_xlfn.XLOOKUP(Table7[[#This Row],[Name]],_485[[Name ]],_485[Points],0)</f>
        <v>1</v>
      </c>
      <c r="O208">
        <f>_xlfn.XLOOKUP(Table7[[#This Row],[Name]],_7024[Name],_7024[Points])</f>
        <v>8</v>
      </c>
      <c r="P208">
        <f>_xlfn.XLOOKUP(Table7[[#This Row],[Name]],_6976[Name],_6976[Points],0)</f>
        <v>0</v>
      </c>
      <c r="Q208">
        <f>_xlfn.XLOOKUP(Table7[[#This Row],[Name]],_6918[Name],_6918[Points],0)</f>
        <v>9</v>
      </c>
      <c r="R208">
        <f>_xlfn.XLOOKUP(Table7[[#This Row],[Name]],_6678[Name],_6678[Points],0)</f>
        <v>0</v>
      </c>
      <c r="S208">
        <f>_xlfn.XLOOKUP(Table7[[#This Row],[Name]],_2[Name],_2[Points],0)</f>
        <v>1</v>
      </c>
      <c r="T208">
        <f>_xlfn.XLOOKUP(Table7[[#This Row],[Name]],_773[Name],_773[Points],0)</f>
        <v>0</v>
      </c>
      <c r="U208">
        <f>_xlfn.XLOOKUP(Table7[[#This Row],[Name]],_7[Name],_7[Points],0)</f>
        <v>5</v>
      </c>
      <c r="V208">
        <f>_xlfn.XLOOKUP(Table7[[#This Row],[Name]],_7521[Name],_7521[Points],0)</f>
        <v>0</v>
      </c>
    </row>
    <row r="209" spans="1:22" x14ac:dyDescent="0.2">
      <c r="A209" t="s">
        <v>337</v>
      </c>
      <c r="B209" t="str">
        <f>_xlfn.XLOOKUP(Table7[[#This Row],[Name]],_966[[Name ]],_966[Party])</f>
        <v>Democratic</v>
      </c>
      <c r="C209" s="3">
        <f>SUM(Table7[[#This Row],[H.R. 7217]:[H.R. 7521]])/Table7[[#This Row],[Total Weight]]</f>
        <v>0.47887323943661969</v>
      </c>
      <c r="D209" s="4">
        <f>SUM(Table2[Weight?])</f>
        <v>71</v>
      </c>
      <c r="E209" s="4">
        <f>IF(Table7[[#This Row],[Party]]="Democratic",1,0)</f>
        <v>1</v>
      </c>
      <c r="F209" s="4">
        <f>IF(Table7[[#This Row],[Party]]="Democratic",Table7[[#This Row],[Score]],0)</f>
        <v>0.47887323943661969</v>
      </c>
      <c r="G209" s="4">
        <f>IF(Table7[[#This Row],[Party]]="Republican",1,0)</f>
        <v>0</v>
      </c>
      <c r="H209" s="4">
        <f>IF(Table7[[#This Row],[Party]]="Republican",Table7[[#This Row],[Score]],0)</f>
        <v>0</v>
      </c>
      <c r="I209">
        <f>(_xlfn.XLOOKUP(Table7[[#This Row],[Name]],_7217[Name],_7217[Points],0))</f>
        <v>0</v>
      </c>
      <c r="J209">
        <f>_xlfn.XLOOKUP(Table7[[#This Row],[Name]],_3746[Name],_3746[Rating],0)</f>
        <v>0</v>
      </c>
      <c r="K209">
        <f>_xlfn.XLOOKUP(Table7[[#This Row],[Name]],_966[[Name ]],_966[Points])</f>
        <v>0</v>
      </c>
      <c r="L209">
        <f>_xlfn.XLOOKUP(Table7[[#This Row],[Name]],_5860[Name],_5860[Points],0)</f>
        <v>2</v>
      </c>
      <c r="M209">
        <f>_xlfn.XLOOKUP(Table7[[#This Row],[Name]],_7176[Name],_7176[Points])</f>
        <v>8</v>
      </c>
      <c r="N209">
        <f>_xlfn.XLOOKUP(Table7[[#This Row],[Name]],_485[[Name ]],_485[Points],0)</f>
        <v>1</v>
      </c>
      <c r="O209">
        <f>_xlfn.XLOOKUP(Table7[[#This Row],[Name]],_7024[Name],_7024[Points])</f>
        <v>8</v>
      </c>
      <c r="P209">
        <f>_xlfn.XLOOKUP(Table7[[#This Row],[Name]],_6976[Name],_6976[Points],0)</f>
        <v>0</v>
      </c>
      <c r="Q209">
        <f>_xlfn.XLOOKUP(Table7[[#This Row],[Name]],_6918[Name],_6918[Points],0)</f>
        <v>9</v>
      </c>
      <c r="R209">
        <f>_xlfn.XLOOKUP(Table7[[#This Row],[Name]],_6678[Name],_6678[Points],0)</f>
        <v>0</v>
      </c>
      <c r="S209">
        <f>_xlfn.XLOOKUP(Table7[[#This Row],[Name]],_2[Name],_2[Points],0)</f>
        <v>1</v>
      </c>
      <c r="T209">
        <f>_xlfn.XLOOKUP(Table7[[#This Row],[Name]],_773[Name],_773[Points],0)</f>
        <v>5</v>
      </c>
      <c r="U209">
        <f>_xlfn.XLOOKUP(Table7[[#This Row],[Name]],_7[Name],_7[Points],0)</f>
        <v>0</v>
      </c>
      <c r="V209">
        <f>_xlfn.XLOOKUP(Table7[[#This Row],[Name]],_7521[Name],_7521[Points],0)</f>
        <v>0</v>
      </c>
    </row>
    <row r="210" spans="1:22" x14ac:dyDescent="0.2">
      <c r="A210" t="s">
        <v>360</v>
      </c>
      <c r="B210" t="str">
        <f>_xlfn.XLOOKUP(Table7[[#This Row],[Name]],_966[[Name ]],_966[Party])</f>
        <v>Democratic</v>
      </c>
      <c r="C210" s="3">
        <f>SUM(Table7[[#This Row],[H.R. 7217]:[H.R. 7521]])/Table7[[#This Row],[Total Weight]]</f>
        <v>0.47887323943661969</v>
      </c>
      <c r="D210" s="4">
        <f>SUM(Table2[Weight?])</f>
        <v>71</v>
      </c>
      <c r="E210" s="4">
        <f>IF(Table7[[#This Row],[Party]]="Democratic",1,0)</f>
        <v>1</v>
      </c>
      <c r="F210" s="4">
        <f>IF(Table7[[#This Row],[Party]]="Democratic",Table7[[#This Row],[Score]],0)</f>
        <v>0.47887323943661969</v>
      </c>
      <c r="G210" s="4">
        <f>IF(Table7[[#This Row],[Party]]="Republican",1,0)</f>
        <v>0</v>
      </c>
      <c r="H210" s="4">
        <f>IF(Table7[[#This Row],[Party]]="Republican",Table7[[#This Row],[Score]],0)</f>
        <v>0</v>
      </c>
      <c r="I210">
        <f>(_xlfn.XLOOKUP(Table7[[#This Row],[Name]],_7217[Name],_7217[Points],0))</f>
        <v>0</v>
      </c>
      <c r="J210">
        <f>_xlfn.XLOOKUP(Table7[[#This Row],[Name]],_3746[Name],_3746[Rating],0)</f>
        <v>0</v>
      </c>
      <c r="K210">
        <f>_xlfn.XLOOKUP(Table7[[#This Row],[Name]],_966[[Name ]],_966[Points])</f>
        <v>0</v>
      </c>
      <c r="L210">
        <f>_xlfn.XLOOKUP(Table7[[#This Row],[Name]],_5860[Name],_5860[Points],0)</f>
        <v>2</v>
      </c>
      <c r="M210">
        <f>_xlfn.XLOOKUP(Table7[[#This Row],[Name]],_7176[Name],_7176[Points])</f>
        <v>8</v>
      </c>
      <c r="N210">
        <f>_xlfn.XLOOKUP(Table7[[#This Row],[Name]],_485[[Name ]],_485[Points],0)</f>
        <v>1</v>
      </c>
      <c r="O210">
        <f>_xlfn.XLOOKUP(Table7[[#This Row],[Name]],_7024[Name],_7024[Points])</f>
        <v>8</v>
      </c>
      <c r="P210">
        <f>_xlfn.XLOOKUP(Table7[[#This Row],[Name]],_6976[Name],_6976[Points],0)</f>
        <v>0</v>
      </c>
      <c r="Q210">
        <f>_xlfn.XLOOKUP(Table7[[#This Row],[Name]],_6918[Name],_6918[Points],0)</f>
        <v>9</v>
      </c>
      <c r="R210">
        <f>_xlfn.XLOOKUP(Table7[[#This Row],[Name]],_6678[Name],_6678[Points],0)</f>
        <v>0</v>
      </c>
      <c r="S210">
        <f>_xlfn.XLOOKUP(Table7[[#This Row],[Name]],_2[Name],_2[Points],0)</f>
        <v>1</v>
      </c>
      <c r="T210">
        <f>_xlfn.XLOOKUP(Table7[[#This Row],[Name]],_773[Name],_773[Points],0)</f>
        <v>5</v>
      </c>
      <c r="U210">
        <f>_xlfn.XLOOKUP(Table7[[#This Row],[Name]],_7[Name],_7[Points],0)</f>
        <v>0</v>
      </c>
      <c r="V210">
        <f>_xlfn.XLOOKUP(Table7[[#This Row],[Name]],_7521[Name],_7521[Points],0)</f>
        <v>0</v>
      </c>
    </row>
    <row r="211" spans="1:22" x14ac:dyDescent="0.2">
      <c r="A211" t="s">
        <v>399</v>
      </c>
      <c r="B211" t="str">
        <f>_xlfn.XLOOKUP(Table7[[#This Row],[Name]],_966[[Name ]],_966[Party])</f>
        <v>Republican</v>
      </c>
      <c r="C211" s="3">
        <f>SUM(Table7[[#This Row],[H.R. 7217]:[H.R. 7521]])/Table7[[#This Row],[Total Weight]]</f>
        <v>0.47887323943661969</v>
      </c>
      <c r="D211" s="4">
        <f>SUM(Table2[Weight?])</f>
        <v>71</v>
      </c>
      <c r="E211" s="4">
        <f>IF(Table7[[#This Row],[Party]]="Democratic",1,0)</f>
        <v>0</v>
      </c>
      <c r="F211" s="4">
        <f>IF(Table7[[#This Row],[Party]]="Democratic",Table7[[#This Row],[Score]],0)</f>
        <v>0</v>
      </c>
      <c r="G211" s="4">
        <f>IF(Table7[[#This Row],[Party]]="Republican",1,0)</f>
        <v>1</v>
      </c>
      <c r="H211" s="4">
        <f>IF(Table7[[#This Row],[Party]]="Republican",Table7[[#This Row],[Score]],0)</f>
        <v>0.47887323943661969</v>
      </c>
      <c r="I211">
        <f>(_xlfn.XLOOKUP(Table7[[#This Row],[Name]],_7217[Name],_7217[Points],0))</f>
        <v>10</v>
      </c>
      <c r="J211">
        <f>_xlfn.XLOOKUP(Table7[[#This Row],[Name]],_3746[Name],_3746[Rating],0)</f>
        <v>0</v>
      </c>
      <c r="K211">
        <f>_xlfn.XLOOKUP(Table7[[#This Row],[Name]],_966[[Name ]],_966[Points])</f>
        <v>0</v>
      </c>
      <c r="L211">
        <f>_xlfn.XLOOKUP(Table7[[#This Row],[Name]],_5860[Name],_5860[Points],0)</f>
        <v>2</v>
      </c>
      <c r="M211">
        <f>_xlfn.XLOOKUP(Table7[[#This Row],[Name]],_7176[Name],_7176[Points])</f>
        <v>0</v>
      </c>
      <c r="N211">
        <f>_xlfn.XLOOKUP(Table7[[#This Row],[Name]],_485[[Name ]],_485[Points],0)</f>
        <v>1</v>
      </c>
      <c r="O211">
        <f>_xlfn.XLOOKUP(Table7[[#This Row],[Name]],_7024[Name],_7024[Points])</f>
        <v>0</v>
      </c>
      <c r="P211">
        <f>_xlfn.XLOOKUP(Table7[[#This Row],[Name]],_6976[Name],_6976[Points],0)</f>
        <v>6</v>
      </c>
      <c r="Q211">
        <f>_xlfn.XLOOKUP(Table7[[#This Row],[Name]],_6918[Name],_6918[Points],0)</f>
        <v>9</v>
      </c>
      <c r="R211">
        <f>_xlfn.XLOOKUP(Table7[[#This Row],[Name]],_6678[Name],_6678[Points],0)</f>
        <v>6</v>
      </c>
      <c r="S211">
        <f>_xlfn.XLOOKUP(Table7[[#This Row],[Name]],_2[Name],_2[Points],0)</f>
        <v>0</v>
      </c>
      <c r="T211">
        <f>_xlfn.XLOOKUP(Table7[[#This Row],[Name]],_773[Name],_773[Points],0)</f>
        <v>0</v>
      </c>
      <c r="U211">
        <f>_xlfn.XLOOKUP(Table7[[#This Row],[Name]],_7[Name],_7[Points],0)</f>
        <v>0</v>
      </c>
      <c r="V211">
        <f>_xlfn.XLOOKUP(Table7[[#This Row],[Name]],_7521[Name],_7521[Points],0)</f>
        <v>0</v>
      </c>
    </row>
    <row r="212" spans="1:22" x14ac:dyDescent="0.2">
      <c r="A212" t="s">
        <v>384</v>
      </c>
      <c r="B212" t="str">
        <f>_xlfn.XLOOKUP(Table7[[#This Row],[Name]],_966[[Name ]],_966[Party])</f>
        <v>Republican</v>
      </c>
      <c r="C212" s="3">
        <f>SUM(Table7[[#This Row],[H.R. 7217]:[H.R. 7521]])/Table7[[#This Row],[Total Weight]]</f>
        <v>0.43661971830985913</v>
      </c>
      <c r="D212" s="4">
        <f>SUM(Table2[Weight?])</f>
        <v>71</v>
      </c>
      <c r="E212" s="4">
        <f>IF(Table7[[#This Row],[Party]]="Democratic",1,0)</f>
        <v>0</v>
      </c>
      <c r="F212" s="4">
        <f>IF(Table7[[#This Row],[Party]]="Democratic",Table7[[#This Row],[Score]],0)</f>
        <v>0</v>
      </c>
      <c r="G212" s="4">
        <f>IF(Table7[[#This Row],[Party]]="Republican",1,0)</f>
        <v>1</v>
      </c>
      <c r="H212" s="4">
        <f>IF(Table7[[#This Row],[Party]]="Republican",Table7[[#This Row],[Score]],0)</f>
        <v>0.43661971830985913</v>
      </c>
      <c r="I212">
        <f>(_xlfn.XLOOKUP(Table7[[#This Row],[Name]],_7217[Name],_7217[Points],0))</f>
        <v>0</v>
      </c>
      <c r="J212">
        <f>_xlfn.XLOOKUP(Table7[[#This Row],[Name]],_3746[Name],_3746[Rating],0)</f>
        <v>0</v>
      </c>
      <c r="K212">
        <f>_xlfn.XLOOKUP(Table7[[#This Row],[Name]],_966[[Name ]],_966[Points])</f>
        <v>0</v>
      </c>
      <c r="L212">
        <f>_xlfn.XLOOKUP(Table7[[#This Row],[Name]],_5860[Name],_5860[Points],0)</f>
        <v>2</v>
      </c>
      <c r="M212">
        <f>_xlfn.XLOOKUP(Table7[[#This Row],[Name]],_7176[Name],_7176[Points])</f>
        <v>8</v>
      </c>
      <c r="N212">
        <f>_xlfn.XLOOKUP(Table7[[#This Row],[Name]],_485[[Name ]],_485[Points],0)</f>
        <v>0</v>
      </c>
      <c r="O212">
        <f>_xlfn.XLOOKUP(Table7[[#This Row],[Name]],_7024[Name],_7024[Points])</f>
        <v>0</v>
      </c>
      <c r="P212">
        <f>_xlfn.XLOOKUP(Table7[[#This Row],[Name]],_6976[Name],_6976[Points],0)</f>
        <v>6</v>
      </c>
      <c r="Q212">
        <f>_xlfn.XLOOKUP(Table7[[#This Row],[Name]],_6918[Name],_6918[Points],0)</f>
        <v>9</v>
      </c>
      <c r="R212">
        <f>_xlfn.XLOOKUP(Table7[[#This Row],[Name]],_6678[Name],_6678[Points],0)</f>
        <v>6</v>
      </c>
      <c r="S212">
        <f>_xlfn.XLOOKUP(Table7[[#This Row],[Name]],_2[Name],_2[Points],0)</f>
        <v>0</v>
      </c>
      <c r="T212">
        <f>_xlfn.XLOOKUP(Table7[[#This Row],[Name]],_773[Name],_773[Points],0)</f>
        <v>0</v>
      </c>
      <c r="U212">
        <f>_xlfn.XLOOKUP(Table7[[#This Row],[Name]],_7[Name],_7[Points],0)</f>
        <v>0</v>
      </c>
      <c r="V212">
        <f>_xlfn.XLOOKUP(Table7[[#This Row],[Name]],_7521[Name],_7521[Points],0)</f>
        <v>0</v>
      </c>
    </row>
    <row r="213" spans="1:22" x14ac:dyDescent="0.2">
      <c r="A213" t="s">
        <v>135</v>
      </c>
      <c r="B213" t="str">
        <f>_xlfn.XLOOKUP(Table7[[#This Row],[Name]],_966[[Name ]],_966[Party])</f>
        <v>Democratic</v>
      </c>
      <c r="C213" s="3">
        <f>SUM(Table7[[#This Row],[H.R. 7217]:[H.R. 7521]])/Table7[[#This Row],[Total Weight]]</f>
        <v>0.40845070422535212</v>
      </c>
      <c r="D213" s="4">
        <f>SUM(Table2[Weight?])</f>
        <v>71</v>
      </c>
      <c r="E213" s="4">
        <f>IF(Table7[[#This Row],[Party]]="Democratic",1,0)</f>
        <v>1</v>
      </c>
      <c r="F213" s="4">
        <f>IF(Table7[[#This Row],[Party]]="Democratic",Table7[[#This Row],[Score]],0)</f>
        <v>0.40845070422535212</v>
      </c>
      <c r="G213" s="4">
        <f>IF(Table7[[#This Row],[Party]]="Republican",1,0)</f>
        <v>0</v>
      </c>
      <c r="H213" s="4">
        <f>IF(Table7[[#This Row],[Party]]="Republican",Table7[[#This Row],[Score]],0)</f>
        <v>0</v>
      </c>
      <c r="I213">
        <f>(_xlfn.XLOOKUP(Table7[[#This Row],[Name]],_7217[Name],_7217[Points],0))</f>
        <v>0</v>
      </c>
      <c r="J213">
        <f>_xlfn.XLOOKUP(Table7[[#This Row],[Name]],_3746[Name],_3746[Rating],0)</f>
        <v>0</v>
      </c>
      <c r="K213">
        <f>_xlfn.XLOOKUP(Table7[[#This Row],[Name]],_966[[Name ]],_966[Points])</f>
        <v>0</v>
      </c>
      <c r="L213">
        <f>_xlfn.XLOOKUP(Table7[[#This Row],[Name]],_5860[Name],_5860[Points],0)</f>
        <v>2</v>
      </c>
      <c r="M213">
        <f>_xlfn.XLOOKUP(Table7[[#This Row],[Name]],_7176[Name],_7176[Points])</f>
        <v>8</v>
      </c>
      <c r="N213">
        <f>_xlfn.XLOOKUP(Table7[[#This Row],[Name]],_485[[Name ]],_485[Points],0)</f>
        <v>1</v>
      </c>
      <c r="O213">
        <f>_xlfn.XLOOKUP(Table7[[#This Row],[Name]],_7024[Name],_7024[Points])</f>
        <v>8</v>
      </c>
      <c r="P213">
        <f>_xlfn.XLOOKUP(Table7[[#This Row],[Name]],_6976[Name],_6976[Points],0)</f>
        <v>0</v>
      </c>
      <c r="Q213">
        <f>_xlfn.XLOOKUP(Table7[[#This Row],[Name]],_6918[Name],_6918[Points],0)</f>
        <v>9</v>
      </c>
      <c r="R213">
        <f>_xlfn.XLOOKUP(Table7[[#This Row],[Name]],_6678[Name],_6678[Points],0)</f>
        <v>0</v>
      </c>
      <c r="S213">
        <f>_xlfn.XLOOKUP(Table7[[#This Row],[Name]],_2[Name],_2[Points],0)</f>
        <v>1</v>
      </c>
      <c r="T213">
        <f>_xlfn.XLOOKUP(Table7[[#This Row],[Name]],_773[Name],_773[Points],0)</f>
        <v>0</v>
      </c>
      <c r="U213">
        <f>_xlfn.XLOOKUP(Table7[[#This Row],[Name]],_7[Name],_7[Points],0)</f>
        <v>0</v>
      </c>
      <c r="V213">
        <f>_xlfn.XLOOKUP(Table7[[#This Row],[Name]],_7521[Name],_7521[Points],0)</f>
        <v>0</v>
      </c>
    </row>
    <row r="214" spans="1:22" x14ac:dyDescent="0.2">
      <c r="A214" t="s">
        <v>284</v>
      </c>
      <c r="B214" t="str">
        <f>_xlfn.XLOOKUP(Table7[[#This Row],[Name]],_966[[Name ]],_966[Party])</f>
        <v>Democratic</v>
      </c>
      <c r="C214" s="3">
        <f>SUM(Table7[[#This Row],[H.R. 7217]:[H.R. 7521]])/Table7[[#This Row],[Total Weight]]</f>
        <v>0.40845070422535212</v>
      </c>
      <c r="D214" s="4">
        <f>SUM(Table2[Weight?])</f>
        <v>71</v>
      </c>
      <c r="E214" s="4">
        <f>IF(Table7[[#This Row],[Party]]="Democratic",1,0)</f>
        <v>1</v>
      </c>
      <c r="F214" s="4">
        <f>IF(Table7[[#This Row],[Party]]="Democratic",Table7[[#This Row],[Score]],0)</f>
        <v>0.40845070422535212</v>
      </c>
      <c r="G214" s="4">
        <f>IF(Table7[[#This Row],[Party]]="Republican",1,0)</f>
        <v>0</v>
      </c>
      <c r="H214" s="4">
        <f>IF(Table7[[#This Row],[Party]]="Republican",Table7[[#This Row],[Score]],0)</f>
        <v>0</v>
      </c>
      <c r="I214">
        <f>(_xlfn.XLOOKUP(Table7[[#This Row],[Name]],_7217[Name],_7217[Points],0))</f>
        <v>0</v>
      </c>
      <c r="J214">
        <f>_xlfn.XLOOKUP(Table7[[#This Row],[Name]],_3746[Name],_3746[Rating],0)</f>
        <v>0</v>
      </c>
      <c r="K214">
        <f>_xlfn.XLOOKUP(Table7[[#This Row],[Name]],_966[[Name ]],_966[Points])</f>
        <v>0</v>
      </c>
      <c r="L214">
        <f>_xlfn.XLOOKUP(Table7[[#This Row],[Name]],_5860[Name],_5860[Points],0)</f>
        <v>2</v>
      </c>
      <c r="M214">
        <f>_xlfn.XLOOKUP(Table7[[#This Row],[Name]],_7176[Name],_7176[Points])</f>
        <v>8</v>
      </c>
      <c r="N214">
        <f>_xlfn.XLOOKUP(Table7[[#This Row],[Name]],_485[[Name ]],_485[Points],0)</f>
        <v>1</v>
      </c>
      <c r="O214">
        <f>_xlfn.XLOOKUP(Table7[[#This Row],[Name]],_7024[Name],_7024[Points])</f>
        <v>8</v>
      </c>
      <c r="P214">
        <f>_xlfn.XLOOKUP(Table7[[#This Row],[Name]],_6976[Name],_6976[Points],0)</f>
        <v>0</v>
      </c>
      <c r="Q214">
        <f>_xlfn.XLOOKUP(Table7[[#This Row],[Name]],_6918[Name],_6918[Points],0)</f>
        <v>9</v>
      </c>
      <c r="R214">
        <f>_xlfn.XLOOKUP(Table7[[#This Row],[Name]],_6678[Name],_6678[Points],0)</f>
        <v>0</v>
      </c>
      <c r="S214">
        <f>_xlfn.XLOOKUP(Table7[[#This Row],[Name]],_2[Name],_2[Points],0)</f>
        <v>1</v>
      </c>
      <c r="T214">
        <f>_xlfn.XLOOKUP(Table7[[#This Row],[Name]],_773[Name],_773[Points],0)</f>
        <v>0</v>
      </c>
      <c r="U214">
        <f>_xlfn.XLOOKUP(Table7[[#This Row],[Name]],_7[Name],_7[Points],0)</f>
        <v>0</v>
      </c>
      <c r="V214">
        <f>_xlfn.XLOOKUP(Table7[[#This Row],[Name]],_7521[Name],_7521[Points],0)</f>
        <v>0</v>
      </c>
    </row>
    <row r="215" spans="1:22" x14ac:dyDescent="0.2">
      <c r="A215" t="s">
        <v>364</v>
      </c>
      <c r="B215" t="str">
        <f>_xlfn.XLOOKUP(Table7[[#This Row],[Name]],_966[[Name ]],_966[Party])</f>
        <v>Democratic</v>
      </c>
      <c r="C215" s="3">
        <f>SUM(Table7[[#This Row],[H.R. 7217]:[H.R. 7521]])/Table7[[#This Row],[Total Weight]]</f>
        <v>0.40845070422535212</v>
      </c>
      <c r="D215" s="4">
        <f>SUM(Table2[Weight?])</f>
        <v>71</v>
      </c>
      <c r="E215" s="4">
        <f>IF(Table7[[#This Row],[Party]]="Democratic",1,0)</f>
        <v>1</v>
      </c>
      <c r="F215" s="4">
        <f>IF(Table7[[#This Row],[Party]]="Democratic",Table7[[#This Row],[Score]],0)</f>
        <v>0.40845070422535212</v>
      </c>
      <c r="G215" s="4">
        <f>IF(Table7[[#This Row],[Party]]="Republican",1,0)</f>
        <v>0</v>
      </c>
      <c r="H215" s="4">
        <f>IF(Table7[[#This Row],[Party]]="Republican",Table7[[#This Row],[Score]],0)</f>
        <v>0</v>
      </c>
      <c r="I215">
        <f>(_xlfn.XLOOKUP(Table7[[#This Row],[Name]],_7217[Name],_7217[Points],0))</f>
        <v>0</v>
      </c>
      <c r="J215">
        <f>_xlfn.XLOOKUP(Table7[[#This Row],[Name]],_3746[Name],_3746[Rating],0)</f>
        <v>0</v>
      </c>
      <c r="K215">
        <f>_xlfn.XLOOKUP(Table7[[#This Row],[Name]],_966[[Name ]],_966[Points])</f>
        <v>0</v>
      </c>
      <c r="L215">
        <f>_xlfn.XLOOKUP(Table7[[#This Row],[Name]],_5860[Name],_5860[Points],0)</f>
        <v>0</v>
      </c>
      <c r="M215">
        <f>_xlfn.XLOOKUP(Table7[[#This Row],[Name]],_7176[Name],_7176[Points])</f>
        <v>0</v>
      </c>
      <c r="N215">
        <f>_xlfn.XLOOKUP(Table7[[#This Row],[Name]],_485[[Name ]],_485[Points],0)</f>
        <v>1</v>
      </c>
      <c r="O215">
        <f>_xlfn.XLOOKUP(Table7[[#This Row],[Name]],_7024[Name],_7024[Points])</f>
        <v>8</v>
      </c>
      <c r="P215">
        <f>_xlfn.XLOOKUP(Table7[[#This Row],[Name]],_6976[Name],_6976[Points],0)</f>
        <v>0</v>
      </c>
      <c r="Q215">
        <f>_xlfn.XLOOKUP(Table7[[#This Row],[Name]],_6918[Name],_6918[Points],0)</f>
        <v>9</v>
      </c>
      <c r="R215">
        <f>_xlfn.XLOOKUP(Table7[[#This Row],[Name]],_6678[Name],_6678[Points],0)</f>
        <v>0</v>
      </c>
      <c r="S215">
        <f>_xlfn.XLOOKUP(Table7[[#This Row],[Name]],_2[Name],_2[Points],0)</f>
        <v>1</v>
      </c>
      <c r="T215">
        <f>_xlfn.XLOOKUP(Table7[[#This Row],[Name]],_773[Name],_773[Points],0)</f>
        <v>5</v>
      </c>
      <c r="U215">
        <f>_xlfn.XLOOKUP(Table7[[#This Row],[Name]],_7[Name],_7[Points],0)</f>
        <v>5</v>
      </c>
      <c r="V215">
        <f>_xlfn.XLOOKUP(Table7[[#This Row],[Name]],_7521[Name],_7521[Points],0)</f>
        <v>0</v>
      </c>
    </row>
    <row r="216" spans="1:22" x14ac:dyDescent="0.2">
      <c r="A216" t="s">
        <v>127</v>
      </c>
      <c r="B216" t="str">
        <f>_xlfn.XLOOKUP(Table7[[#This Row],[Name]],_966[[Name ]],_966[Party])</f>
        <v>Democratic</v>
      </c>
      <c r="C216" s="3">
        <f>SUM(Table7[[#This Row],[H.R. 7217]:[H.R. 7521]])/Table7[[#This Row],[Total Weight]]</f>
        <v>0.36619718309859156</v>
      </c>
      <c r="D216" s="4">
        <f>SUM(Table2[Weight?])</f>
        <v>71</v>
      </c>
      <c r="E216" s="4">
        <f>IF(Table7[[#This Row],[Party]]="Democratic",1,0)</f>
        <v>1</v>
      </c>
      <c r="F216" s="4">
        <f>IF(Table7[[#This Row],[Party]]="Democratic",Table7[[#This Row],[Score]],0)</f>
        <v>0.36619718309859156</v>
      </c>
      <c r="G216" s="4">
        <f>IF(Table7[[#This Row],[Party]]="Republican",1,0)</f>
        <v>0</v>
      </c>
      <c r="H216" s="4">
        <f>IF(Table7[[#This Row],[Party]]="Republican",Table7[[#This Row],[Score]],0)</f>
        <v>0</v>
      </c>
      <c r="I216">
        <f>(_xlfn.XLOOKUP(Table7[[#This Row],[Name]],_7217[Name],_7217[Points],0))</f>
        <v>0</v>
      </c>
      <c r="J216">
        <f>_xlfn.XLOOKUP(Table7[[#This Row],[Name]],_3746[Name],_3746[Rating],0)</f>
        <v>0</v>
      </c>
      <c r="K216">
        <f>_xlfn.XLOOKUP(Table7[[#This Row],[Name]],_966[[Name ]],_966[Points])</f>
        <v>0</v>
      </c>
      <c r="L216">
        <f>_xlfn.XLOOKUP(Table7[[#This Row],[Name]],_5860[Name],_5860[Points],0)</f>
        <v>2</v>
      </c>
      <c r="M216">
        <f>_xlfn.XLOOKUP(Table7[[#This Row],[Name]],_7176[Name],_7176[Points])</f>
        <v>0</v>
      </c>
      <c r="N216">
        <f>_xlfn.XLOOKUP(Table7[[#This Row],[Name]],_485[[Name ]],_485[Points],0)</f>
        <v>1</v>
      </c>
      <c r="O216">
        <f>_xlfn.XLOOKUP(Table7[[#This Row],[Name]],_7024[Name],_7024[Points])</f>
        <v>8</v>
      </c>
      <c r="P216">
        <f>_xlfn.XLOOKUP(Table7[[#This Row],[Name]],_6976[Name],_6976[Points],0)</f>
        <v>0</v>
      </c>
      <c r="Q216">
        <f>_xlfn.XLOOKUP(Table7[[#This Row],[Name]],_6918[Name],_6918[Points],0)</f>
        <v>9</v>
      </c>
      <c r="R216">
        <f>_xlfn.XLOOKUP(Table7[[#This Row],[Name]],_6678[Name],_6678[Points],0)</f>
        <v>0</v>
      </c>
      <c r="S216">
        <f>_xlfn.XLOOKUP(Table7[[#This Row],[Name]],_2[Name],_2[Points],0)</f>
        <v>1</v>
      </c>
      <c r="T216">
        <f>_xlfn.XLOOKUP(Table7[[#This Row],[Name]],_773[Name],_773[Points],0)</f>
        <v>0</v>
      </c>
      <c r="U216">
        <f>_xlfn.XLOOKUP(Table7[[#This Row],[Name]],_7[Name],_7[Points],0)</f>
        <v>5</v>
      </c>
      <c r="V216">
        <f>_xlfn.XLOOKUP(Table7[[#This Row],[Name]],_7521[Name],_7521[Points],0)</f>
        <v>0</v>
      </c>
    </row>
    <row r="217" spans="1:22" x14ac:dyDescent="0.2">
      <c r="A217" t="s">
        <v>26</v>
      </c>
      <c r="B217" t="str">
        <f>_xlfn.XLOOKUP(Table7[[#This Row],[Name]],_966[[Name ]],_966[Party])</f>
        <v>Republican</v>
      </c>
      <c r="C217" s="3">
        <f>SUM(Table7[[#This Row],[H.R. 7217]:[H.R. 7521]])/Table7[[#This Row],[Total Weight]]</f>
        <v>0.3380281690140845</v>
      </c>
      <c r="D217" s="4">
        <f>SUM(Table2[Weight?])</f>
        <v>71</v>
      </c>
      <c r="E217" s="4">
        <f>IF(Table7[[#This Row],[Party]]="Democratic",1,0)</f>
        <v>0</v>
      </c>
      <c r="F217" s="4">
        <f>IF(Table7[[#This Row],[Party]]="Democratic",Table7[[#This Row],[Score]],0)</f>
        <v>0</v>
      </c>
      <c r="G217" s="4">
        <f>IF(Table7[[#This Row],[Party]]="Republican",1,0)</f>
        <v>1</v>
      </c>
      <c r="H217" s="4">
        <f>IF(Table7[[#This Row],[Party]]="Republican",Table7[[#This Row],[Score]],0)</f>
        <v>0.3380281690140845</v>
      </c>
      <c r="I217">
        <f>(_xlfn.XLOOKUP(Table7[[#This Row],[Name]],_7217[Name],_7217[Points],0))</f>
        <v>0</v>
      </c>
      <c r="J217">
        <f>_xlfn.XLOOKUP(Table7[[#This Row],[Name]],_3746[Name],_3746[Rating],0)</f>
        <v>0</v>
      </c>
      <c r="K217">
        <f>_xlfn.XLOOKUP(Table7[[#This Row],[Name]],_966[[Name ]],_966[Points])</f>
        <v>0</v>
      </c>
      <c r="L217">
        <f>_xlfn.XLOOKUP(Table7[[#This Row],[Name]],_5860[Name],_5860[Points],0)</f>
        <v>2</v>
      </c>
      <c r="M217">
        <f>_xlfn.XLOOKUP(Table7[[#This Row],[Name]],_7176[Name],_7176[Points])</f>
        <v>0</v>
      </c>
      <c r="N217">
        <f>_xlfn.XLOOKUP(Table7[[#This Row],[Name]],_485[[Name ]],_485[Points],0)</f>
        <v>0</v>
      </c>
      <c r="O217">
        <f>_xlfn.XLOOKUP(Table7[[#This Row],[Name]],_7024[Name],_7024[Points])</f>
        <v>8</v>
      </c>
      <c r="P217">
        <f>_xlfn.XLOOKUP(Table7[[#This Row],[Name]],_6976[Name],_6976[Points],0)</f>
        <v>0</v>
      </c>
      <c r="Q217">
        <f>_xlfn.XLOOKUP(Table7[[#This Row],[Name]],_6918[Name],_6918[Points],0)</f>
        <v>9</v>
      </c>
      <c r="R217">
        <f>_xlfn.XLOOKUP(Table7[[#This Row],[Name]],_6678[Name],_6678[Points],0)</f>
        <v>0</v>
      </c>
      <c r="S217">
        <f>_xlfn.XLOOKUP(Table7[[#This Row],[Name]],_2[Name],_2[Points],0)</f>
        <v>0</v>
      </c>
      <c r="T217">
        <f>_xlfn.XLOOKUP(Table7[[#This Row],[Name]],_773[Name],_773[Points],0)</f>
        <v>5</v>
      </c>
      <c r="U217">
        <f>_xlfn.XLOOKUP(Table7[[#This Row],[Name]],_7[Name],_7[Points],0)</f>
        <v>0</v>
      </c>
      <c r="V217">
        <f>_xlfn.XLOOKUP(Table7[[#This Row],[Name]],_7521[Name],_7521[Points],0)</f>
        <v>0</v>
      </c>
    </row>
    <row r="218" spans="1:22" x14ac:dyDescent="0.2">
      <c r="A218" t="s">
        <v>243</v>
      </c>
      <c r="B218" t="str">
        <f>_xlfn.XLOOKUP(Table7[[#This Row],[Name]],_966[[Name ]],_966[Party])</f>
        <v>Republican</v>
      </c>
      <c r="C218" s="3">
        <f>SUM(Table7[[#This Row],[H.R. 7217]:[H.R. 7521]])/Table7[[#This Row],[Total Weight]]</f>
        <v>0.3380281690140845</v>
      </c>
      <c r="D218" s="4">
        <f>SUM(Table2[Weight?])</f>
        <v>71</v>
      </c>
      <c r="E218" s="4">
        <f>IF(Table7[[#This Row],[Party]]="Democratic",1,0)</f>
        <v>0</v>
      </c>
      <c r="F218" s="4">
        <f>IF(Table7[[#This Row],[Party]]="Democratic",Table7[[#This Row],[Score]],0)</f>
        <v>0</v>
      </c>
      <c r="G218" s="4">
        <f>IF(Table7[[#This Row],[Party]]="Republican",1,0)</f>
        <v>1</v>
      </c>
      <c r="H218" s="4">
        <f>IF(Table7[[#This Row],[Party]]="Republican",Table7[[#This Row],[Score]],0)</f>
        <v>0.3380281690140845</v>
      </c>
      <c r="I218">
        <f>(_xlfn.XLOOKUP(Table7[[#This Row],[Name]],_7217[Name],_7217[Points],0))</f>
        <v>0</v>
      </c>
      <c r="J218">
        <f>_xlfn.XLOOKUP(Table7[[#This Row],[Name]],_3746[Name],_3746[Rating],0)</f>
        <v>0</v>
      </c>
      <c r="K218">
        <f>_xlfn.XLOOKUP(Table7[[#This Row],[Name]],_966[[Name ]],_966[Points])</f>
        <v>0</v>
      </c>
      <c r="L218">
        <f>_xlfn.XLOOKUP(Table7[[#This Row],[Name]],_5860[Name],_5860[Points],0)</f>
        <v>2</v>
      </c>
      <c r="M218">
        <f>_xlfn.XLOOKUP(Table7[[#This Row],[Name]],_7176[Name],_7176[Points])</f>
        <v>0</v>
      </c>
      <c r="N218">
        <f>_xlfn.XLOOKUP(Table7[[#This Row],[Name]],_485[[Name ]],_485[Points],0)</f>
        <v>0</v>
      </c>
      <c r="O218">
        <f>_xlfn.XLOOKUP(Table7[[#This Row],[Name]],_7024[Name],_7024[Points])</f>
        <v>8</v>
      </c>
      <c r="P218">
        <f>_xlfn.XLOOKUP(Table7[[#This Row],[Name]],_6976[Name],_6976[Points],0)</f>
        <v>0</v>
      </c>
      <c r="Q218">
        <f>_xlfn.XLOOKUP(Table7[[#This Row],[Name]],_6918[Name],_6918[Points],0)</f>
        <v>9</v>
      </c>
      <c r="R218">
        <f>_xlfn.XLOOKUP(Table7[[#This Row],[Name]],_6678[Name],_6678[Points],0)</f>
        <v>0</v>
      </c>
      <c r="S218">
        <f>_xlfn.XLOOKUP(Table7[[#This Row],[Name]],_2[Name],_2[Points],0)</f>
        <v>0</v>
      </c>
      <c r="T218">
        <f>_xlfn.XLOOKUP(Table7[[#This Row],[Name]],_773[Name],_773[Points],0)</f>
        <v>5</v>
      </c>
      <c r="U218">
        <f>_xlfn.XLOOKUP(Table7[[#This Row],[Name]],_7[Name],_7[Points],0)</f>
        <v>0</v>
      </c>
      <c r="V218">
        <f>_xlfn.XLOOKUP(Table7[[#This Row],[Name]],_7521[Name],_7521[Points],0)</f>
        <v>0</v>
      </c>
    </row>
    <row r="219" spans="1:22" x14ac:dyDescent="0.2">
      <c r="A219" t="s">
        <v>367</v>
      </c>
      <c r="B219" t="str">
        <f>_xlfn.XLOOKUP(Table7[[#This Row],[Name]],_966[[Name ]],_966[Party])</f>
        <v>Democratic</v>
      </c>
      <c r="C219" s="3">
        <f>SUM(Table7[[#This Row],[H.R. 7217]:[H.R. 7521]])/Table7[[#This Row],[Total Weight]]</f>
        <v>0.29577464788732394</v>
      </c>
      <c r="D219" s="4">
        <f>SUM(Table2[Weight?])</f>
        <v>71</v>
      </c>
      <c r="E219" s="4">
        <f>IF(Table7[[#This Row],[Party]]="Democratic",1,0)</f>
        <v>1</v>
      </c>
      <c r="F219" s="4">
        <f>IF(Table7[[#This Row],[Party]]="Democratic",Table7[[#This Row],[Score]],0)</f>
        <v>0.29577464788732394</v>
      </c>
      <c r="G219" s="4">
        <f>IF(Table7[[#This Row],[Party]]="Republican",1,0)</f>
        <v>0</v>
      </c>
      <c r="H219" s="4">
        <f>IF(Table7[[#This Row],[Party]]="Republican",Table7[[#This Row],[Score]],0)</f>
        <v>0</v>
      </c>
      <c r="I219">
        <f>(_xlfn.XLOOKUP(Table7[[#This Row],[Name]],_7217[Name],_7217[Points],0))</f>
        <v>0</v>
      </c>
      <c r="J219">
        <f>_xlfn.XLOOKUP(Table7[[#This Row],[Name]],_3746[Name],_3746[Rating],0)</f>
        <v>0</v>
      </c>
      <c r="K219">
        <f>_xlfn.XLOOKUP(Table7[[#This Row],[Name]],_966[[Name ]],_966[Points])</f>
        <v>0</v>
      </c>
      <c r="L219">
        <f>_xlfn.XLOOKUP(Table7[[#This Row],[Name]],_5860[Name],_5860[Points],0)</f>
        <v>2</v>
      </c>
      <c r="M219">
        <f>_xlfn.XLOOKUP(Table7[[#This Row],[Name]],_7176[Name],_7176[Points])</f>
        <v>0</v>
      </c>
      <c r="N219">
        <f>_xlfn.XLOOKUP(Table7[[#This Row],[Name]],_485[[Name ]],_485[Points],0)</f>
        <v>1</v>
      </c>
      <c r="O219">
        <f>_xlfn.XLOOKUP(Table7[[#This Row],[Name]],_7024[Name],_7024[Points])</f>
        <v>8</v>
      </c>
      <c r="P219">
        <f>_xlfn.XLOOKUP(Table7[[#This Row],[Name]],_6976[Name],_6976[Points],0)</f>
        <v>0</v>
      </c>
      <c r="Q219">
        <f>_xlfn.XLOOKUP(Table7[[#This Row],[Name]],_6918[Name],_6918[Points],0)</f>
        <v>9</v>
      </c>
      <c r="R219">
        <f>_xlfn.XLOOKUP(Table7[[#This Row],[Name]],_6678[Name],_6678[Points],0)</f>
        <v>0</v>
      </c>
      <c r="S219">
        <f>_xlfn.XLOOKUP(Table7[[#This Row],[Name]],_2[Name],_2[Points],0)</f>
        <v>1</v>
      </c>
      <c r="T219">
        <f>_xlfn.XLOOKUP(Table7[[#This Row],[Name]],_773[Name],_773[Points],0)</f>
        <v>0</v>
      </c>
      <c r="U219">
        <f>_xlfn.XLOOKUP(Table7[[#This Row],[Name]],_7[Name],_7[Points],0)</f>
        <v>0</v>
      </c>
      <c r="V219">
        <f>_xlfn.XLOOKUP(Table7[[#This Row],[Name]],_7521[Name],_7521[Points],0)</f>
        <v>0</v>
      </c>
    </row>
    <row r="220" spans="1:22" x14ac:dyDescent="0.2">
      <c r="A220" t="s">
        <v>136</v>
      </c>
      <c r="B220" t="str">
        <f>_xlfn.XLOOKUP(Table7[[#This Row],[Name]],_966[[Name ]],_966[Party])</f>
        <v>Republican</v>
      </c>
      <c r="C220" s="3">
        <f>SUM(Table7[[#This Row],[H.R. 7217]:[H.R. 7521]])/Table7[[#This Row],[Total Weight]]</f>
        <v>0.28169014084507044</v>
      </c>
      <c r="D220" s="4">
        <f>SUM(Table2[Weight?])</f>
        <v>71</v>
      </c>
      <c r="E220" s="4">
        <f>IF(Table7[[#This Row],[Party]]="Democratic",1,0)</f>
        <v>0</v>
      </c>
      <c r="F220" s="4">
        <f>IF(Table7[[#This Row],[Party]]="Democratic",Table7[[#This Row],[Score]],0)</f>
        <v>0</v>
      </c>
      <c r="G220" s="4">
        <f>IF(Table7[[#This Row],[Party]]="Republican",1,0)</f>
        <v>1</v>
      </c>
      <c r="H220" s="4">
        <f>IF(Table7[[#This Row],[Party]]="Republican",Table7[[#This Row],[Score]],0)</f>
        <v>0.28169014084507044</v>
      </c>
      <c r="I220">
        <f>(_xlfn.XLOOKUP(Table7[[#This Row],[Name]],_7217[Name],_7217[Points],0))</f>
        <v>0</v>
      </c>
      <c r="J220">
        <f>_xlfn.XLOOKUP(Table7[[#This Row],[Name]],_3746[Name],_3746[Rating],0)</f>
        <v>0</v>
      </c>
      <c r="K220">
        <f>_xlfn.XLOOKUP(Table7[[#This Row],[Name]],_966[[Name ]],_966[Points])</f>
        <v>0</v>
      </c>
      <c r="L220">
        <f>_xlfn.XLOOKUP(Table7[[#This Row],[Name]],_5860[Name],_5860[Points],0)</f>
        <v>2</v>
      </c>
      <c r="M220">
        <f>_xlfn.XLOOKUP(Table7[[#This Row],[Name]],_7176[Name],_7176[Points])</f>
        <v>0</v>
      </c>
      <c r="N220">
        <f>_xlfn.XLOOKUP(Table7[[#This Row],[Name]],_485[[Name ]],_485[Points],0)</f>
        <v>0</v>
      </c>
      <c r="O220">
        <f>_xlfn.XLOOKUP(Table7[[#This Row],[Name]],_7024[Name],_7024[Points])</f>
        <v>8</v>
      </c>
      <c r="P220">
        <f>_xlfn.XLOOKUP(Table7[[#This Row],[Name]],_6976[Name],_6976[Points],0)</f>
        <v>0</v>
      </c>
      <c r="Q220">
        <f>_xlfn.XLOOKUP(Table7[[#This Row],[Name]],_6918[Name],_6918[Points],0)</f>
        <v>0</v>
      </c>
      <c r="R220">
        <f>_xlfn.XLOOKUP(Table7[[#This Row],[Name]],_6678[Name],_6678[Points],0)</f>
        <v>0</v>
      </c>
      <c r="S220">
        <f>_xlfn.XLOOKUP(Table7[[#This Row],[Name]],_2[Name],_2[Points],0)</f>
        <v>0</v>
      </c>
      <c r="T220">
        <f>_xlfn.XLOOKUP(Table7[[#This Row],[Name]],_773[Name],_773[Points],0)</f>
        <v>5</v>
      </c>
      <c r="U220">
        <f>_xlfn.XLOOKUP(Table7[[#This Row],[Name]],_7[Name],_7[Points],0)</f>
        <v>5</v>
      </c>
      <c r="V220">
        <f>_xlfn.XLOOKUP(Table7[[#This Row],[Name]],_7521[Name],_7521[Points],0)</f>
        <v>0</v>
      </c>
    </row>
    <row r="221" spans="1:22" x14ac:dyDescent="0.2">
      <c r="A221" t="s">
        <v>38</v>
      </c>
      <c r="B221" t="str">
        <f>_xlfn.XLOOKUP(Table7[[#This Row],[Name]],_966[[Name ]],_966[Party])</f>
        <v>Republican</v>
      </c>
      <c r="C221" s="3">
        <f>SUM(Table7[[#This Row],[H.R. 7217]:[H.R. 7521]])/Table7[[#This Row],[Total Weight]]</f>
        <v>0.25352112676056338</v>
      </c>
      <c r="D221" s="4">
        <f>SUM(Table2[Weight?])</f>
        <v>71</v>
      </c>
      <c r="E221" s="4">
        <f>IF(Table7[[#This Row],[Party]]="Democratic",1,0)</f>
        <v>0</v>
      </c>
      <c r="F221" s="4">
        <f>IF(Table7[[#This Row],[Party]]="Democratic",Table7[[#This Row],[Score]],0)</f>
        <v>0</v>
      </c>
      <c r="G221" s="4">
        <f>IF(Table7[[#This Row],[Party]]="Republican",1,0)</f>
        <v>1</v>
      </c>
      <c r="H221" s="4">
        <f>IF(Table7[[#This Row],[Party]]="Republican",Table7[[#This Row],[Score]],0)</f>
        <v>0.25352112676056338</v>
      </c>
      <c r="I221">
        <f>(_xlfn.XLOOKUP(Table7[[#This Row],[Name]],_7217[Name],_7217[Points],0))</f>
        <v>10</v>
      </c>
      <c r="J221">
        <f>_xlfn.XLOOKUP(Table7[[#This Row],[Name]],_3746[Name],_3746[Rating],0)</f>
        <v>0</v>
      </c>
      <c r="K221">
        <f>_xlfn.XLOOKUP(Table7[[#This Row],[Name]],_966[[Name ]],_966[Points])</f>
        <v>0</v>
      </c>
      <c r="L221">
        <f>_xlfn.XLOOKUP(Table7[[#This Row],[Name]],_5860[Name],_5860[Points],0)</f>
        <v>0</v>
      </c>
      <c r="M221">
        <f>_xlfn.XLOOKUP(Table7[[#This Row],[Name]],_7176[Name],_7176[Points])</f>
        <v>0</v>
      </c>
      <c r="N221">
        <f>_xlfn.XLOOKUP(Table7[[#This Row],[Name]],_485[[Name ]],_485[Points],0)</f>
        <v>0</v>
      </c>
      <c r="O221">
        <f>_xlfn.XLOOKUP(Table7[[#This Row],[Name]],_7024[Name],_7024[Points])</f>
        <v>8</v>
      </c>
      <c r="P221">
        <f>_xlfn.XLOOKUP(Table7[[#This Row],[Name]],_6976[Name],_6976[Points],0)</f>
        <v>0</v>
      </c>
      <c r="Q221">
        <f>_xlfn.XLOOKUP(Table7[[#This Row],[Name]],_6918[Name],_6918[Points],0)</f>
        <v>0</v>
      </c>
      <c r="R221">
        <f>_xlfn.XLOOKUP(Table7[[#This Row],[Name]],_6678[Name],_6678[Points],0)</f>
        <v>0</v>
      </c>
      <c r="S221">
        <f>_xlfn.XLOOKUP(Table7[[#This Row],[Name]],_2[Name],_2[Points],0)</f>
        <v>0</v>
      </c>
      <c r="T221">
        <f>_xlfn.XLOOKUP(Table7[[#This Row],[Name]],_773[Name],_773[Points],0)</f>
        <v>0</v>
      </c>
      <c r="U221">
        <f>_xlfn.XLOOKUP(Table7[[#This Row],[Name]],_7[Name],_7[Points],0)</f>
        <v>0</v>
      </c>
      <c r="V221">
        <f>_xlfn.XLOOKUP(Table7[[#This Row],[Name]],_7521[Name],_7521[Points],0)</f>
        <v>0</v>
      </c>
    </row>
    <row r="222" spans="1:22" x14ac:dyDescent="0.2">
      <c r="A222" t="s">
        <v>184</v>
      </c>
      <c r="B222" t="str">
        <f>_xlfn.XLOOKUP(Table7[[#This Row],[Name]],_966[[Name ]],_966[Party])</f>
        <v>Republican</v>
      </c>
      <c r="C222" s="3">
        <f>SUM(Table7[[#This Row],[H.R. 7217]:[H.R. 7521]])/Table7[[#This Row],[Total Weight]]</f>
        <v>0.25352112676056338</v>
      </c>
      <c r="D222" s="4">
        <f>SUM(Table2[Weight?])</f>
        <v>71</v>
      </c>
      <c r="E222" s="4">
        <f>IF(Table7[[#This Row],[Party]]="Democratic",1,0)</f>
        <v>0</v>
      </c>
      <c r="F222" s="4">
        <f>IF(Table7[[#This Row],[Party]]="Democratic",Table7[[#This Row],[Score]],0)</f>
        <v>0</v>
      </c>
      <c r="G222" s="4">
        <f>IF(Table7[[#This Row],[Party]]="Republican",1,0)</f>
        <v>1</v>
      </c>
      <c r="H222" s="4">
        <f>IF(Table7[[#This Row],[Party]]="Republican",Table7[[#This Row],[Score]],0)</f>
        <v>0.25352112676056338</v>
      </c>
      <c r="I222">
        <f>(_xlfn.XLOOKUP(Table7[[#This Row],[Name]],_7217[Name],_7217[Points],0))</f>
        <v>0</v>
      </c>
      <c r="J222">
        <f>_xlfn.XLOOKUP(Table7[[#This Row],[Name]],_3746[Name],_3746[Rating],0)</f>
        <v>0</v>
      </c>
      <c r="K222">
        <f>_xlfn.XLOOKUP(Table7[[#This Row],[Name]],_966[[Name ]],_966[Points])</f>
        <v>0</v>
      </c>
      <c r="L222">
        <f>_xlfn.XLOOKUP(Table7[[#This Row],[Name]],_5860[Name],_5860[Points],0)</f>
        <v>2</v>
      </c>
      <c r="M222">
        <f>_xlfn.XLOOKUP(Table7[[#This Row],[Name]],_7176[Name],_7176[Points])</f>
        <v>8</v>
      </c>
      <c r="N222">
        <f>_xlfn.XLOOKUP(Table7[[#This Row],[Name]],_485[[Name ]],_485[Points],0)</f>
        <v>0</v>
      </c>
      <c r="O222">
        <f>_xlfn.XLOOKUP(Table7[[#This Row],[Name]],_7024[Name],_7024[Points])</f>
        <v>8</v>
      </c>
      <c r="P222">
        <f>_xlfn.XLOOKUP(Table7[[#This Row],[Name]],_6976[Name],_6976[Points],0)</f>
        <v>0</v>
      </c>
      <c r="Q222">
        <f>_xlfn.XLOOKUP(Table7[[#This Row],[Name]],_6918[Name],_6918[Points],0)</f>
        <v>0</v>
      </c>
      <c r="R222">
        <f>_xlfn.XLOOKUP(Table7[[#This Row],[Name]],_6678[Name],_6678[Points],0)</f>
        <v>0</v>
      </c>
      <c r="S222">
        <f>_xlfn.XLOOKUP(Table7[[#This Row],[Name]],_2[Name],_2[Points],0)</f>
        <v>0</v>
      </c>
      <c r="T222">
        <f>_xlfn.XLOOKUP(Table7[[#This Row],[Name]],_773[Name],_773[Points],0)</f>
        <v>0</v>
      </c>
      <c r="U222">
        <f>_xlfn.XLOOKUP(Table7[[#This Row],[Name]],_7[Name],_7[Points],0)</f>
        <v>0</v>
      </c>
      <c r="V222">
        <f>_xlfn.XLOOKUP(Table7[[#This Row],[Name]],_7521[Name],_7521[Points],0)</f>
        <v>0</v>
      </c>
    </row>
    <row r="223" spans="1:22" x14ac:dyDescent="0.2">
      <c r="A223" t="s">
        <v>209</v>
      </c>
      <c r="B223" t="str">
        <f>_xlfn.XLOOKUP(Table7[[#This Row],[Name]],_966[[Name ]],_966[Party])</f>
        <v>Republican</v>
      </c>
      <c r="C223" s="3">
        <f>SUM(Table7[[#This Row],[H.R. 7217]:[H.R. 7521]])/Table7[[#This Row],[Total Weight]]</f>
        <v>0.38028169014084506</v>
      </c>
      <c r="D223" s="4">
        <f>SUM(Table2[Weight?])</f>
        <v>71</v>
      </c>
      <c r="E223" s="4">
        <f>IF(Table7[[#This Row],[Party]]="Democratic",1,0)</f>
        <v>0</v>
      </c>
      <c r="F223" s="4">
        <f>IF(Table7[[#This Row],[Party]]="Democratic",Table7[[#This Row],[Score]],0)</f>
        <v>0</v>
      </c>
      <c r="G223" s="4">
        <f>IF(Table7[[#This Row],[Party]]="Republican",1,0)</f>
        <v>1</v>
      </c>
      <c r="H223" s="4">
        <f>IF(Table7[[#This Row],[Party]]="Republican",Table7[[#This Row],[Score]],0)</f>
        <v>0.38028169014084506</v>
      </c>
      <c r="I223">
        <f>(_xlfn.XLOOKUP(Table7[[#This Row],[Name]],_7217[Name],_7217[Points],0))</f>
        <v>10</v>
      </c>
      <c r="J223">
        <f>_xlfn.XLOOKUP(Table7[[#This Row],[Name]],_3746[Name],_3746[Rating],0)</f>
        <v>0</v>
      </c>
      <c r="K223">
        <f>_xlfn.XLOOKUP(Table7[[#This Row],[Name]],_966[[Name ]],_966[Points])</f>
        <v>0</v>
      </c>
      <c r="L223">
        <f>_xlfn.XLOOKUP(Table7[[#This Row],[Name]],_5860[Name],_5860[Points],0)</f>
        <v>0</v>
      </c>
      <c r="M223">
        <f>_xlfn.XLOOKUP(Table7[[#This Row],[Name]],_7176[Name],_7176[Points])</f>
        <v>0</v>
      </c>
      <c r="N223">
        <f>_xlfn.XLOOKUP(Table7[[#This Row],[Name]],_485[[Name ]],_485[Points],0)</f>
        <v>0</v>
      </c>
      <c r="O223">
        <f>_xlfn.XLOOKUP(Table7[[#This Row],[Name]],_7024[Name],_7024[Points])</f>
        <v>8</v>
      </c>
      <c r="P223">
        <f>_xlfn.XLOOKUP(Table7[[#This Row],[Name]],_6976[Name],_6976[Points],0)</f>
        <v>0</v>
      </c>
      <c r="Q223">
        <f>_xlfn.XLOOKUP(Table7[[#This Row],[Name]],_6918[Name],_6918[Points],0)</f>
        <v>0</v>
      </c>
      <c r="R223">
        <f>_xlfn.XLOOKUP(Table7[[#This Row],[Name]],_6678[Name],_6678[Points],0)</f>
        <v>0</v>
      </c>
      <c r="S223">
        <f>_xlfn.XLOOKUP(Table7[[#This Row],[Name]],_2[Name],_2[Points],0)</f>
        <v>0</v>
      </c>
      <c r="T223">
        <f>_xlfn.XLOOKUP(Table7[[#This Row],[Name]],_773[Name],_773[Points],0)</f>
        <v>0</v>
      </c>
      <c r="U223">
        <f>_xlfn.XLOOKUP(Table7[[#This Row],[Name]],_7[Name],_7[Points],0)</f>
        <v>0</v>
      </c>
      <c r="V223">
        <f>_xlfn.XLOOKUP(Table7[[#This Row],[Name]],_7521[Name],_7521[Points],0)</f>
        <v>9</v>
      </c>
    </row>
    <row r="224" spans="1:22" x14ac:dyDescent="0.2">
      <c r="A224" t="s">
        <v>395</v>
      </c>
      <c r="B224" t="str">
        <f>_xlfn.XLOOKUP(Table7[[#This Row],[Name]],_966[[Name ]],_966[Party])</f>
        <v>Republican</v>
      </c>
      <c r="C224" s="3">
        <f>SUM(Table7[[#This Row],[H.R. 7217]:[H.R. 7521]])/Table7[[#This Row],[Total Weight]]</f>
        <v>0.25352112676056338</v>
      </c>
      <c r="D224" s="4">
        <f>SUM(Table2[Weight?])</f>
        <v>71</v>
      </c>
      <c r="E224" s="4">
        <f>IF(Table7[[#This Row],[Party]]="Democratic",1,0)</f>
        <v>0</v>
      </c>
      <c r="F224" s="4">
        <f>IF(Table7[[#This Row],[Party]]="Democratic",Table7[[#This Row],[Score]],0)</f>
        <v>0</v>
      </c>
      <c r="G224" s="4">
        <f>IF(Table7[[#This Row],[Party]]="Republican",1,0)</f>
        <v>1</v>
      </c>
      <c r="H224" s="4">
        <f>IF(Table7[[#This Row],[Party]]="Republican",Table7[[#This Row],[Score]],0)</f>
        <v>0.25352112676056338</v>
      </c>
      <c r="I224">
        <f>(_xlfn.XLOOKUP(Table7[[#This Row],[Name]],_7217[Name],_7217[Points],0))</f>
        <v>0</v>
      </c>
      <c r="J224">
        <f>_xlfn.XLOOKUP(Table7[[#This Row],[Name]],_3746[Name],_3746[Rating],0)</f>
        <v>0</v>
      </c>
      <c r="K224">
        <f>_xlfn.XLOOKUP(Table7[[#This Row],[Name]],_966[[Name ]],_966[Points])</f>
        <v>0</v>
      </c>
      <c r="L224">
        <f>_xlfn.XLOOKUP(Table7[[#This Row],[Name]],_5860[Name],_5860[Points],0)</f>
        <v>2</v>
      </c>
      <c r="M224">
        <f>_xlfn.XLOOKUP(Table7[[#This Row],[Name]],_7176[Name],_7176[Points])</f>
        <v>8</v>
      </c>
      <c r="N224">
        <f>_xlfn.XLOOKUP(Table7[[#This Row],[Name]],_485[[Name ]],_485[Points],0)</f>
        <v>0</v>
      </c>
      <c r="O224">
        <f>_xlfn.XLOOKUP(Table7[[#This Row],[Name]],_7024[Name],_7024[Points])</f>
        <v>8</v>
      </c>
      <c r="P224">
        <f>_xlfn.XLOOKUP(Table7[[#This Row],[Name]],_6976[Name],_6976[Points],0)</f>
        <v>0</v>
      </c>
      <c r="Q224">
        <f>_xlfn.XLOOKUP(Table7[[#This Row],[Name]],_6918[Name],_6918[Points],0)</f>
        <v>0</v>
      </c>
      <c r="R224">
        <f>_xlfn.XLOOKUP(Table7[[#This Row],[Name]],_6678[Name],_6678[Points],0)</f>
        <v>0</v>
      </c>
      <c r="S224">
        <f>_xlfn.XLOOKUP(Table7[[#This Row],[Name]],_2[Name],_2[Points],0)</f>
        <v>0</v>
      </c>
      <c r="T224">
        <f>_xlfn.XLOOKUP(Table7[[#This Row],[Name]],_773[Name],_773[Points],0)</f>
        <v>0</v>
      </c>
      <c r="U224">
        <f>_xlfn.XLOOKUP(Table7[[#This Row],[Name]],_7[Name],_7[Points],0)</f>
        <v>0</v>
      </c>
      <c r="V224">
        <f>_xlfn.XLOOKUP(Table7[[#This Row],[Name]],_7521[Name],_7521[Points],0)</f>
        <v>0</v>
      </c>
    </row>
    <row r="225" spans="1:22" x14ac:dyDescent="0.2">
      <c r="A225" t="s">
        <v>20</v>
      </c>
      <c r="B225" t="str">
        <f>_xlfn.XLOOKUP(Table7[[#This Row],[Name]],_966[[Name ]],_966[Party])</f>
        <v>Republican</v>
      </c>
      <c r="C225" s="3">
        <f>SUM(Table7[[#This Row],[H.R. 7217]:[H.R. 7521]])/Table7[[#This Row],[Total Weight]]</f>
        <v>0.22535211267605634</v>
      </c>
      <c r="D225" s="4">
        <f>SUM(Table2[Weight?])</f>
        <v>71</v>
      </c>
      <c r="E225" s="4">
        <f>IF(Table7[[#This Row],[Party]]="Democratic",1,0)</f>
        <v>0</v>
      </c>
      <c r="F225" s="4">
        <f>IF(Table7[[#This Row],[Party]]="Democratic",Table7[[#This Row],[Score]],0)</f>
        <v>0</v>
      </c>
      <c r="G225" s="4">
        <f>IF(Table7[[#This Row],[Party]]="Republican",1,0)</f>
        <v>1</v>
      </c>
      <c r="H225" s="4">
        <f>IF(Table7[[#This Row],[Party]]="Republican",Table7[[#This Row],[Score]],0)</f>
        <v>0.22535211267605634</v>
      </c>
      <c r="I225">
        <f>(_xlfn.XLOOKUP(Table7[[#This Row],[Name]],_7217[Name],_7217[Points],0))</f>
        <v>0</v>
      </c>
      <c r="J225">
        <f>_xlfn.XLOOKUP(Table7[[#This Row],[Name]],_3746[Name],_3746[Rating],0)</f>
        <v>0</v>
      </c>
      <c r="K225">
        <f>_xlfn.XLOOKUP(Table7[[#This Row],[Name]],_966[[Name ]],_966[Points])</f>
        <v>0</v>
      </c>
      <c r="L225">
        <f>_xlfn.XLOOKUP(Table7[[#This Row],[Name]],_5860[Name],_5860[Points],0)</f>
        <v>2</v>
      </c>
      <c r="M225">
        <f>_xlfn.XLOOKUP(Table7[[#This Row],[Name]],_7176[Name],_7176[Points])</f>
        <v>0</v>
      </c>
      <c r="N225">
        <f>_xlfn.XLOOKUP(Table7[[#This Row],[Name]],_485[[Name ]],_485[Points],0)</f>
        <v>0</v>
      </c>
      <c r="O225">
        <f>_xlfn.XLOOKUP(Table7[[#This Row],[Name]],_7024[Name],_7024[Points])</f>
        <v>8</v>
      </c>
      <c r="P225">
        <f>_xlfn.XLOOKUP(Table7[[#This Row],[Name]],_6976[Name],_6976[Points],0)</f>
        <v>6</v>
      </c>
      <c r="Q225">
        <f>_xlfn.XLOOKUP(Table7[[#This Row],[Name]],_6918[Name],_6918[Points],0)</f>
        <v>0</v>
      </c>
      <c r="R225">
        <f>_xlfn.XLOOKUP(Table7[[#This Row],[Name]],_6678[Name],_6678[Points],0)</f>
        <v>0</v>
      </c>
      <c r="S225">
        <f>_xlfn.XLOOKUP(Table7[[#This Row],[Name]],_2[Name],_2[Points],0)</f>
        <v>0</v>
      </c>
      <c r="T225">
        <f>_xlfn.XLOOKUP(Table7[[#This Row],[Name]],_773[Name],_773[Points],0)</f>
        <v>0</v>
      </c>
      <c r="U225">
        <f>_xlfn.XLOOKUP(Table7[[#This Row],[Name]],_7[Name],_7[Points],0)</f>
        <v>0</v>
      </c>
      <c r="V225">
        <f>_xlfn.XLOOKUP(Table7[[#This Row],[Name]],_7521[Name],_7521[Points],0)</f>
        <v>0</v>
      </c>
    </row>
    <row r="226" spans="1:22" x14ac:dyDescent="0.2">
      <c r="A226" t="s">
        <v>276</v>
      </c>
      <c r="B226" t="str">
        <f>_xlfn.XLOOKUP(Table7[[#This Row],[Name]],_966[[Name ]],_966[Party])</f>
        <v>Republican</v>
      </c>
      <c r="C226" s="3">
        <f>SUM(Table7[[#This Row],[H.R. 7217]:[H.R. 7521]])/Table7[[#This Row],[Total Weight]]</f>
        <v>0.22535211267605634</v>
      </c>
      <c r="D226" s="4">
        <f>SUM(Table2[Weight?])</f>
        <v>71</v>
      </c>
      <c r="E226" s="4">
        <f>IF(Table7[[#This Row],[Party]]="Democratic",1,0)</f>
        <v>0</v>
      </c>
      <c r="F226" s="4">
        <f>IF(Table7[[#This Row],[Party]]="Democratic",Table7[[#This Row],[Score]],0)</f>
        <v>0</v>
      </c>
      <c r="G226" s="4">
        <f>IF(Table7[[#This Row],[Party]]="Republican",1,0)</f>
        <v>1</v>
      </c>
      <c r="H226" s="4">
        <f>IF(Table7[[#This Row],[Party]]="Republican",Table7[[#This Row],[Score]],0)</f>
        <v>0.22535211267605634</v>
      </c>
      <c r="I226">
        <f>(_xlfn.XLOOKUP(Table7[[#This Row],[Name]],_7217[Name],_7217[Points],0))</f>
        <v>0</v>
      </c>
      <c r="J226">
        <f>_xlfn.XLOOKUP(Table7[[#This Row],[Name]],_3746[Name],_3746[Rating],0)</f>
        <v>0</v>
      </c>
      <c r="K226">
        <f>_xlfn.XLOOKUP(Table7[[#This Row],[Name]],_966[[Name ]],_966[Points])</f>
        <v>0</v>
      </c>
      <c r="L226">
        <f>_xlfn.XLOOKUP(Table7[[#This Row],[Name]],_5860[Name],_5860[Points],0)</f>
        <v>2</v>
      </c>
      <c r="M226">
        <f>_xlfn.XLOOKUP(Table7[[#This Row],[Name]],_7176[Name],_7176[Points])</f>
        <v>0</v>
      </c>
      <c r="N226">
        <f>_xlfn.XLOOKUP(Table7[[#This Row],[Name]],_485[[Name ]],_485[Points],0)</f>
        <v>1</v>
      </c>
      <c r="O226">
        <f>_xlfn.XLOOKUP(Table7[[#This Row],[Name]],_7024[Name],_7024[Points])</f>
        <v>8</v>
      </c>
      <c r="P226">
        <f>_xlfn.XLOOKUP(Table7[[#This Row],[Name]],_6976[Name],_6976[Points],0)</f>
        <v>0</v>
      </c>
      <c r="Q226">
        <f>_xlfn.XLOOKUP(Table7[[#This Row],[Name]],_6918[Name],_6918[Points],0)</f>
        <v>0</v>
      </c>
      <c r="R226">
        <f>_xlfn.XLOOKUP(Table7[[#This Row],[Name]],_6678[Name],_6678[Points],0)</f>
        <v>0</v>
      </c>
      <c r="S226">
        <f>_xlfn.XLOOKUP(Table7[[#This Row],[Name]],_2[Name],_2[Points],0)</f>
        <v>0</v>
      </c>
      <c r="T226">
        <f>_xlfn.XLOOKUP(Table7[[#This Row],[Name]],_773[Name],_773[Points],0)</f>
        <v>5</v>
      </c>
      <c r="U226">
        <f>_xlfn.XLOOKUP(Table7[[#This Row],[Name]],_7[Name],_7[Points],0)</f>
        <v>0</v>
      </c>
      <c r="V226">
        <f>_xlfn.XLOOKUP(Table7[[#This Row],[Name]],_7521[Name],_7521[Points],0)</f>
        <v>0</v>
      </c>
    </row>
    <row r="227" spans="1:22" x14ac:dyDescent="0.2">
      <c r="A227" t="s">
        <v>479</v>
      </c>
      <c r="B227" t="str">
        <f>_xlfn.XLOOKUP(Table7[[#This Row],[Name]],_966[[Name ]],_966[Party])</f>
        <v>Republican</v>
      </c>
      <c r="C227" s="3">
        <f>SUM(Table7[[#This Row],[H.R. 7217]:[H.R. 7521]])/Table7[[#This Row],[Total Weight]]</f>
        <v>0.352112676056338</v>
      </c>
      <c r="D227" s="4">
        <f>SUM(Table2[Weight?])</f>
        <v>71</v>
      </c>
      <c r="E227" s="4">
        <f>IF(Table7[[#This Row],[Party]]="Democratic",1,0)</f>
        <v>0</v>
      </c>
      <c r="F227" s="4">
        <f>IF(Table7[[#This Row],[Party]]="Democratic",Table7[[#This Row],[Score]],0)</f>
        <v>0</v>
      </c>
      <c r="G227" s="4">
        <f>IF(Table7[[#This Row],[Party]]="Republican",1,0)</f>
        <v>1</v>
      </c>
      <c r="H227" s="4">
        <f>IF(Table7[[#This Row],[Party]]="Republican",Table7[[#This Row],[Score]],0)</f>
        <v>0.352112676056338</v>
      </c>
      <c r="I227">
        <f>(_xlfn.XLOOKUP(Table7[[#This Row],[Name]],_7217[Name],_7217[Points],0))</f>
        <v>0</v>
      </c>
      <c r="J227">
        <f>_xlfn.XLOOKUP(Table7[[#This Row],[Name]],_3746[Name],_3746[Rating],0)</f>
        <v>0</v>
      </c>
      <c r="K227">
        <f>_xlfn.XLOOKUP(Table7[[#This Row],[Name]],_966[[Name ]],_966[Points])</f>
        <v>0</v>
      </c>
      <c r="L227">
        <f>_xlfn.XLOOKUP(Table7[[#This Row],[Name]],_5860[Name],_5860[Points],0)</f>
        <v>0</v>
      </c>
      <c r="M227">
        <f>_xlfn.XLOOKUP(Table7[[#This Row],[Name]],_7176[Name],_7176[Points])</f>
        <v>8</v>
      </c>
      <c r="N227">
        <f>_xlfn.XLOOKUP(Table7[[#This Row],[Name]],_485[[Name ]],_485[Points],0)</f>
        <v>0</v>
      </c>
      <c r="O227">
        <f>_xlfn.XLOOKUP(Table7[[#This Row],[Name]],_7024[Name],_7024[Points])</f>
        <v>8</v>
      </c>
      <c r="P227">
        <f>_xlfn.XLOOKUP(Table7[[#This Row],[Name]],_6976[Name],_6976[Points],0)</f>
        <v>0</v>
      </c>
      <c r="Q227">
        <f>_xlfn.XLOOKUP(Table7[[#This Row],[Name]],_6918[Name],_6918[Points],0)</f>
        <v>0</v>
      </c>
      <c r="R227">
        <f>_xlfn.XLOOKUP(Table7[[#This Row],[Name]],_6678[Name],_6678[Points],0)</f>
        <v>0</v>
      </c>
      <c r="S227">
        <f>_xlfn.XLOOKUP(Table7[[#This Row],[Name]],_2[Name],_2[Points],0)</f>
        <v>0</v>
      </c>
      <c r="T227">
        <f>_xlfn.XLOOKUP(Table7[[#This Row],[Name]],_773[Name],_773[Points],0)</f>
        <v>0</v>
      </c>
      <c r="U227">
        <f>_xlfn.XLOOKUP(Table7[[#This Row],[Name]],_7[Name],_7[Points],0)</f>
        <v>0</v>
      </c>
      <c r="V227">
        <f>_xlfn.XLOOKUP(Table7[[#This Row],[Name]],_7521[Name],_7521[Points],0)</f>
        <v>9</v>
      </c>
    </row>
    <row r="228" spans="1:22" x14ac:dyDescent="0.2">
      <c r="A228" t="s">
        <v>84</v>
      </c>
      <c r="B228" t="str">
        <f>_xlfn.XLOOKUP(Table7[[#This Row],[Name]],_966[[Name ]],_966[Party])</f>
        <v>Republican</v>
      </c>
      <c r="C228" s="3">
        <f>SUM(Table7[[#This Row],[H.R. 7217]:[H.R. 7521]])/Table7[[#This Row],[Total Weight]]</f>
        <v>0.21126760563380281</v>
      </c>
      <c r="D228" s="4">
        <f>SUM(Table2[Weight?])</f>
        <v>71</v>
      </c>
      <c r="E228" s="4">
        <f>IF(Table7[[#This Row],[Party]]="Democratic",1,0)</f>
        <v>0</v>
      </c>
      <c r="F228" s="4">
        <f>IF(Table7[[#This Row],[Party]]="Democratic",Table7[[#This Row],[Score]],0)</f>
        <v>0</v>
      </c>
      <c r="G228" s="4">
        <f>IF(Table7[[#This Row],[Party]]="Republican",1,0)</f>
        <v>1</v>
      </c>
      <c r="H228" s="4">
        <f>IF(Table7[[#This Row],[Party]]="Republican",Table7[[#This Row],[Score]],0)</f>
        <v>0.21126760563380281</v>
      </c>
      <c r="I228">
        <f>(_xlfn.XLOOKUP(Table7[[#This Row],[Name]],_7217[Name],_7217[Points],0))</f>
        <v>0</v>
      </c>
      <c r="J228">
        <f>_xlfn.XLOOKUP(Table7[[#This Row],[Name]],_3746[Name],_3746[Rating],0)</f>
        <v>0</v>
      </c>
      <c r="K228">
        <f>_xlfn.XLOOKUP(Table7[[#This Row],[Name]],_966[[Name ]],_966[Points])</f>
        <v>0</v>
      </c>
      <c r="L228">
        <f>_xlfn.XLOOKUP(Table7[[#This Row],[Name]],_5860[Name],_5860[Points],0)</f>
        <v>2</v>
      </c>
      <c r="M228">
        <f>_xlfn.XLOOKUP(Table7[[#This Row],[Name]],_7176[Name],_7176[Points])</f>
        <v>0</v>
      </c>
      <c r="N228">
        <f>_xlfn.XLOOKUP(Table7[[#This Row],[Name]],_485[[Name ]],_485[Points],0)</f>
        <v>0</v>
      </c>
      <c r="O228">
        <f>_xlfn.XLOOKUP(Table7[[#This Row],[Name]],_7024[Name],_7024[Points])</f>
        <v>8</v>
      </c>
      <c r="P228">
        <f>_xlfn.XLOOKUP(Table7[[#This Row],[Name]],_6976[Name],_6976[Points],0)</f>
        <v>0</v>
      </c>
      <c r="Q228">
        <f>_xlfn.XLOOKUP(Table7[[#This Row],[Name]],_6918[Name],_6918[Points],0)</f>
        <v>0</v>
      </c>
      <c r="R228">
        <f>_xlfn.XLOOKUP(Table7[[#This Row],[Name]],_6678[Name],_6678[Points],0)</f>
        <v>0</v>
      </c>
      <c r="S228">
        <f>_xlfn.XLOOKUP(Table7[[#This Row],[Name]],_2[Name],_2[Points],0)</f>
        <v>0</v>
      </c>
      <c r="T228">
        <f>_xlfn.XLOOKUP(Table7[[#This Row],[Name]],_773[Name],_773[Points],0)</f>
        <v>5</v>
      </c>
      <c r="U228">
        <f>_xlfn.XLOOKUP(Table7[[#This Row],[Name]],_7[Name],_7[Points],0)</f>
        <v>0</v>
      </c>
      <c r="V228">
        <f>_xlfn.XLOOKUP(Table7[[#This Row],[Name]],_7521[Name],_7521[Points],0)</f>
        <v>0</v>
      </c>
    </row>
    <row r="229" spans="1:22" x14ac:dyDescent="0.2">
      <c r="A229" t="s">
        <v>98</v>
      </c>
      <c r="B229" t="str">
        <f>_xlfn.XLOOKUP(Table7[[#This Row],[Name]],_966[[Name ]],_966[Party])</f>
        <v>Republican</v>
      </c>
      <c r="C229" s="3">
        <f>SUM(Table7[[#This Row],[H.R. 7217]:[H.R. 7521]])/Table7[[#This Row],[Total Weight]]</f>
        <v>0.21126760563380281</v>
      </c>
      <c r="D229" s="4">
        <f>SUM(Table2[Weight?])</f>
        <v>71</v>
      </c>
      <c r="E229" s="4">
        <f>IF(Table7[[#This Row],[Party]]="Democratic",1,0)</f>
        <v>0</v>
      </c>
      <c r="F229" s="4">
        <f>IF(Table7[[#This Row],[Party]]="Democratic",Table7[[#This Row],[Score]],0)</f>
        <v>0</v>
      </c>
      <c r="G229" s="4">
        <f>IF(Table7[[#This Row],[Party]]="Republican",1,0)</f>
        <v>1</v>
      </c>
      <c r="H229" s="4">
        <f>IF(Table7[[#This Row],[Party]]="Republican",Table7[[#This Row],[Score]],0)</f>
        <v>0.21126760563380281</v>
      </c>
      <c r="I229">
        <f>(_xlfn.XLOOKUP(Table7[[#This Row],[Name]],_7217[Name],_7217[Points],0))</f>
        <v>0</v>
      </c>
      <c r="J229">
        <f>_xlfn.XLOOKUP(Table7[[#This Row],[Name]],_3746[Name],_3746[Rating],0)</f>
        <v>0</v>
      </c>
      <c r="K229">
        <f>_xlfn.XLOOKUP(Table7[[#This Row],[Name]],_966[[Name ]],_966[Points])</f>
        <v>0</v>
      </c>
      <c r="L229">
        <f>_xlfn.XLOOKUP(Table7[[#This Row],[Name]],_5860[Name],_5860[Points],0)</f>
        <v>2</v>
      </c>
      <c r="M229">
        <f>_xlfn.XLOOKUP(Table7[[#This Row],[Name]],_7176[Name],_7176[Points])</f>
        <v>0</v>
      </c>
      <c r="N229">
        <f>_xlfn.XLOOKUP(Table7[[#This Row],[Name]],_485[[Name ]],_485[Points],0)</f>
        <v>0</v>
      </c>
      <c r="O229">
        <f>_xlfn.XLOOKUP(Table7[[#This Row],[Name]],_7024[Name],_7024[Points])</f>
        <v>8</v>
      </c>
      <c r="P229">
        <f>_xlfn.XLOOKUP(Table7[[#This Row],[Name]],_6976[Name],_6976[Points],0)</f>
        <v>0</v>
      </c>
      <c r="Q229">
        <f>_xlfn.XLOOKUP(Table7[[#This Row],[Name]],_6918[Name],_6918[Points],0)</f>
        <v>0</v>
      </c>
      <c r="R229">
        <f>_xlfn.XLOOKUP(Table7[[#This Row],[Name]],_6678[Name],_6678[Points],0)</f>
        <v>0</v>
      </c>
      <c r="S229">
        <f>_xlfn.XLOOKUP(Table7[[#This Row],[Name]],_2[Name],_2[Points],0)</f>
        <v>0</v>
      </c>
      <c r="T229">
        <f>_xlfn.XLOOKUP(Table7[[#This Row],[Name]],_773[Name],_773[Points],0)</f>
        <v>5</v>
      </c>
      <c r="U229">
        <f>_xlfn.XLOOKUP(Table7[[#This Row],[Name]],_7[Name],_7[Points],0)</f>
        <v>0</v>
      </c>
      <c r="V229">
        <f>_xlfn.XLOOKUP(Table7[[#This Row],[Name]],_7521[Name],_7521[Points],0)</f>
        <v>0</v>
      </c>
    </row>
    <row r="230" spans="1:22" x14ac:dyDescent="0.2">
      <c r="A230" t="s">
        <v>113</v>
      </c>
      <c r="B230" t="str">
        <f>_xlfn.XLOOKUP(Table7[[#This Row],[Name]],_966[[Name ]],_966[Party])</f>
        <v>Republican</v>
      </c>
      <c r="C230" s="3">
        <f>SUM(Table7[[#This Row],[H.R. 7217]:[H.R. 7521]])/Table7[[#This Row],[Total Weight]]</f>
        <v>0.21126760563380281</v>
      </c>
      <c r="D230" s="4">
        <f>SUM(Table2[Weight?])</f>
        <v>71</v>
      </c>
      <c r="E230" s="4">
        <f>IF(Table7[[#This Row],[Party]]="Democratic",1,0)</f>
        <v>0</v>
      </c>
      <c r="F230" s="4">
        <f>IF(Table7[[#This Row],[Party]]="Democratic",Table7[[#This Row],[Score]],0)</f>
        <v>0</v>
      </c>
      <c r="G230" s="4">
        <f>IF(Table7[[#This Row],[Party]]="Republican",1,0)</f>
        <v>1</v>
      </c>
      <c r="H230" s="4">
        <f>IF(Table7[[#This Row],[Party]]="Republican",Table7[[#This Row],[Score]],0)</f>
        <v>0.21126760563380281</v>
      </c>
      <c r="I230">
        <f>(_xlfn.XLOOKUP(Table7[[#This Row],[Name]],_7217[Name],_7217[Points],0))</f>
        <v>0</v>
      </c>
      <c r="J230">
        <f>_xlfn.XLOOKUP(Table7[[#This Row],[Name]],_3746[Name],_3746[Rating],0)</f>
        <v>0</v>
      </c>
      <c r="K230">
        <f>_xlfn.XLOOKUP(Table7[[#This Row],[Name]],_966[[Name ]],_966[Points])</f>
        <v>0</v>
      </c>
      <c r="L230">
        <f>_xlfn.XLOOKUP(Table7[[#This Row],[Name]],_5860[Name],_5860[Points],0)</f>
        <v>2</v>
      </c>
      <c r="M230">
        <f>_xlfn.XLOOKUP(Table7[[#This Row],[Name]],_7176[Name],_7176[Points])</f>
        <v>0</v>
      </c>
      <c r="N230">
        <f>_xlfn.XLOOKUP(Table7[[#This Row],[Name]],_485[[Name ]],_485[Points],0)</f>
        <v>0</v>
      </c>
      <c r="O230">
        <f>_xlfn.XLOOKUP(Table7[[#This Row],[Name]],_7024[Name],_7024[Points])</f>
        <v>8</v>
      </c>
      <c r="P230">
        <f>_xlfn.XLOOKUP(Table7[[#This Row],[Name]],_6976[Name],_6976[Points],0)</f>
        <v>0</v>
      </c>
      <c r="Q230">
        <f>_xlfn.XLOOKUP(Table7[[#This Row],[Name]],_6918[Name],_6918[Points],0)</f>
        <v>0</v>
      </c>
      <c r="R230">
        <f>_xlfn.XLOOKUP(Table7[[#This Row],[Name]],_6678[Name],_6678[Points],0)</f>
        <v>0</v>
      </c>
      <c r="S230">
        <f>_xlfn.XLOOKUP(Table7[[#This Row],[Name]],_2[Name],_2[Points],0)</f>
        <v>0</v>
      </c>
      <c r="T230">
        <f>_xlfn.XLOOKUP(Table7[[#This Row],[Name]],_773[Name],_773[Points],0)</f>
        <v>5</v>
      </c>
      <c r="U230">
        <f>_xlfn.XLOOKUP(Table7[[#This Row],[Name]],_7[Name],_7[Points],0)</f>
        <v>0</v>
      </c>
      <c r="V230">
        <f>_xlfn.XLOOKUP(Table7[[#This Row],[Name]],_7521[Name],_7521[Points],0)</f>
        <v>0</v>
      </c>
    </row>
    <row r="231" spans="1:22" x14ac:dyDescent="0.2">
      <c r="A231" t="s">
        <v>153</v>
      </c>
      <c r="B231" t="str">
        <f>_xlfn.XLOOKUP(Table7[[#This Row],[Name]],_966[[Name ]],_966[Party])</f>
        <v>Republican</v>
      </c>
      <c r="C231" s="3">
        <f>SUM(Table7[[#This Row],[H.R. 7217]:[H.R. 7521]])/Table7[[#This Row],[Total Weight]]</f>
        <v>0.21126760563380281</v>
      </c>
      <c r="D231" s="4">
        <f>SUM(Table2[Weight?])</f>
        <v>71</v>
      </c>
      <c r="E231" s="4">
        <f>IF(Table7[[#This Row],[Party]]="Democratic",1,0)</f>
        <v>0</v>
      </c>
      <c r="F231" s="4">
        <f>IF(Table7[[#This Row],[Party]]="Democratic",Table7[[#This Row],[Score]],0)</f>
        <v>0</v>
      </c>
      <c r="G231" s="4">
        <f>IF(Table7[[#This Row],[Party]]="Republican",1,0)</f>
        <v>1</v>
      </c>
      <c r="H231" s="4">
        <f>IF(Table7[[#This Row],[Party]]="Republican",Table7[[#This Row],[Score]],0)</f>
        <v>0.21126760563380281</v>
      </c>
      <c r="I231">
        <f>(_xlfn.XLOOKUP(Table7[[#This Row],[Name]],_7217[Name],_7217[Points],0))</f>
        <v>0</v>
      </c>
      <c r="J231">
        <f>_xlfn.XLOOKUP(Table7[[#This Row],[Name]],_3746[Name],_3746[Rating],0)</f>
        <v>0</v>
      </c>
      <c r="K231">
        <f>_xlfn.XLOOKUP(Table7[[#This Row],[Name]],_966[[Name ]],_966[Points])</f>
        <v>0</v>
      </c>
      <c r="L231">
        <f>_xlfn.XLOOKUP(Table7[[#This Row],[Name]],_5860[Name],_5860[Points],0)</f>
        <v>2</v>
      </c>
      <c r="M231">
        <f>_xlfn.XLOOKUP(Table7[[#This Row],[Name]],_7176[Name],_7176[Points])</f>
        <v>0</v>
      </c>
      <c r="N231">
        <f>_xlfn.XLOOKUP(Table7[[#This Row],[Name]],_485[[Name ]],_485[Points],0)</f>
        <v>0</v>
      </c>
      <c r="O231">
        <f>_xlfn.XLOOKUP(Table7[[#This Row],[Name]],_7024[Name],_7024[Points])</f>
        <v>8</v>
      </c>
      <c r="P231">
        <f>_xlfn.XLOOKUP(Table7[[#This Row],[Name]],_6976[Name],_6976[Points],0)</f>
        <v>0</v>
      </c>
      <c r="Q231">
        <f>_xlfn.XLOOKUP(Table7[[#This Row],[Name]],_6918[Name],_6918[Points],0)</f>
        <v>0</v>
      </c>
      <c r="R231">
        <f>_xlfn.XLOOKUP(Table7[[#This Row],[Name]],_6678[Name],_6678[Points],0)</f>
        <v>0</v>
      </c>
      <c r="S231">
        <f>_xlfn.XLOOKUP(Table7[[#This Row],[Name]],_2[Name],_2[Points],0)</f>
        <v>0</v>
      </c>
      <c r="T231">
        <f>_xlfn.XLOOKUP(Table7[[#This Row],[Name]],_773[Name],_773[Points],0)</f>
        <v>5</v>
      </c>
      <c r="U231">
        <f>_xlfn.XLOOKUP(Table7[[#This Row],[Name]],_7[Name],_7[Points],0)</f>
        <v>0</v>
      </c>
      <c r="V231">
        <f>_xlfn.XLOOKUP(Table7[[#This Row],[Name]],_7521[Name],_7521[Points],0)</f>
        <v>0</v>
      </c>
    </row>
    <row r="232" spans="1:22" x14ac:dyDescent="0.2">
      <c r="A232" t="s">
        <v>170</v>
      </c>
      <c r="B232" t="str">
        <f>_xlfn.XLOOKUP(Table7[[#This Row],[Name]],_966[[Name ]],_966[Party])</f>
        <v>Republican</v>
      </c>
      <c r="C232" s="3">
        <f>SUM(Table7[[#This Row],[H.R. 7217]:[H.R. 7521]])/Table7[[#This Row],[Total Weight]]</f>
        <v>0.21126760563380281</v>
      </c>
      <c r="D232" s="4">
        <f>SUM(Table2[Weight?])</f>
        <v>71</v>
      </c>
      <c r="E232" s="4">
        <f>IF(Table7[[#This Row],[Party]]="Democratic",1,0)</f>
        <v>0</v>
      </c>
      <c r="F232" s="4">
        <f>IF(Table7[[#This Row],[Party]]="Democratic",Table7[[#This Row],[Score]],0)</f>
        <v>0</v>
      </c>
      <c r="G232" s="4">
        <f>IF(Table7[[#This Row],[Party]]="Republican",1,0)</f>
        <v>1</v>
      </c>
      <c r="H232" s="4">
        <f>IF(Table7[[#This Row],[Party]]="Republican",Table7[[#This Row],[Score]],0)</f>
        <v>0.21126760563380281</v>
      </c>
      <c r="I232">
        <f>(_xlfn.XLOOKUP(Table7[[#This Row],[Name]],_7217[Name],_7217[Points],0))</f>
        <v>0</v>
      </c>
      <c r="J232">
        <f>_xlfn.XLOOKUP(Table7[[#This Row],[Name]],_3746[Name],_3746[Rating],0)</f>
        <v>0</v>
      </c>
      <c r="K232">
        <f>_xlfn.XLOOKUP(Table7[[#This Row],[Name]],_966[[Name ]],_966[Points])</f>
        <v>0</v>
      </c>
      <c r="L232">
        <f>_xlfn.XLOOKUP(Table7[[#This Row],[Name]],_5860[Name],_5860[Points],0)</f>
        <v>2</v>
      </c>
      <c r="M232">
        <f>_xlfn.XLOOKUP(Table7[[#This Row],[Name]],_7176[Name],_7176[Points])</f>
        <v>0</v>
      </c>
      <c r="N232">
        <f>_xlfn.XLOOKUP(Table7[[#This Row],[Name]],_485[[Name ]],_485[Points],0)</f>
        <v>0</v>
      </c>
      <c r="O232">
        <f>_xlfn.XLOOKUP(Table7[[#This Row],[Name]],_7024[Name],_7024[Points])</f>
        <v>8</v>
      </c>
      <c r="P232">
        <f>_xlfn.XLOOKUP(Table7[[#This Row],[Name]],_6976[Name],_6976[Points],0)</f>
        <v>0</v>
      </c>
      <c r="Q232">
        <f>_xlfn.XLOOKUP(Table7[[#This Row],[Name]],_6918[Name],_6918[Points],0)</f>
        <v>0</v>
      </c>
      <c r="R232">
        <f>_xlfn.XLOOKUP(Table7[[#This Row],[Name]],_6678[Name],_6678[Points],0)</f>
        <v>0</v>
      </c>
      <c r="S232">
        <f>_xlfn.XLOOKUP(Table7[[#This Row],[Name]],_2[Name],_2[Points],0)</f>
        <v>0</v>
      </c>
      <c r="T232">
        <f>_xlfn.XLOOKUP(Table7[[#This Row],[Name]],_773[Name],_773[Points],0)</f>
        <v>5</v>
      </c>
      <c r="U232">
        <f>_xlfn.XLOOKUP(Table7[[#This Row],[Name]],_7[Name],_7[Points],0)</f>
        <v>0</v>
      </c>
      <c r="V232">
        <f>_xlfn.XLOOKUP(Table7[[#This Row],[Name]],_7521[Name],_7521[Points],0)</f>
        <v>0</v>
      </c>
    </row>
    <row r="233" spans="1:22" x14ac:dyDescent="0.2">
      <c r="A233" t="s">
        <v>190</v>
      </c>
      <c r="B233" t="str">
        <f>_xlfn.XLOOKUP(Table7[[#This Row],[Name]],_966[[Name ]],_966[Party])</f>
        <v>Republican</v>
      </c>
      <c r="C233" s="3">
        <f>SUM(Table7[[#This Row],[H.R. 7217]:[H.R. 7521]])/Table7[[#This Row],[Total Weight]]</f>
        <v>0.21126760563380281</v>
      </c>
      <c r="D233" s="4">
        <f>SUM(Table2[Weight?])</f>
        <v>71</v>
      </c>
      <c r="E233" s="4">
        <f>IF(Table7[[#This Row],[Party]]="Democratic",1,0)</f>
        <v>0</v>
      </c>
      <c r="F233" s="4">
        <f>IF(Table7[[#This Row],[Party]]="Democratic",Table7[[#This Row],[Score]],0)</f>
        <v>0</v>
      </c>
      <c r="G233" s="4">
        <f>IF(Table7[[#This Row],[Party]]="Republican",1,0)</f>
        <v>1</v>
      </c>
      <c r="H233" s="4">
        <f>IF(Table7[[#This Row],[Party]]="Republican",Table7[[#This Row],[Score]],0)</f>
        <v>0.21126760563380281</v>
      </c>
      <c r="I233">
        <f>(_xlfn.XLOOKUP(Table7[[#This Row],[Name]],_7217[Name],_7217[Points],0))</f>
        <v>0</v>
      </c>
      <c r="J233">
        <f>_xlfn.XLOOKUP(Table7[[#This Row],[Name]],_3746[Name],_3746[Rating],0)</f>
        <v>0</v>
      </c>
      <c r="K233">
        <f>_xlfn.XLOOKUP(Table7[[#This Row],[Name]],_966[[Name ]],_966[Points])</f>
        <v>0</v>
      </c>
      <c r="L233">
        <f>_xlfn.XLOOKUP(Table7[[#This Row],[Name]],_5860[Name],_5860[Points],0)</f>
        <v>2</v>
      </c>
      <c r="M233">
        <f>_xlfn.XLOOKUP(Table7[[#This Row],[Name]],_7176[Name],_7176[Points])</f>
        <v>0</v>
      </c>
      <c r="N233">
        <f>_xlfn.XLOOKUP(Table7[[#This Row],[Name]],_485[[Name ]],_485[Points],0)</f>
        <v>0</v>
      </c>
      <c r="O233">
        <f>_xlfn.XLOOKUP(Table7[[#This Row],[Name]],_7024[Name],_7024[Points])</f>
        <v>8</v>
      </c>
      <c r="P233">
        <f>_xlfn.XLOOKUP(Table7[[#This Row],[Name]],_6976[Name],_6976[Points],0)</f>
        <v>0</v>
      </c>
      <c r="Q233">
        <f>_xlfn.XLOOKUP(Table7[[#This Row],[Name]],_6918[Name],_6918[Points],0)</f>
        <v>0</v>
      </c>
      <c r="R233">
        <f>_xlfn.XLOOKUP(Table7[[#This Row],[Name]],_6678[Name],_6678[Points],0)</f>
        <v>0</v>
      </c>
      <c r="S233">
        <f>_xlfn.XLOOKUP(Table7[[#This Row],[Name]],_2[Name],_2[Points],0)</f>
        <v>0</v>
      </c>
      <c r="T233">
        <f>_xlfn.XLOOKUP(Table7[[#This Row],[Name]],_773[Name],_773[Points],0)</f>
        <v>5</v>
      </c>
      <c r="U233">
        <f>_xlfn.XLOOKUP(Table7[[#This Row],[Name]],_7[Name],_7[Points],0)</f>
        <v>0</v>
      </c>
      <c r="V233">
        <f>_xlfn.XLOOKUP(Table7[[#This Row],[Name]],_7521[Name],_7521[Points],0)</f>
        <v>0</v>
      </c>
    </row>
    <row r="234" spans="1:22" x14ac:dyDescent="0.2">
      <c r="A234" t="s">
        <v>263</v>
      </c>
      <c r="B234" t="str">
        <f>_xlfn.XLOOKUP(Table7[[#This Row],[Name]],_966[[Name ]],_966[Party])</f>
        <v>Republican</v>
      </c>
      <c r="C234" s="3">
        <f>SUM(Table7[[#This Row],[H.R. 7217]:[H.R. 7521]])/Table7[[#This Row],[Total Weight]]</f>
        <v>0.21126760563380281</v>
      </c>
      <c r="D234" s="4">
        <f>SUM(Table2[Weight?])</f>
        <v>71</v>
      </c>
      <c r="E234" s="4">
        <f>IF(Table7[[#This Row],[Party]]="Democratic",1,0)</f>
        <v>0</v>
      </c>
      <c r="F234" s="4">
        <f>IF(Table7[[#This Row],[Party]]="Democratic",Table7[[#This Row],[Score]],0)</f>
        <v>0</v>
      </c>
      <c r="G234" s="4">
        <f>IF(Table7[[#This Row],[Party]]="Republican",1,0)</f>
        <v>1</v>
      </c>
      <c r="H234" s="4">
        <f>IF(Table7[[#This Row],[Party]]="Republican",Table7[[#This Row],[Score]],0)</f>
        <v>0.21126760563380281</v>
      </c>
      <c r="I234">
        <f>(_xlfn.XLOOKUP(Table7[[#This Row],[Name]],_7217[Name],_7217[Points],0))</f>
        <v>0</v>
      </c>
      <c r="J234">
        <f>_xlfn.XLOOKUP(Table7[[#This Row],[Name]],_3746[Name],_3746[Rating],0)</f>
        <v>0</v>
      </c>
      <c r="K234">
        <f>_xlfn.XLOOKUP(Table7[[#This Row],[Name]],_966[[Name ]],_966[Points])</f>
        <v>0</v>
      </c>
      <c r="L234">
        <f>_xlfn.XLOOKUP(Table7[[#This Row],[Name]],_5860[Name],_5860[Points],0)</f>
        <v>2</v>
      </c>
      <c r="M234">
        <f>_xlfn.XLOOKUP(Table7[[#This Row],[Name]],_7176[Name],_7176[Points])</f>
        <v>0</v>
      </c>
      <c r="N234">
        <f>_xlfn.XLOOKUP(Table7[[#This Row],[Name]],_485[[Name ]],_485[Points],0)</f>
        <v>0</v>
      </c>
      <c r="O234">
        <f>_xlfn.XLOOKUP(Table7[[#This Row],[Name]],_7024[Name],_7024[Points])</f>
        <v>8</v>
      </c>
      <c r="P234">
        <f>_xlfn.XLOOKUP(Table7[[#This Row],[Name]],_6976[Name],_6976[Points],0)</f>
        <v>0</v>
      </c>
      <c r="Q234">
        <f>_xlfn.XLOOKUP(Table7[[#This Row],[Name]],_6918[Name],_6918[Points],0)</f>
        <v>0</v>
      </c>
      <c r="R234">
        <f>_xlfn.XLOOKUP(Table7[[#This Row],[Name]],_6678[Name],_6678[Points],0)</f>
        <v>0</v>
      </c>
      <c r="S234">
        <f>_xlfn.XLOOKUP(Table7[[#This Row],[Name]],_2[Name],_2[Points],0)</f>
        <v>0</v>
      </c>
      <c r="T234">
        <f>_xlfn.XLOOKUP(Table7[[#This Row],[Name]],_773[Name],_773[Points],0)</f>
        <v>5</v>
      </c>
      <c r="U234">
        <f>_xlfn.XLOOKUP(Table7[[#This Row],[Name]],_7[Name],_7[Points],0)</f>
        <v>0</v>
      </c>
      <c r="V234">
        <f>_xlfn.XLOOKUP(Table7[[#This Row],[Name]],_7521[Name],_7521[Points],0)</f>
        <v>0</v>
      </c>
    </row>
    <row r="235" spans="1:22" x14ac:dyDescent="0.2">
      <c r="A235" t="s">
        <v>281</v>
      </c>
      <c r="B235" t="str">
        <f>_xlfn.XLOOKUP(Table7[[#This Row],[Name]],_966[[Name ]],_966[Party])</f>
        <v>Republican</v>
      </c>
      <c r="C235" s="3">
        <f>SUM(Table7[[#This Row],[H.R. 7217]:[H.R. 7521]])/Table7[[#This Row],[Total Weight]]</f>
        <v>0.21126760563380281</v>
      </c>
      <c r="D235" s="4">
        <f>SUM(Table2[Weight?])</f>
        <v>71</v>
      </c>
      <c r="E235" s="4">
        <f>IF(Table7[[#This Row],[Party]]="Democratic",1,0)</f>
        <v>0</v>
      </c>
      <c r="F235" s="4">
        <f>IF(Table7[[#This Row],[Party]]="Democratic",Table7[[#This Row],[Score]],0)</f>
        <v>0</v>
      </c>
      <c r="G235" s="4">
        <f>IF(Table7[[#This Row],[Party]]="Republican",1,0)</f>
        <v>1</v>
      </c>
      <c r="H235" s="4">
        <f>IF(Table7[[#This Row],[Party]]="Republican",Table7[[#This Row],[Score]],0)</f>
        <v>0.21126760563380281</v>
      </c>
      <c r="I235">
        <f>(_xlfn.XLOOKUP(Table7[[#This Row],[Name]],_7217[Name],_7217[Points],0))</f>
        <v>0</v>
      </c>
      <c r="J235">
        <f>_xlfn.XLOOKUP(Table7[[#This Row],[Name]],_3746[Name],_3746[Rating],0)</f>
        <v>0</v>
      </c>
      <c r="K235">
        <f>_xlfn.XLOOKUP(Table7[[#This Row],[Name]],_966[[Name ]],_966[Points])</f>
        <v>0</v>
      </c>
      <c r="L235">
        <f>_xlfn.XLOOKUP(Table7[[#This Row],[Name]],_5860[Name],_5860[Points],0)</f>
        <v>2</v>
      </c>
      <c r="M235">
        <f>_xlfn.XLOOKUP(Table7[[#This Row],[Name]],_7176[Name],_7176[Points])</f>
        <v>0</v>
      </c>
      <c r="N235">
        <f>_xlfn.XLOOKUP(Table7[[#This Row],[Name]],_485[[Name ]],_485[Points],0)</f>
        <v>0</v>
      </c>
      <c r="O235">
        <f>_xlfn.XLOOKUP(Table7[[#This Row],[Name]],_7024[Name],_7024[Points])</f>
        <v>8</v>
      </c>
      <c r="P235">
        <f>_xlfn.XLOOKUP(Table7[[#This Row],[Name]],_6976[Name],_6976[Points],0)</f>
        <v>0</v>
      </c>
      <c r="Q235">
        <f>_xlfn.XLOOKUP(Table7[[#This Row],[Name]],_6918[Name],_6918[Points],0)</f>
        <v>0</v>
      </c>
      <c r="R235">
        <f>_xlfn.XLOOKUP(Table7[[#This Row],[Name]],_6678[Name],_6678[Points],0)</f>
        <v>0</v>
      </c>
      <c r="S235">
        <f>_xlfn.XLOOKUP(Table7[[#This Row],[Name]],_2[Name],_2[Points],0)</f>
        <v>0</v>
      </c>
      <c r="T235">
        <f>_xlfn.XLOOKUP(Table7[[#This Row],[Name]],_773[Name],_773[Points],0)</f>
        <v>5</v>
      </c>
      <c r="U235">
        <f>_xlfn.XLOOKUP(Table7[[#This Row],[Name]],_7[Name],_7[Points],0)</f>
        <v>0</v>
      </c>
      <c r="V235">
        <f>_xlfn.XLOOKUP(Table7[[#This Row],[Name]],_7521[Name],_7521[Points],0)</f>
        <v>0</v>
      </c>
    </row>
    <row r="236" spans="1:22" x14ac:dyDescent="0.2">
      <c r="A236" t="s">
        <v>321</v>
      </c>
      <c r="B236" t="str">
        <f>_xlfn.XLOOKUP(Table7[[#This Row],[Name]],_966[[Name ]],_966[Party])</f>
        <v>Republican</v>
      </c>
      <c r="C236" s="3">
        <f>SUM(Table7[[#This Row],[H.R. 7217]:[H.R. 7521]])/Table7[[#This Row],[Total Weight]]</f>
        <v>0.21126760563380281</v>
      </c>
      <c r="D236" s="4">
        <f>SUM(Table2[Weight?])</f>
        <v>71</v>
      </c>
      <c r="E236" s="4">
        <f>IF(Table7[[#This Row],[Party]]="Democratic",1,0)</f>
        <v>0</v>
      </c>
      <c r="F236" s="4">
        <f>IF(Table7[[#This Row],[Party]]="Democratic",Table7[[#This Row],[Score]],0)</f>
        <v>0</v>
      </c>
      <c r="G236" s="4">
        <f>IF(Table7[[#This Row],[Party]]="Republican",1,0)</f>
        <v>1</v>
      </c>
      <c r="H236" s="4">
        <f>IF(Table7[[#This Row],[Party]]="Republican",Table7[[#This Row],[Score]],0)</f>
        <v>0.21126760563380281</v>
      </c>
      <c r="I236">
        <f>(_xlfn.XLOOKUP(Table7[[#This Row],[Name]],_7217[Name],_7217[Points],0))</f>
        <v>0</v>
      </c>
      <c r="J236">
        <f>_xlfn.XLOOKUP(Table7[[#This Row],[Name]],_3746[Name],_3746[Rating],0)</f>
        <v>0</v>
      </c>
      <c r="K236">
        <f>_xlfn.XLOOKUP(Table7[[#This Row],[Name]],_966[[Name ]],_966[Points])</f>
        <v>0</v>
      </c>
      <c r="L236">
        <f>_xlfn.XLOOKUP(Table7[[#This Row],[Name]],_5860[Name],_5860[Points],0)</f>
        <v>2</v>
      </c>
      <c r="M236">
        <f>_xlfn.XLOOKUP(Table7[[#This Row],[Name]],_7176[Name],_7176[Points])</f>
        <v>0</v>
      </c>
      <c r="N236">
        <f>_xlfn.XLOOKUP(Table7[[#This Row],[Name]],_485[[Name ]],_485[Points],0)</f>
        <v>0</v>
      </c>
      <c r="O236">
        <f>_xlfn.XLOOKUP(Table7[[#This Row],[Name]],_7024[Name],_7024[Points])</f>
        <v>8</v>
      </c>
      <c r="P236">
        <f>_xlfn.XLOOKUP(Table7[[#This Row],[Name]],_6976[Name],_6976[Points],0)</f>
        <v>0</v>
      </c>
      <c r="Q236">
        <f>_xlfn.XLOOKUP(Table7[[#This Row],[Name]],_6918[Name],_6918[Points],0)</f>
        <v>0</v>
      </c>
      <c r="R236">
        <f>_xlfn.XLOOKUP(Table7[[#This Row],[Name]],_6678[Name],_6678[Points],0)</f>
        <v>0</v>
      </c>
      <c r="S236">
        <f>_xlfn.XLOOKUP(Table7[[#This Row],[Name]],_2[Name],_2[Points],0)</f>
        <v>0</v>
      </c>
      <c r="T236">
        <f>_xlfn.XLOOKUP(Table7[[#This Row],[Name]],_773[Name],_773[Points],0)</f>
        <v>5</v>
      </c>
      <c r="U236">
        <f>_xlfn.XLOOKUP(Table7[[#This Row],[Name]],_7[Name],_7[Points],0)</f>
        <v>0</v>
      </c>
      <c r="V236">
        <f>_xlfn.XLOOKUP(Table7[[#This Row],[Name]],_7521[Name],_7521[Points],0)</f>
        <v>0</v>
      </c>
    </row>
    <row r="237" spans="1:22" x14ac:dyDescent="0.2">
      <c r="A237" t="s">
        <v>324</v>
      </c>
      <c r="B237" t="str">
        <f>_xlfn.XLOOKUP(Table7[[#This Row],[Name]],_966[[Name ]],_966[Party])</f>
        <v>Republican</v>
      </c>
      <c r="C237" s="3">
        <f>SUM(Table7[[#This Row],[H.R. 7217]:[H.R. 7521]])/Table7[[#This Row],[Total Weight]]</f>
        <v>0.21126760563380281</v>
      </c>
      <c r="D237" s="4">
        <f>SUM(Table2[Weight?])</f>
        <v>71</v>
      </c>
      <c r="E237" s="4">
        <f>IF(Table7[[#This Row],[Party]]="Democratic",1,0)</f>
        <v>0</v>
      </c>
      <c r="F237" s="4">
        <f>IF(Table7[[#This Row],[Party]]="Democratic",Table7[[#This Row],[Score]],0)</f>
        <v>0</v>
      </c>
      <c r="G237" s="4">
        <f>IF(Table7[[#This Row],[Party]]="Republican",1,0)</f>
        <v>1</v>
      </c>
      <c r="H237" s="4">
        <f>IF(Table7[[#This Row],[Party]]="Republican",Table7[[#This Row],[Score]],0)</f>
        <v>0.21126760563380281</v>
      </c>
      <c r="I237">
        <f>(_xlfn.XLOOKUP(Table7[[#This Row],[Name]],_7217[Name],_7217[Points],0))</f>
        <v>0</v>
      </c>
      <c r="J237">
        <f>_xlfn.XLOOKUP(Table7[[#This Row],[Name]],_3746[Name],_3746[Rating],0)</f>
        <v>0</v>
      </c>
      <c r="K237">
        <f>_xlfn.XLOOKUP(Table7[[#This Row],[Name]],_966[[Name ]],_966[Points])</f>
        <v>0</v>
      </c>
      <c r="L237">
        <f>_xlfn.XLOOKUP(Table7[[#This Row],[Name]],_5860[Name],_5860[Points],0)</f>
        <v>2</v>
      </c>
      <c r="M237">
        <f>_xlfn.XLOOKUP(Table7[[#This Row],[Name]],_7176[Name],_7176[Points])</f>
        <v>0</v>
      </c>
      <c r="N237">
        <f>_xlfn.XLOOKUP(Table7[[#This Row],[Name]],_485[[Name ]],_485[Points],0)</f>
        <v>0</v>
      </c>
      <c r="O237">
        <f>_xlfn.XLOOKUP(Table7[[#This Row],[Name]],_7024[Name],_7024[Points])</f>
        <v>8</v>
      </c>
      <c r="P237">
        <f>_xlfn.XLOOKUP(Table7[[#This Row],[Name]],_6976[Name],_6976[Points],0)</f>
        <v>0</v>
      </c>
      <c r="Q237">
        <f>_xlfn.XLOOKUP(Table7[[#This Row],[Name]],_6918[Name],_6918[Points],0)</f>
        <v>0</v>
      </c>
      <c r="R237">
        <f>_xlfn.XLOOKUP(Table7[[#This Row],[Name]],_6678[Name],_6678[Points],0)</f>
        <v>0</v>
      </c>
      <c r="S237">
        <f>_xlfn.XLOOKUP(Table7[[#This Row],[Name]],_2[Name],_2[Points],0)</f>
        <v>0</v>
      </c>
      <c r="T237">
        <f>_xlfn.XLOOKUP(Table7[[#This Row],[Name]],_773[Name],_773[Points],0)</f>
        <v>5</v>
      </c>
      <c r="U237">
        <f>_xlfn.XLOOKUP(Table7[[#This Row],[Name]],_7[Name],_7[Points],0)</f>
        <v>0</v>
      </c>
      <c r="V237">
        <f>_xlfn.XLOOKUP(Table7[[#This Row],[Name]],_7521[Name],_7521[Points],0)</f>
        <v>0</v>
      </c>
    </row>
    <row r="238" spans="1:22" x14ac:dyDescent="0.2">
      <c r="A238" t="s">
        <v>329</v>
      </c>
      <c r="B238" t="str">
        <f>_xlfn.XLOOKUP(Table7[[#This Row],[Name]],_966[[Name ]],_966[Party])</f>
        <v>Republican</v>
      </c>
      <c r="C238" s="3">
        <f>SUM(Table7[[#This Row],[H.R. 7217]:[H.R. 7521]])/Table7[[#This Row],[Total Weight]]</f>
        <v>0.21126760563380281</v>
      </c>
      <c r="D238" s="4">
        <f>SUM(Table2[Weight?])</f>
        <v>71</v>
      </c>
      <c r="E238" s="4">
        <f>IF(Table7[[#This Row],[Party]]="Democratic",1,0)</f>
        <v>0</v>
      </c>
      <c r="F238" s="4">
        <f>IF(Table7[[#This Row],[Party]]="Democratic",Table7[[#This Row],[Score]],0)</f>
        <v>0</v>
      </c>
      <c r="G238" s="4">
        <f>IF(Table7[[#This Row],[Party]]="Republican",1,0)</f>
        <v>1</v>
      </c>
      <c r="H238" s="4">
        <f>IF(Table7[[#This Row],[Party]]="Republican",Table7[[#This Row],[Score]],0)</f>
        <v>0.21126760563380281</v>
      </c>
      <c r="I238">
        <f>(_xlfn.XLOOKUP(Table7[[#This Row],[Name]],_7217[Name],_7217[Points],0))</f>
        <v>0</v>
      </c>
      <c r="J238">
        <f>_xlfn.XLOOKUP(Table7[[#This Row],[Name]],_3746[Name],_3746[Rating],0)</f>
        <v>0</v>
      </c>
      <c r="K238">
        <f>_xlfn.XLOOKUP(Table7[[#This Row],[Name]],_966[[Name ]],_966[Points])</f>
        <v>0</v>
      </c>
      <c r="L238">
        <f>_xlfn.XLOOKUP(Table7[[#This Row],[Name]],_5860[Name],_5860[Points],0)</f>
        <v>2</v>
      </c>
      <c r="M238">
        <f>_xlfn.XLOOKUP(Table7[[#This Row],[Name]],_7176[Name],_7176[Points])</f>
        <v>0</v>
      </c>
      <c r="N238">
        <f>_xlfn.XLOOKUP(Table7[[#This Row],[Name]],_485[[Name ]],_485[Points],0)</f>
        <v>0</v>
      </c>
      <c r="O238">
        <f>_xlfn.XLOOKUP(Table7[[#This Row],[Name]],_7024[Name],_7024[Points])</f>
        <v>8</v>
      </c>
      <c r="P238">
        <f>_xlfn.XLOOKUP(Table7[[#This Row],[Name]],_6976[Name],_6976[Points],0)</f>
        <v>0</v>
      </c>
      <c r="Q238">
        <f>_xlfn.XLOOKUP(Table7[[#This Row],[Name]],_6918[Name],_6918[Points],0)</f>
        <v>0</v>
      </c>
      <c r="R238">
        <f>_xlfn.XLOOKUP(Table7[[#This Row],[Name]],_6678[Name],_6678[Points],0)</f>
        <v>0</v>
      </c>
      <c r="S238">
        <f>_xlfn.XLOOKUP(Table7[[#This Row],[Name]],_2[Name],_2[Points],0)</f>
        <v>0</v>
      </c>
      <c r="T238">
        <f>_xlfn.XLOOKUP(Table7[[#This Row],[Name]],_773[Name],_773[Points],0)</f>
        <v>5</v>
      </c>
      <c r="U238">
        <f>_xlfn.XLOOKUP(Table7[[#This Row],[Name]],_7[Name],_7[Points],0)</f>
        <v>0</v>
      </c>
      <c r="V238">
        <f>_xlfn.XLOOKUP(Table7[[#This Row],[Name]],_7521[Name],_7521[Points],0)</f>
        <v>0</v>
      </c>
    </row>
    <row r="239" spans="1:22" x14ac:dyDescent="0.2">
      <c r="A239" t="s">
        <v>422</v>
      </c>
      <c r="B239" t="str">
        <f>_xlfn.XLOOKUP(Table7[[#This Row],[Name]],_966[[Name ]],_966[Party])</f>
        <v>Republican</v>
      </c>
      <c r="C239" s="3">
        <f>SUM(Table7[[#This Row],[H.R. 7217]:[H.R. 7521]])/Table7[[#This Row],[Total Weight]]</f>
        <v>0.21126760563380281</v>
      </c>
      <c r="D239" s="4">
        <f>SUM(Table2[Weight?])</f>
        <v>71</v>
      </c>
      <c r="E239" s="4">
        <f>IF(Table7[[#This Row],[Party]]="Democratic",1,0)</f>
        <v>0</v>
      </c>
      <c r="F239" s="4">
        <f>IF(Table7[[#This Row],[Party]]="Democratic",Table7[[#This Row],[Score]],0)</f>
        <v>0</v>
      </c>
      <c r="G239" s="4">
        <f>IF(Table7[[#This Row],[Party]]="Republican",1,0)</f>
        <v>1</v>
      </c>
      <c r="H239" s="4">
        <f>IF(Table7[[#This Row],[Party]]="Republican",Table7[[#This Row],[Score]],0)</f>
        <v>0.21126760563380281</v>
      </c>
      <c r="I239">
        <f>(_xlfn.XLOOKUP(Table7[[#This Row],[Name]],_7217[Name],_7217[Points],0))</f>
        <v>0</v>
      </c>
      <c r="J239">
        <f>_xlfn.XLOOKUP(Table7[[#This Row],[Name]],_3746[Name],_3746[Rating],0)</f>
        <v>0</v>
      </c>
      <c r="K239">
        <f>_xlfn.XLOOKUP(Table7[[#This Row],[Name]],_966[[Name ]],_966[Points])</f>
        <v>0</v>
      </c>
      <c r="L239">
        <f>_xlfn.XLOOKUP(Table7[[#This Row],[Name]],_5860[Name],_5860[Points],0)</f>
        <v>2</v>
      </c>
      <c r="M239">
        <f>_xlfn.XLOOKUP(Table7[[#This Row],[Name]],_7176[Name],_7176[Points])</f>
        <v>0</v>
      </c>
      <c r="N239">
        <f>_xlfn.XLOOKUP(Table7[[#This Row],[Name]],_485[[Name ]],_485[Points],0)</f>
        <v>0</v>
      </c>
      <c r="O239">
        <f>_xlfn.XLOOKUP(Table7[[#This Row],[Name]],_7024[Name],_7024[Points])</f>
        <v>8</v>
      </c>
      <c r="P239">
        <f>_xlfn.XLOOKUP(Table7[[#This Row],[Name]],_6976[Name],_6976[Points],0)</f>
        <v>0</v>
      </c>
      <c r="Q239">
        <f>_xlfn.XLOOKUP(Table7[[#This Row],[Name]],_6918[Name],_6918[Points],0)</f>
        <v>0</v>
      </c>
      <c r="R239">
        <f>_xlfn.XLOOKUP(Table7[[#This Row],[Name]],_6678[Name],_6678[Points],0)</f>
        <v>0</v>
      </c>
      <c r="S239">
        <f>_xlfn.XLOOKUP(Table7[[#This Row],[Name]],_2[Name],_2[Points],0)</f>
        <v>0</v>
      </c>
      <c r="T239">
        <f>_xlfn.XLOOKUP(Table7[[#This Row],[Name]],_773[Name],_773[Points],0)</f>
        <v>5</v>
      </c>
      <c r="U239">
        <f>_xlfn.XLOOKUP(Table7[[#This Row],[Name]],_7[Name],_7[Points],0)</f>
        <v>0</v>
      </c>
      <c r="V239">
        <f>_xlfn.XLOOKUP(Table7[[#This Row],[Name]],_7521[Name],_7521[Points],0)</f>
        <v>0</v>
      </c>
    </row>
    <row r="240" spans="1:22" x14ac:dyDescent="0.2">
      <c r="A240" t="s">
        <v>478</v>
      </c>
      <c r="B240" t="str">
        <f>_xlfn.XLOOKUP(Table7[[#This Row],[Name]],_966[[Name ]],_966[Party])</f>
        <v>Republican</v>
      </c>
      <c r="C240" s="3">
        <f>SUM(Table7[[#This Row],[H.R. 7217]:[H.R. 7521]])/Table7[[#This Row],[Total Weight]]</f>
        <v>0.21126760563380281</v>
      </c>
      <c r="D240" s="4">
        <f>SUM(Table2[Weight?])</f>
        <v>71</v>
      </c>
      <c r="E240" s="4">
        <f>IF(Table7[[#This Row],[Party]]="Democratic",1,0)</f>
        <v>0</v>
      </c>
      <c r="F240" s="4">
        <f>IF(Table7[[#This Row],[Party]]="Democratic",Table7[[#This Row],[Score]],0)</f>
        <v>0</v>
      </c>
      <c r="G240" s="4">
        <f>IF(Table7[[#This Row],[Party]]="Republican",1,0)</f>
        <v>1</v>
      </c>
      <c r="H240" s="4">
        <f>IF(Table7[[#This Row],[Party]]="Republican",Table7[[#This Row],[Score]],0)</f>
        <v>0.21126760563380281</v>
      </c>
      <c r="I240">
        <f>(_xlfn.XLOOKUP(Table7[[#This Row],[Name]],_7217[Name],_7217[Points],0))</f>
        <v>0</v>
      </c>
      <c r="J240">
        <f>_xlfn.XLOOKUP(Table7[[#This Row],[Name]],_3746[Name],_3746[Rating],0)</f>
        <v>0</v>
      </c>
      <c r="K240">
        <f>_xlfn.XLOOKUP(Table7[[#This Row],[Name]],_966[[Name ]],_966[Points])</f>
        <v>0</v>
      </c>
      <c r="L240">
        <f>_xlfn.XLOOKUP(Table7[[#This Row],[Name]],_5860[Name],_5860[Points],0)</f>
        <v>2</v>
      </c>
      <c r="M240">
        <f>_xlfn.XLOOKUP(Table7[[#This Row],[Name]],_7176[Name],_7176[Points])</f>
        <v>0</v>
      </c>
      <c r="N240">
        <f>_xlfn.XLOOKUP(Table7[[#This Row],[Name]],_485[[Name ]],_485[Points],0)</f>
        <v>0</v>
      </c>
      <c r="O240">
        <f>_xlfn.XLOOKUP(Table7[[#This Row],[Name]],_7024[Name],_7024[Points])</f>
        <v>8</v>
      </c>
      <c r="P240">
        <f>_xlfn.XLOOKUP(Table7[[#This Row],[Name]],_6976[Name],_6976[Points],0)</f>
        <v>0</v>
      </c>
      <c r="Q240">
        <f>_xlfn.XLOOKUP(Table7[[#This Row],[Name]],_6918[Name],_6918[Points],0)</f>
        <v>0</v>
      </c>
      <c r="R240">
        <f>_xlfn.XLOOKUP(Table7[[#This Row],[Name]],_6678[Name],_6678[Points],0)</f>
        <v>0</v>
      </c>
      <c r="S240">
        <f>_xlfn.XLOOKUP(Table7[[#This Row],[Name]],_2[Name],_2[Points],0)</f>
        <v>0</v>
      </c>
      <c r="T240">
        <f>_xlfn.XLOOKUP(Table7[[#This Row],[Name]],_773[Name],_773[Points],0)</f>
        <v>5</v>
      </c>
      <c r="U240">
        <f>_xlfn.XLOOKUP(Table7[[#This Row],[Name]],_7[Name],_7[Points],0)</f>
        <v>0</v>
      </c>
      <c r="V240">
        <f>_xlfn.XLOOKUP(Table7[[#This Row],[Name]],_7521[Name],_7521[Points],0)</f>
        <v>0</v>
      </c>
    </row>
    <row r="241" spans="1:22" x14ac:dyDescent="0.2">
      <c r="A241" t="s">
        <v>483</v>
      </c>
      <c r="B241" t="str">
        <f>_xlfn.XLOOKUP(Table7[[#This Row],[Name]],_966[[Name ]],_966[Party])</f>
        <v>Republican</v>
      </c>
      <c r="C241" s="3">
        <f>SUM(Table7[[#This Row],[H.R. 7217]:[H.R. 7521]])/Table7[[#This Row],[Total Weight]]</f>
        <v>0.21126760563380281</v>
      </c>
      <c r="D241" s="4">
        <f>SUM(Table2[Weight?])</f>
        <v>71</v>
      </c>
      <c r="E241" s="4">
        <f>IF(Table7[[#This Row],[Party]]="Democratic",1,0)</f>
        <v>0</v>
      </c>
      <c r="F241" s="4">
        <f>IF(Table7[[#This Row],[Party]]="Democratic",Table7[[#This Row],[Score]],0)</f>
        <v>0</v>
      </c>
      <c r="G241" s="4">
        <f>IF(Table7[[#This Row],[Party]]="Republican",1,0)</f>
        <v>1</v>
      </c>
      <c r="H241" s="4">
        <f>IF(Table7[[#This Row],[Party]]="Republican",Table7[[#This Row],[Score]],0)</f>
        <v>0.21126760563380281</v>
      </c>
      <c r="I241">
        <f>(_xlfn.XLOOKUP(Table7[[#This Row],[Name]],_7217[Name],_7217[Points],0))</f>
        <v>0</v>
      </c>
      <c r="J241">
        <f>_xlfn.XLOOKUP(Table7[[#This Row],[Name]],_3746[Name],_3746[Rating],0)</f>
        <v>0</v>
      </c>
      <c r="K241">
        <f>_xlfn.XLOOKUP(Table7[[#This Row],[Name]],_966[[Name ]],_966[Points])</f>
        <v>0</v>
      </c>
      <c r="L241">
        <f>_xlfn.XLOOKUP(Table7[[#This Row],[Name]],_5860[Name],_5860[Points],0)</f>
        <v>2</v>
      </c>
      <c r="M241">
        <f>_xlfn.XLOOKUP(Table7[[#This Row],[Name]],_7176[Name],_7176[Points])</f>
        <v>0</v>
      </c>
      <c r="N241">
        <f>_xlfn.XLOOKUP(Table7[[#This Row],[Name]],_485[[Name ]],_485[Points],0)</f>
        <v>0</v>
      </c>
      <c r="O241">
        <f>_xlfn.XLOOKUP(Table7[[#This Row],[Name]],_7024[Name],_7024[Points])</f>
        <v>8</v>
      </c>
      <c r="P241">
        <f>_xlfn.XLOOKUP(Table7[[#This Row],[Name]],_6976[Name],_6976[Points],0)</f>
        <v>0</v>
      </c>
      <c r="Q241">
        <f>_xlfn.XLOOKUP(Table7[[#This Row],[Name]],_6918[Name],_6918[Points],0)</f>
        <v>0</v>
      </c>
      <c r="R241">
        <f>_xlfn.XLOOKUP(Table7[[#This Row],[Name]],_6678[Name],_6678[Points],0)</f>
        <v>0</v>
      </c>
      <c r="S241">
        <f>_xlfn.XLOOKUP(Table7[[#This Row],[Name]],_2[Name],_2[Points],0)</f>
        <v>0</v>
      </c>
      <c r="T241">
        <f>_xlfn.XLOOKUP(Table7[[#This Row],[Name]],_773[Name],_773[Points],0)</f>
        <v>5</v>
      </c>
      <c r="U241">
        <f>_xlfn.XLOOKUP(Table7[[#This Row],[Name]],_7[Name],_7[Points],0)</f>
        <v>0</v>
      </c>
      <c r="V241">
        <f>_xlfn.XLOOKUP(Table7[[#This Row],[Name]],_7521[Name],_7521[Points],0)</f>
        <v>0</v>
      </c>
    </row>
    <row r="242" spans="1:22" x14ac:dyDescent="0.2">
      <c r="A242" t="s">
        <v>197</v>
      </c>
      <c r="B242" t="str">
        <f>_xlfn.XLOOKUP(Table7[[#This Row],[Name]],_966[[Name ]],_966[Party])</f>
        <v>Republican</v>
      </c>
      <c r="C242" s="3">
        <f>SUM(Table7[[#This Row],[H.R. 7217]:[H.R. 7521]])/Table7[[#This Row],[Total Weight]]</f>
        <v>0.19718309859154928</v>
      </c>
      <c r="D242" s="4">
        <f>SUM(Table2[Weight?])</f>
        <v>71</v>
      </c>
      <c r="E242" s="4">
        <f>IF(Table7[[#This Row],[Party]]="Democratic",1,0)</f>
        <v>0</v>
      </c>
      <c r="F242" s="4">
        <f>IF(Table7[[#This Row],[Party]]="Democratic",Table7[[#This Row],[Score]],0)</f>
        <v>0</v>
      </c>
      <c r="G242" s="4">
        <f>IF(Table7[[#This Row],[Party]]="Republican",1,0)</f>
        <v>1</v>
      </c>
      <c r="H242" s="4">
        <f>IF(Table7[[#This Row],[Party]]="Republican",Table7[[#This Row],[Score]],0)</f>
        <v>0.19718309859154928</v>
      </c>
      <c r="I242">
        <f>(_xlfn.XLOOKUP(Table7[[#This Row],[Name]],_7217[Name],_7217[Points],0))</f>
        <v>0</v>
      </c>
      <c r="J242">
        <f>_xlfn.XLOOKUP(Table7[[#This Row],[Name]],_3746[Name],_3746[Rating],0)</f>
        <v>1</v>
      </c>
      <c r="K242">
        <f>_xlfn.XLOOKUP(Table7[[#This Row],[Name]],_966[[Name ]],_966[Points])</f>
        <v>0</v>
      </c>
      <c r="L242">
        <f>_xlfn.XLOOKUP(Table7[[#This Row],[Name]],_5860[Name],_5860[Points],0)</f>
        <v>0</v>
      </c>
      <c r="M242">
        <f>_xlfn.XLOOKUP(Table7[[#This Row],[Name]],_7176[Name],_7176[Points])</f>
        <v>0</v>
      </c>
      <c r="N242">
        <f>_xlfn.XLOOKUP(Table7[[#This Row],[Name]],_485[[Name ]],_485[Points],0)</f>
        <v>0</v>
      </c>
      <c r="O242">
        <f>_xlfn.XLOOKUP(Table7[[#This Row],[Name]],_7024[Name],_7024[Points])</f>
        <v>8</v>
      </c>
      <c r="P242">
        <f>_xlfn.XLOOKUP(Table7[[#This Row],[Name]],_6976[Name],_6976[Points],0)</f>
        <v>0</v>
      </c>
      <c r="Q242">
        <f>_xlfn.XLOOKUP(Table7[[#This Row],[Name]],_6918[Name],_6918[Points],0)</f>
        <v>0</v>
      </c>
      <c r="R242">
        <f>_xlfn.XLOOKUP(Table7[[#This Row],[Name]],_6678[Name],_6678[Points],0)</f>
        <v>0</v>
      </c>
      <c r="S242">
        <f>_xlfn.XLOOKUP(Table7[[#This Row],[Name]],_2[Name],_2[Points],0)</f>
        <v>0</v>
      </c>
      <c r="T242">
        <f>_xlfn.XLOOKUP(Table7[[#This Row],[Name]],_773[Name],_773[Points],0)</f>
        <v>5</v>
      </c>
      <c r="U242">
        <f>_xlfn.XLOOKUP(Table7[[#This Row],[Name]],_7[Name],_7[Points],0)</f>
        <v>0</v>
      </c>
      <c r="V242">
        <f>_xlfn.XLOOKUP(Table7[[#This Row],[Name]],_7521[Name],_7521[Points],0)</f>
        <v>0</v>
      </c>
    </row>
    <row r="243" spans="1:22" x14ac:dyDescent="0.2">
      <c r="A243" t="s">
        <v>335</v>
      </c>
      <c r="B243" t="str">
        <f>_xlfn.XLOOKUP(Table7[[#This Row],[Name]],_966[[Name ]],_966[Party])</f>
        <v>Republican</v>
      </c>
      <c r="C243" s="3">
        <f>SUM(Table7[[#This Row],[H.R. 7217]:[H.R. 7521]])/Table7[[#This Row],[Total Weight]]</f>
        <v>0.19718309859154928</v>
      </c>
      <c r="D243" s="4">
        <f>SUM(Table2[Weight?])</f>
        <v>71</v>
      </c>
      <c r="E243" s="4">
        <f>IF(Table7[[#This Row],[Party]]="Democratic",1,0)</f>
        <v>0</v>
      </c>
      <c r="F243" s="4">
        <f>IF(Table7[[#This Row],[Party]]="Democratic",Table7[[#This Row],[Score]],0)</f>
        <v>0</v>
      </c>
      <c r="G243" s="4">
        <f>IF(Table7[[#This Row],[Party]]="Republican",1,0)</f>
        <v>1</v>
      </c>
      <c r="H243" s="4">
        <f>IF(Table7[[#This Row],[Party]]="Republican",Table7[[#This Row],[Score]],0)</f>
        <v>0.19718309859154928</v>
      </c>
      <c r="I243">
        <f>(_xlfn.XLOOKUP(Table7[[#This Row],[Name]],_7217[Name],_7217[Points],0))</f>
        <v>0</v>
      </c>
      <c r="J243">
        <f>_xlfn.XLOOKUP(Table7[[#This Row],[Name]],_3746[Name],_3746[Rating],0)</f>
        <v>1</v>
      </c>
      <c r="K243">
        <f>_xlfn.XLOOKUP(Table7[[#This Row],[Name]],_966[[Name ]],_966[Points])</f>
        <v>0</v>
      </c>
      <c r="L243">
        <f>_xlfn.XLOOKUP(Table7[[#This Row],[Name]],_5860[Name],_5860[Points],0)</f>
        <v>0</v>
      </c>
      <c r="M243">
        <f>_xlfn.XLOOKUP(Table7[[#This Row],[Name]],_7176[Name],_7176[Points])</f>
        <v>0</v>
      </c>
      <c r="N243">
        <f>_xlfn.XLOOKUP(Table7[[#This Row],[Name]],_485[[Name ]],_485[Points],0)</f>
        <v>0</v>
      </c>
      <c r="O243">
        <f>_xlfn.XLOOKUP(Table7[[#This Row],[Name]],_7024[Name],_7024[Points])</f>
        <v>8</v>
      </c>
      <c r="P243">
        <f>_xlfn.XLOOKUP(Table7[[#This Row],[Name]],_6976[Name],_6976[Points],0)</f>
        <v>0</v>
      </c>
      <c r="Q243">
        <f>_xlfn.XLOOKUP(Table7[[#This Row],[Name]],_6918[Name],_6918[Points],0)</f>
        <v>0</v>
      </c>
      <c r="R243">
        <f>_xlfn.XLOOKUP(Table7[[#This Row],[Name]],_6678[Name],_6678[Points],0)</f>
        <v>0</v>
      </c>
      <c r="S243">
        <f>_xlfn.XLOOKUP(Table7[[#This Row],[Name]],_2[Name],_2[Points],0)</f>
        <v>0</v>
      </c>
      <c r="T243">
        <f>_xlfn.XLOOKUP(Table7[[#This Row],[Name]],_773[Name],_773[Points],0)</f>
        <v>5</v>
      </c>
      <c r="U243">
        <f>_xlfn.XLOOKUP(Table7[[#This Row],[Name]],_7[Name],_7[Points],0)</f>
        <v>0</v>
      </c>
      <c r="V243">
        <f>_xlfn.XLOOKUP(Table7[[#This Row],[Name]],_7521[Name],_7521[Points],0)</f>
        <v>0</v>
      </c>
    </row>
    <row r="244" spans="1:22" x14ac:dyDescent="0.2">
      <c r="A244" t="s">
        <v>366</v>
      </c>
      <c r="B244" t="str">
        <f>_xlfn.XLOOKUP(Table7[[#This Row],[Name]],_966[[Name ]],_966[Party])</f>
        <v>Republican</v>
      </c>
      <c r="C244" s="3">
        <f>SUM(Table7[[#This Row],[H.R. 7217]:[H.R. 7521]])/Table7[[#This Row],[Total Weight]]</f>
        <v>0.19718309859154928</v>
      </c>
      <c r="D244" s="4">
        <f>SUM(Table2[Weight?])</f>
        <v>71</v>
      </c>
      <c r="E244" s="4">
        <f>IF(Table7[[#This Row],[Party]]="Democratic",1,0)</f>
        <v>0</v>
      </c>
      <c r="F244" s="4">
        <f>IF(Table7[[#This Row],[Party]]="Democratic",Table7[[#This Row],[Score]],0)</f>
        <v>0</v>
      </c>
      <c r="G244" s="4">
        <f>IF(Table7[[#This Row],[Party]]="Republican",1,0)</f>
        <v>1</v>
      </c>
      <c r="H244" s="4">
        <f>IF(Table7[[#This Row],[Party]]="Republican",Table7[[#This Row],[Score]],0)</f>
        <v>0.19718309859154928</v>
      </c>
      <c r="I244">
        <f>(_xlfn.XLOOKUP(Table7[[#This Row],[Name]],_7217[Name],_7217[Points],0))</f>
        <v>0</v>
      </c>
      <c r="J244">
        <f>_xlfn.XLOOKUP(Table7[[#This Row],[Name]],_3746[Name],_3746[Rating],0)</f>
        <v>0</v>
      </c>
      <c r="K244">
        <f>_xlfn.XLOOKUP(Table7[[#This Row],[Name]],_966[[Name ]],_966[Points])</f>
        <v>0</v>
      </c>
      <c r="L244">
        <f>_xlfn.XLOOKUP(Table7[[#This Row],[Name]],_5860[Name],_5860[Points],0)</f>
        <v>0</v>
      </c>
      <c r="M244">
        <f>_xlfn.XLOOKUP(Table7[[#This Row],[Name]],_7176[Name],_7176[Points])</f>
        <v>0</v>
      </c>
      <c r="N244">
        <f>_xlfn.XLOOKUP(Table7[[#This Row],[Name]],_485[[Name ]],_485[Points],0)</f>
        <v>0</v>
      </c>
      <c r="O244">
        <f>_xlfn.XLOOKUP(Table7[[#This Row],[Name]],_7024[Name],_7024[Points])</f>
        <v>8</v>
      </c>
      <c r="P244">
        <f>_xlfn.XLOOKUP(Table7[[#This Row],[Name]],_6976[Name],_6976[Points],0)</f>
        <v>0</v>
      </c>
      <c r="Q244">
        <f>_xlfn.XLOOKUP(Table7[[#This Row],[Name]],_6918[Name],_6918[Points],0)</f>
        <v>0</v>
      </c>
      <c r="R244">
        <f>_xlfn.XLOOKUP(Table7[[#This Row],[Name]],_6678[Name],_6678[Points],0)</f>
        <v>0</v>
      </c>
      <c r="S244">
        <f>_xlfn.XLOOKUP(Table7[[#This Row],[Name]],_2[Name],_2[Points],0)</f>
        <v>1</v>
      </c>
      <c r="T244">
        <f>_xlfn.XLOOKUP(Table7[[#This Row],[Name]],_773[Name],_773[Points],0)</f>
        <v>0</v>
      </c>
      <c r="U244">
        <f>_xlfn.XLOOKUP(Table7[[#This Row],[Name]],_7[Name],_7[Points],0)</f>
        <v>5</v>
      </c>
      <c r="V244">
        <f>_xlfn.XLOOKUP(Table7[[#This Row],[Name]],_7521[Name],_7521[Points],0)</f>
        <v>0</v>
      </c>
    </row>
    <row r="245" spans="1:22" x14ac:dyDescent="0.2">
      <c r="A245" t="s">
        <v>433</v>
      </c>
      <c r="B245" t="str">
        <f>_xlfn.XLOOKUP(Table7[[#This Row],[Name]],_966[[Name ]],_966[Party])</f>
        <v>Republican</v>
      </c>
      <c r="C245" s="3">
        <f>SUM(Table7[[#This Row],[H.R. 7217]:[H.R. 7521]])/Table7[[#This Row],[Total Weight]]</f>
        <v>0.323943661971831</v>
      </c>
      <c r="D245" s="4">
        <f>SUM(Table2[Weight?])</f>
        <v>71</v>
      </c>
      <c r="E245" s="4">
        <f>IF(Table7[[#This Row],[Party]]="Democratic",1,0)</f>
        <v>0</v>
      </c>
      <c r="F245" s="4">
        <f>IF(Table7[[#This Row],[Party]]="Democratic",Table7[[#This Row],[Score]],0)</f>
        <v>0</v>
      </c>
      <c r="G245" s="4">
        <f>IF(Table7[[#This Row],[Party]]="Republican",1,0)</f>
        <v>1</v>
      </c>
      <c r="H245" s="4">
        <f>IF(Table7[[#This Row],[Party]]="Republican",Table7[[#This Row],[Score]],0)</f>
        <v>0.323943661971831</v>
      </c>
      <c r="I245">
        <f>(_xlfn.XLOOKUP(Table7[[#This Row],[Name]],_7217[Name],_7217[Points],0))</f>
        <v>0</v>
      </c>
      <c r="J245">
        <f>_xlfn.XLOOKUP(Table7[[#This Row],[Name]],_3746[Name],_3746[Rating],0)</f>
        <v>1</v>
      </c>
      <c r="K245">
        <f>_xlfn.XLOOKUP(Table7[[#This Row],[Name]],_966[[Name ]],_966[Points])</f>
        <v>0</v>
      </c>
      <c r="L245">
        <f>_xlfn.XLOOKUP(Table7[[#This Row],[Name]],_5860[Name],_5860[Points],0)</f>
        <v>0</v>
      </c>
      <c r="M245">
        <f>_xlfn.XLOOKUP(Table7[[#This Row],[Name]],_7176[Name],_7176[Points])</f>
        <v>0</v>
      </c>
      <c r="N245">
        <f>_xlfn.XLOOKUP(Table7[[#This Row],[Name]],_485[[Name ]],_485[Points],0)</f>
        <v>0</v>
      </c>
      <c r="O245">
        <f>_xlfn.XLOOKUP(Table7[[#This Row],[Name]],_7024[Name],_7024[Points])</f>
        <v>8</v>
      </c>
      <c r="P245">
        <f>_xlfn.XLOOKUP(Table7[[#This Row],[Name]],_6976[Name],_6976[Points],0)</f>
        <v>0</v>
      </c>
      <c r="Q245">
        <f>_xlfn.XLOOKUP(Table7[[#This Row],[Name]],_6918[Name],_6918[Points],0)</f>
        <v>0</v>
      </c>
      <c r="R245">
        <f>_xlfn.XLOOKUP(Table7[[#This Row],[Name]],_6678[Name],_6678[Points],0)</f>
        <v>0</v>
      </c>
      <c r="S245">
        <f>_xlfn.XLOOKUP(Table7[[#This Row],[Name]],_2[Name],_2[Points],0)</f>
        <v>0</v>
      </c>
      <c r="T245">
        <f>_xlfn.XLOOKUP(Table7[[#This Row],[Name]],_773[Name],_773[Points],0)</f>
        <v>0</v>
      </c>
      <c r="U245">
        <f>_xlfn.XLOOKUP(Table7[[#This Row],[Name]],_7[Name],_7[Points],0)</f>
        <v>5</v>
      </c>
      <c r="V245">
        <f>_xlfn.XLOOKUP(Table7[[#This Row],[Name]],_7521[Name],_7521[Points],0)</f>
        <v>9</v>
      </c>
    </row>
    <row r="246" spans="1:22" x14ac:dyDescent="0.2">
      <c r="A246" t="s">
        <v>193</v>
      </c>
      <c r="B246" t="str">
        <f>_xlfn.XLOOKUP(Table7[[#This Row],[Name]],_966[[Name ]],_966[Party])</f>
        <v>Democratic</v>
      </c>
      <c r="C246" s="3">
        <f>SUM(Table7[[#This Row],[H.R. 7217]:[H.R. 7521]])/Table7[[#This Row],[Total Weight]]</f>
        <v>0.18309859154929578</v>
      </c>
      <c r="D246" s="4">
        <f>SUM(Table2[Weight?])</f>
        <v>71</v>
      </c>
      <c r="E246" s="4">
        <f>IF(Table7[[#This Row],[Party]]="Democratic",1,0)</f>
        <v>1</v>
      </c>
      <c r="F246" s="4">
        <f>IF(Table7[[#This Row],[Party]]="Democratic",Table7[[#This Row],[Score]],0)</f>
        <v>0.18309859154929578</v>
      </c>
      <c r="G246" s="4">
        <f>IF(Table7[[#This Row],[Party]]="Republican",1,0)</f>
        <v>0</v>
      </c>
      <c r="H246" s="4">
        <f>IF(Table7[[#This Row],[Party]]="Republican",Table7[[#This Row],[Score]],0)</f>
        <v>0</v>
      </c>
      <c r="I246">
        <f>(_xlfn.XLOOKUP(Table7[[#This Row],[Name]],_7217[Name],_7217[Points],0))</f>
        <v>0</v>
      </c>
      <c r="J246">
        <f>_xlfn.XLOOKUP(Table7[[#This Row],[Name]],_3746[Name],_3746[Rating],0)</f>
        <v>0</v>
      </c>
      <c r="K246">
        <f>_xlfn.XLOOKUP(Table7[[#This Row],[Name]],_966[[Name ]],_966[Points])</f>
        <v>0</v>
      </c>
      <c r="L246">
        <f>_xlfn.XLOOKUP(Table7[[#This Row],[Name]],_5860[Name],_5860[Points],0)</f>
        <v>2</v>
      </c>
      <c r="M246">
        <f>_xlfn.XLOOKUP(Table7[[#This Row],[Name]],_7176[Name],_7176[Points])</f>
        <v>0</v>
      </c>
      <c r="N246">
        <f>_xlfn.XLOOKUP(Table7[[#This Row],[Name]],_485[[Name ]],_485[Points],0)</f>
        <v>1</v>
      </c>
      <c r="O246">
        <f>_xlfn.XLOOKUP(Table7[[#This Row],[Name]],_7024[Name],_7024[Points])</f>
        <v>0</v>
      </c>
      <c r="P246">
        <f>_xlfn.XLOOKUP(Table7[[#This Row],[Name]],_6976[Name],_6976[Points],0)</f>
        <v>0</v>
      </c>
      <c r="Q246">
        <f>_xlfn.XLOOKUP(Table7[[#This Row],[Name]],_6918[Name],_6918[Points],0)</f>
        <v>9</v>
      </c>
      <c r="R246">
        <f>_xlfn.XLOOKUP(Table7[[#This Row],[Name]],_6678[Name],_6678[Points],0)</f>
        <v>0</v>
      </c>
      <c r="S246">
        <f>_xlfn.XLOOKUP(Table7[[#This Row],[Name]],_2[Name],_2[Points],0)</f>
        <v>1</v>
      </c>
      <c r="T246">
        <f>_xlfn.XLOOKUP(Table7[[#This Row],[Name]],_773[Name],_773[Points],0)</f>
        <v>0</v>
      </c>
      <c r="U246">
        <f>_xlfn.XLOOKUP(Table7[[#This Row],[Name]],_7[Name],_7[Points],0)</f>
        <v>0</v>
      </c>
      <c r="V246">
        <f>_xlfn.XLOOKUP(Table7[[#This Row],[Name]],_7521[Name],_7521[Points],0)</f>
        <v>0</v>
      </c>
    </row>
    <row r="247" spans="1:22" x14ac:dyDescent="0.2">
      <c r="A247" t="s">
        <v>407</v>
      </c>
      <c r="B247" t="str">
        <f>_xlfn.XLOOKUP(Table7[[#This Row],[Name]],_966[[Name ]],_966[Party])</f>
        <v>Republican</v>
      </c>
      <c r="C247" s="3">
        <f>SUM(Table7[[#This Row],[H.R. 7217]:[H.R. 7521]])/Table7[[#This Row],[Total Weight]]</f>
        <v>0.30985915492957744</v>
      </c>
      <c r="D247" s="4">
        <f>SUM(Table2[Weight?])</f>
        <v>71</v>
      </c>
      <c r="E247" s="4">
        <f>IF(Table7[[#This Row],[Party]]="Democratic",1,0)</f>
        <v>0</v>
      </c>
      <c r="F247" s="4">
        <f>IF(Table7[[#This Row],[Party]]="Democratic",Table7[[#This Row],[Score]],0)</f>
        <v>0</v>
      </c>
      <c r="G247" s="4">
        <f>IF(Table7[[#This Row],[Party]]="Republican",1,0)</f>
        <v>1</v>
      </c>
      <c r="H247" s="4">
        <f>IF(Table7[[#This Row],[Party]]="Republican",Table7[[#This Row],[Score]],0)</f>
        <v>0.30985915492957744</v>
      </c>
      <c r="I247">
        <f>(_xlfn.XLOOKUP(Table7[[#This Row],[Name]],_7217[Name],_7217[Points],0))</f>
        <v>0</v>
      </c>
      <c r="J247">
        <f>_xlfn.XLOOKUP(Table7[[#This Row],[Name]],_3746[Name],_3746[Rating],0)</f>
        <v>0</v>
      </c>
      <c r="K247">
        <f>_xlfn.XLOOKUP(Table7[[#This Row],[Name]],_966[[Name ]],_966[Points])</f>
        <v>0</v>
      </c>
      <c r="L247">
        <f>_xlfn.XLOOKUP(Table7[[#This Row],[Name]],_5860[Name],_5860[Points],0)</f>
        <v>0</v>
      </c>
      <c r="M247">
        <f>_xlfn.XLOOKUP(Table7[[#This Row],[Name]],_7176[Name],_7176[Points])</f>
        <v>0</v>
      </c>
      <c r="N247">
        <f>_xlfn.XLOOKUP(Table7[[#This Row],[Name]],_485[[Name ]],_485[Points],0)</f>
        <v>0</v>
      </c>
      <c r="O247">
        <f>_xlfn.XLOOKUP(Table7[[#This Row],[Name]],_7024[Name],_7024[Points])</f>
        <v>8</v>
      </c>
      <c r="P247">
        <f>_xlfn.XLOOKUP(Table7[[#This Row],[Name]],_6976[Name],_6976[Points],0)</f>
        <v>0</v>
      </c>
      <c r="Q247">
        <f>_xlfn.XLOOKUP(Table7[[#This Row],[Name]],_6918[Name],_6918[Points],0)</f>
        <v>0</v>
      </c>
      <c r="R247">
        <f>_xlfn.XLOOKUP(Table7[[#This Row],[Name]],_6678[Name],_6678[Points],0)</f>
        <v>0</v>
      </c>
      <c r="S247">
        <f>_xlfn.XLOOKUP(Table7[[#This Row],[Name]],_2[Name],_2[Points],0)</f>
        <v>0</v>
      </c>
      <c r="T247">
        <f>_xlfn.XLOOKUP(Table7[[#This Row],[Name]],_773[Name],_773[Points],0)</f>
        <v>5</v>
      </c>
      <c r="U247">
        <f>_xlfn.XLOOKUP(Table7[[#This Row],[Name]],_7[Name],_7[Points],0)</f>
        <v>0</v>
      </c>
      <c r="V247">
        <f>_xlfn.XLOOKUP(Table7[[#This Row],[Name]],_7521[Name],_7521[Points],0)</f>
        <v>9</v>
      </c>
    </row>
    <row r="248" spans="1:22" x14ac:dyDescent="0.2">
      <c r="A248" t="s">
        <v>10</v>
      </c>
      <c r="B248" t="str">
        <f>_xlfn.XLOOKUP(Table7[[#This Row],[Name]],_966[[Name ]],_966[Party])</f>
        <v>Republican</v>
      </c>
      <c r="C248" s="3">
        <f>SUM(Table7[[#This Row],[H.R. 7217]:[H.R. 7521]])/Table7[[#This Row],[Total Weight]]</f>
        <v>0.15492957746478872</v>
      </c>
      <c r="D248" s="4">
        <f>SUM(Table2[Weight?])</f>
        <v>71</v>
      </c>
      <c r="E248" s="4">
        <f>IF(Table7[[#This Row],[Party]]="Democratic",1,0)</f>
        <v>0</v>
      </c>
      <c r="F248" s="4">
        <f>IF(Table7[[#This Row],[Party]]="Democratic",Table7[[#This Row],[Score]],0)</f>
        <v>0</v>
      </c>
      <c r="G248" s="4">
        <f>IF(Table7[[#This Row],[Party]]="Republican",1,0)</f>
        <v>1</v>
      </c>
      <c r="H248" s="4">
        <f>IF(Table7[[#This Row],[Party]]="Republican",Table7[[#This Row],[Score]],0)</f>
        <v>0.15492957746478872</v>
      </c>
      <c r="I248">
        <f>(_xlfn.XLOOKUP(Table7[[#This Row],[Name]],_7217[Name],_7217[Points],0))</f>
        <v>0</v>
      </c>
      <c r="J248">
        <f>_xlfn.XLOOKUP(Table7[[#This Row],[Name]],_3746[Name],_3746[Rating],0)</f>
        <v>1</v>
      </c>
      <c r="K248">
        <f>_xlfn.XLOOKUP(Table7[[#This Row],[Name]],_966[[Name ]],_966[Points])</f>
        <v>0</v>
      </c>
      <c r="L248">
        <f>_xlfn.XLOOKUP(Table7[[#This Row],[Name]],_5860[Name],_5860[Points],0)</f>
        <v>2</v>
      </c>
      <c r="M248">
        <f>_xlfn.XLOOKUP(Table7[[#This Row],[Name]],_7176[Name],_7176[Points])</f>
        <v>0</v>
      </c>
      <c r="N248">
        <f>_xlfn.XLOOKUP(Table7[[#This Row],[Name]],_485[[Name ]],_485[Points],0)</f>
        <v>0</v>
      </c>
      <c r="O248">
        <f>_xlfn.XLOOKUP(Table7[[#This Row],[Name]],_7024[Name],_7024[Points])</f>
        <v>8</v>
      </c>
      <c r="P248">
        <f>_xlfn.XLOOKUP(Table7[[#This Row],[Name]],_6976[Name],_6976[Points],0)</f>
        <v>0</v>
      </c>
      <c r="Q248">
        <f>_xlfn.XLOOKUP(Table7[[#This Row],[Name]],_6918[Name],_6918[Points],0)</f>
        <v>0</v>
      </c>
      <c r="R248">
        <f>_xlfn.XLOOKUP(Table7[[#This Row],[Name]],_6678[Name],_6678[Points],0)</f>
        <v>0</v>
      </c>
      <c r="S248">
        <f>_xlfn.XLOOKUP(Table7[[#This Row],[Name]],_2[Name],_2[Points],0)</f>
        <v>0</v>
      </c>
      <c r="T248">
        <f>_xlfn.XLOOKUP(Table7[[#This Row],[Name]],_773[Name],_773[Points],0)</f>
        <v>0</v>
      </c>
      <c r="U248">
        <f>_xlfn.XLOOKUP(Table7[[#This Row],[Name]],_7[Name],_7[Points],0)</f>
        <v>0</v>
      </c>
      <c r="V248">
        <f>_xlfn.XLOOKUP(Table7[[#This Row],[Name]],_7521[Name],_7521[Points],0)</f>
        <v>0</v>
      </c>
    </row>
    <row r="249" spans="1:22" x14ac:dyDescent="0.2">
      <c r="A249" t="s">
        <v>50</v>
      </c>
      <c r="B249" t="str">
        <f>_xlfn.XLOOKUP(Table7[[#This Row],[Name]],_966[[Name ]],_966[Party])</f>
        <v>Republican</v>
      </c>
      <c r="C249" s="3">
        <f>SUM(Table7[[#This Row],[H.R. 7217]:[H.R. 7521]])/Table7[[#This Row],[Total Weight]]</f>
        <v>0.28169014084507044</v>
      </c>
      <c r="D249" s="4">
        <f>SUM(Table2[Weight?])</f>
        <v>71</v>
      </c>
      <c r="E249" s="4">
        <f>IF(Table7[[#This Row],[Party]]="Democratic",1,0)</f>
        <v>0</v>
      </c>
      <c r="F249" s="4">
        <f>IF(Table7[[#This Row],[Party]]="Democratic",Table7[[#This Row],[Score]],0)</f>
        <v>0</v>
      </c>
      <c r="G249" s="4">
        <f>IF(Table7[[#This Row],[Party]]="Republican",1,0)</f>
        <v>1</v>
      </c>
      <c r="H249" s="4">
        <f>IF(Table7[[#This Row],[Party]]="Republican",Table7[[#This Row],[Score]],0)</f>
        <v>0.28169014084507044</v>
      </c>
      <c r="I249">
        <f>(_xlfn.XLOOKUP(Table7[[#This Row],[Name]],_7217[Name],_7217[Points],0))</f>
        <v>10</v>
      </c>
      <c r="J249">
        <f>_xlfn.XLOOKUP(Table7[[#This Row],[Name]],_3746[Name],_3746[Rating],0)</f>
        <v>1</v>
      </c>
      <c r="K249">
        <f>_xlfn.XLOOKUP(Table7[[#This Row],[Name]],_966[[Name ]],_966[Points])</f>
        <v>0</v>
      </c>
      <c r="L249">
        <f>_xlfn.XLOOKUP(Table7[[#This Row],[Name]],_5860[Name],_5860[Points],0)</f>
        <v>0</v>
      </c>
      <c r="M249">
        <f>_xlfn.XLOOKUP(Table7[[#This Row],[Name]],_7176[Name],_7176[Points])</f>
        <v>0</v>
      </c>
      <c r="N249">
        <f>_xlfn.XLOOKUP(Table7[[#This Row],[Name]],_485[[Name ]],_485[Points],0)</f>
        <v>0</v>
      </c>
      <c r="O249">
        <f>_xlfn.XLOOKUP(Table7[[#This Row],[Name]],_7024[Name],_7024[Points])</f>
        <v>0</v>
      </c>
      <c r="P249">
        <f>_xlfn.XLOOKUP(Table7[[#This Row],[Name]],_6976[Name],_6976[Points],0)</f>
        <v>0</v>
      </c>
      <c r="Q249">
        <f>_xlfn.XLOOKUP(Table7[[#This Row],[Name]],_6918[Name],_6918[Points],0)</f>
        <v>0</v>
      </c>
      <c r="R249">
        <f>_xlfn.XLOOKUP(Table7[[#This Row],[Name]],_6678[Name],_6678[Points],0)</f>
        <v>0</v>
      </c>
      <c r="S249">
        <f>_xlfn.XLOOKUP(Table7[[#This Row],[Name]],_2[Name],_2[Points],0)</f>
        <v>0</v>
      </c>
      <c r="T249">
        <f>_xlfn.XLOOKUP(Table7[[#This Row],[Name]],_773[Name],_773[Points],0)</f>
        <v>0</v>
      </c>
      <c r="U249">
        <f>_xlfn.XLOOKUP(Table7[[#This Row],[Name]],_7[Name],_7[Points],0)</f>
        <v>0</v>
      </c>
      <c r="V249">
        <f>_xlfn.XLOOKUP(Table7[[#This Row],[Name]],_7521[Name],_7521[Points],0)</f>
        <v>9</v>
      </c>
    </row>
    <row r="250" spans="1:22" x14ac:dyDescent="0.2">
      <c r="A250" t="s">
        <v>58</v>
      </c>
      <c r="B250" t="str">
        <f>_xlfn.XLOOKUP(Table7[[#This Row],[Name]],_966[[Name ]],_966[Party])</f>
        <v>Republican</v>
      </c>
      <c r="C250" s="3">
        <f>SUM(Table7[[#This Row],[H.R. 7217]:[H.R. 7521]])/Table7[[#This Row],[Total Weight]]</f>
        <v>0.15492957746478872</v>
      </c>
      <c r="D250" s="4">
        <f>SUM(Table2[Weight?])</f>
        <v>71</v>
      </c>
      <c r="E250" s="4">
        <f>IF(Table7[[#This Row],[Party]]="Democratic",1,0)</f>
        <v>0</v>
      </c>
      <c r="F250" s="4">
        <f>IF(Table7[[#This Row],[Party]]="Democratic",Table7[[#This Row],[Score]],0)</f>
        <v>0</v>
      </c>
      <c r="G250" s="4">
        <f>IF(Table7[[#This Row],[Party]]="Republican",1,0)</f>
        <v>1</v>
      </c>
      <c r="H250" s="4">
        <f>IF(Table7[[#This Row],[Party]]="Republican",Table7[[#This Row],[Score]],0)</f>
        <v>0.15492957746478872</v>
      </c>
      <c r="I250">
        <f>(_xlfn.XLOOKUP(Table7[[#This Row],[Name]],_7217[Name],_7217[Points],0))</f>
        <v>10</v>
      </c>
      <c r="J250">
        <f>_xlfn.XLOOKUP(Table7[[#This Row],[Name]],_3746[Name],_3746[Rating],0)</f>
        <v>1</v>
      </c>
      <c r="K250">
        <f>_xlfn.XLOOKUP(Table7[[#This Row],[Name]],_966[[Name ]],_966[Points])</f>
        <v>0</v>
      </c>
      <c r="L250">
        <f>_xlfn.XLOOKUP(Table7[[#This Row],[Name]],_5860[Name],_5860[Points],0)</f>
        <v>0</v>
      </c>
      <c r="M250">
        <f>_xlfn.XLOOKUP(Table7[[#This Row],[Name]],_7176[Name],_7176[Points])</f>
        <v>0</v>
      </c>
      <c r="N250">
        <f>_xlfn.XLOOKUP(Table7[[#This Row],[Name]],_485[[Name ]],_485[Points],0)</f>
        <v>0</v>
      </c>
      <c r="O250">
        <f>_xlfn.XLOOKUP(Table7[[#This Row],[Name]],_7024[Name],_7024[Points])</f>
        <v>0</v>
      </c>
      <c r="P250">
        <f>_xlfn.XLOOKUP(Table7[[#This Row],[Name]],_6976[Name],_6976[Points],0)</f>
        <v>0</v>
      </c>
      <c r="Q250">
        <f>_xlfn.XLOOKUP(Table7[[#This Row],[Name]],_6918[Name],_6918[Points],0)</f>
        <v>0</v>
      </c>
      <c r="R250">
        <f>_xlfn.XLOOKUP(Table7[[#This Row],[Name]],_6678[Name],_6678[Points],0)</f>
        <v>0</v>
      </c>
      <c r="S250">
        <f>_xlfn.XLOOKUP(Table7[[#This Row],[Name]],_2[Name],_2[Points],0)</f>
        <v>0</v>
      </c>
      <c r="T250">
        <f>_xlfn.XLOOKUP(Table7[[#This Row],[Name]],_773[Name],_773[Points],0)</f>
        <v>0</v>
      </c>
      <c r="U250">
        <f>_xlfn.XLOOKUP(Table7[[#This Row],[Name]],_7[Name],_7[Points],0)</f>
        <v>0</v>
      </c>
      <c r="V250">
        <f>_xlfn.XLOOKUP(Table7[[#This Row],[Name]],_7521[Name],_7521[Points],0)</f>
        <v>0</v>
      </c>
    </row>
    <row r="251" spans="1:22" x14ac:dyDescent="0.2">
      <c r="A251" t="s">
        <v>70</v>
      </c>
      <c r="B251" t="str">
        <f>_xlfn.XLOOKUP(Table7[[#This Row],[Name]],_966[[Name ]],_966[Party])</f>
        <v>Republican</v>
      </c>
      <c r="C251" s="3">
        <f>SUM(Table7[[#This Row],[H.R. 7217]:[H.R. 7521]])/Table7[[#This Row],[Total Weight]]</f>
        <v>0.15492957746478872</v>
      </c>
      <c r="D251" s="4">
        <f>SUM(Table2[Weight?])</f>
        <v>71</v>
      </c>
      <c r="E251" s="4">
        <f>IF(Table7[[#This Row],[Party]]="Democratic",1,0)</f>
        <v>0</v>
      </c>
      <c r="F251" s="4">
        <f>IF(Table7[[#This Row],[Party]]="Democratic",Table7[[#This Row],[Score]],0)</f>
        <v>0</v>
      </c>
      <c r="G251" s="4">
        <f>IF(Table7[[#This Row],[Party]]="Republican",1,0)</f>
        <v>1</v>
      </c>
      <c r="H251" s="4">
        <f>IF(Table7[[#This Row],[Party]]="Republican",Table7[[#This Row],[Score]],0)</f>
        <v>0.15492957746478872</v>
      </c>
      <c r="I251">
        <f>(_xlfn.XLOOKUP(Table7[[#This Row],[Name]],_7217[Name],_7217[Points],0))</f>
        <v>0</v>
      </c>
      <c r="J251">
        <f>_xlfn.XLOOKUP(Table7[[#This Row],[Name]],_3746[Name],_3746[Rating],0)</f>
        <v>1</v>
      </c>
      <c r="K251">
        <f>_xlfn.XLOOKUP(Table7[[#This Row],[Name]],_966[[Name ]],_966[Points])</f>
        <v>0</v>
      </c>
      <c r="L251">
        <f>_xlfn.XLOOKUP(Table7[[#This Row],[Name]],_5860[Name],_5860[Points],0)</f>
        <v>2</v>
      </c>
      <c r="M251">
        <f>_xlfn.XLOOKUP(Table7[[#This Row],[Name]],_7176[Name],_7176[Points])</f>
        <v>0</v>
      </c>
      <c r="N251">
        <f>_xlfn.XLOOKUP(Table7[[#This Row],[Name]],_485[[Name ]],_485[Points],0)</f>
        <v>0</v>
      </c>
      <c r="O251">
        <f>_xlfn.XLOOKUP(Table7[[#This Row],[Name]],_7024[Name],_7024[Points])</f>
        <v>8</v>
      </c>
      <c r="P251">
        <f>_xlfn.XLOOKUP(Table7[[#This Row],[Name]],_6976[Name],_6976[Points],0)</f>
        <v>0</v>
      </c>
      <c r="Q251">
        <f>_xlfn.XLOOKUP(Table7[[#This Row],[Name]],_6918[Name],_6918[Points],0)</f>
        <v>0</v>
      </c>
      <c r="R251">
        <f>_xlfn.XLOOKUP(Table7[[#This Row],[Name]],_6678[Name],_6678[Points],0)</f>
        <v>0</v>
      </c>
      <c r="S251">
        <f>_xlfn.XLOOKUP(Table7[[#This Row],[Name]],_2[Name],_2[Points],0)</f>
        <v>0</v>
      </c>
      <c r="T251">
        <f>_xlfn.XLOOKUP(Table7[[#This Row],[Name]],_773[Name],_773[Points],0)</f>
        <v>0</v>
      </c>
      <c r="U251">
        <f>_xlfn.XLOOKUP(Table7[[#This Row],[Name]],_7[Name],_7[Points],0)</f>
        <v>0</v>
      </c>
      <c r="V251">
        <f>_xlfn.XLOOKUP(Table7[[#This Row],[Name]],_7521[Name],_7521[Points],0)</f>
        <v>0</v>
      </c>
    </row>
    <row r="252" spans="1:22" x14ac:dyDescent="0.2">
      <c r="A252" t="s">
        <v>109</v>
      </c>
      <c r="B252" t="str">
        <f>_xlfn.XLOOKUP(Table7[[#This Row],[Name]],_966[[Name ]],_966[Party])</f>
        <v>Republican</v>
      </c>
      <c r="C252" s="3">
        <f>SUM(Table7[[#This Row],[H.R. 7217]:[H.R. 7521]])/Table7[[#This Row],[Total Weight]]</f>
        <v>0.15492957746478872</v>
      </c>
      <c r="D252" s="4">
        <f>SUM(Table2[Weight?])</f>
        <v>71</v>
      </c>
      <c r="E252" s="4">
        <f>IF(Table7[[#This Row],[Party]]="Democratic",1,0)</f>
        <v>0</v>
      </c>
      <c r="F252" s="4">
        <f>IF(Table7[[#This Row],[Party]]="Democratic",Table7[[#This Row],[Score]],0)</f>
        <v>0</v>
      </c>
      <c r="G252" s="4">
        <f>IF(Table7[[#This Row],[Party]]="Republican",1,0)</f>
        <v>1</v>
      </c>
      <c r="H252" s="4">
        <f>IF(Table7[[#This Row],[Party]]="Republican",Table7[[#This Row],[Score]],0)</f>
        <v>0.15492957746478872</v>
      </c>
      <c r="I252">
        <f>(_xlfn.XLOOKUP(Table7[[#This Row],[Name]],_7217[Name],_7217[Points],0))</f>
        <v>10</v>
      </c>
      <c r="J252">
        <f>_xlfn.XLOOKUP(Table7[[#This Row],[Name]],_3746[Name],_3746[Rating],0)</f>
        <v>1</v>
      </c>
      <c r="K252">
        <f>_xlfn.XLOOKUP(Table7[[#This Row],[Name]],_966[[Name ]],_966[Points])</f>
        <v>0</v>
      </c>
      <c r="L252">
        <f>_xlfn.XLOOKUP(Table7[[#This Row],[Name]],_5860[Name],_5860[Points],0)</f>
        <v>0</v>
      </c>
      <c r="M252">
        <f>_xlfn.XLOOKUP(Table7[[#This Row],[Name]],_7176[Name],_7176[Points])</f>
        <v>0</v>
      </c>
      <c r="N252">
        <f>_xlfn.XLOOKUP(Table7[[#This Row],[Name]],_485[[Name ]],_485[Points],0)</f>
        <v>0</v>
      </c>
      <c r="O252">
        <f>_xlfn.XLOOKUP(Table7[[#This Row],[Name]],_7024[Name],_7024[Points])</f>
        <v>0</v>
      </c>
      <c r="P252">
        <f>_xlfn.XLOOKUP(Table7[[#This Row],[Name]],_6976[Name],_6976[Points],0)</f>
        <v>0</v>
      </c>
      <c r="Q252">
        <f>_xlfn.XLOOKUP(Table7[[#This Row],[Name]],_6918[Name],_6918[Points],0)</f>
        <v>0</v>
      </c>
      <c r="R252">
        <f>_xlfn.XLOOKUP(Table7[[#This Row],[Name]],_6678[Name],_6678[Points],0)</f>
        <v>0</v>
      </c>
      <c r="S252">
        <f>_xlfn.XLOOKUP(Table7[[#This Row],[Name]],_2[Name],_2[Points],0)</f>
        <v>0</v>
      </c>
      <c r="T252">
        <f>_xlfn.XLOOKUP(Table7[[#This Row],[Name]],_773[Name],_773[Points],0)</f>
        <v>0</v>
      </c>
      <c r="U252">
        <f>_xlfn.XLOOKUP(Table7[[#This Row],[Name]],_7[Name],_7[Points],0)</f>
        <v>0</v>
      </c>
      <c r="V252">
        <f>_xlfn.XLOOKUP(Table7[[#This Row],[Name]],_7521[Name],_7521[Points],0)</f>
        <v>0</v>
      </c>
    </row>
    <row r="253" spans="1:22" x14ac:dyDescent="0.2">
      <c r="A253" t="s">
        <v>121</v>
      </c>
      <c r="B253" t="str">
        <f>_xlfn.XLOOKUP(Table7[[#This Row],[Name]],_966[[Name ]],_966[Party])</f>
        <v>Republican</v>
      </c>
      <c r="C253" s="3">
        <f>SUM(Table7[[#This Row],[H.R. 7217]:[H.R. 7521]])/Table7[[#This Row],[Total Weight]]</f>
        <v>0.15492957746478872</v>
      </c>
      <c r="D253" s="4">
        <f>SUM(Table2[Weight?])</f>
        <v>71</v>
      </c>
      <c r="E253" s="4">
        <f>IF(Table7[[#This Row],[Party]]="Democratic",1,0)</f>
        <v>0</v>
      </c>
      <c r="F253" s="4">
        <f>IF(Table7[[#This Row],[Party]]="Democratic",Table7[[#This Row],[Score]],0)</f>
        <v>0</v>
      </c>
      <c r="G253" s="4">
        <f>IF(Table7[[#This Row],[Party]]="Republican",1,0)</f>
        <v>1</v>
      </c>
      <c r="H253" s="4">
        <f>IF(Table7[[#This Row],[Party]]="Republican",Table7[[#This Row],[Score]],0)</f>
        <v>0.15492957746478872</v>
      </c>
      <c r="I253">
        <f>(_xlfn.XLOOKUP(Table7[[#This Row],[Name]],_7217[Name],_7217[Points],0))</f>
        <v>10</v>
      </c>
      <c r="J253">
        <f>_xlfn.XLOOKUP(Table7[[#This Row],[Name]],_3746[Name],_3746[Rating],0)</f>
        <v>1</v>
      </c>
      <c r="K253">
        <f>_xlfn.XLOOKUP(Table7[[#This Row],[Name]],_966[[Name ]],_966[Points])</f>
        <v>0</v>
      </c>
      <c r="L253">
        <f>_xlfn.XLOOKUP(Table7[[#This Row],[Name]],_5860[Name],_5860[Points],0)</f>
        <v>0</v>
      </c>
      <c r="M253">
        <f>_xlfn.XLOOKUP(Table7[[#This Row],[Name]],_7176[Name],_7176[Points])</f>
        <v>0</v>
      </c>
      <c r="N253">
        <f>_xlfn.XLOOKUP(Table7[[#This Row],[Name]],_485[[Name ]],_485[Points],0)</f>
        <v>0</v>
      </c>
      <c r="O253">
        <f>_xlfn.XLOOKUP(Table7[[#This Row],[Name]],_7024[Name],_7024[Points])</f>
        <v>0</v>
      </c>
      <c r="P253">
        <f>_xlfn.XLOOKUP(Table7[[#This Row],[Name]],_6976[Name],_6976[Points],0)</f>
        <v>0</v>
      </c>
      <c r="Q253">
        <f>_xlfn.XLOOKUP(Table7[[#This Row],[Name]],_6918[Name],_6918[Points],0)</f>
        <v>0</v>
      </c>
      <c r="R253">
        <f>_xlfn.XLOOKUP(Table7[[#This Row],[Name]],_6678[Name],_6678[Points],0)</f>
        <v>0</v>
      </c>
      <c r="S253">
        <f>_xlfn.XLOOKUP(Table7[[#This Row],[Name]],_2[Name],_2[Points],0)</f>
        <v>0</v>
      </c>
      <c r="T253">
        <f>_xlfn.XLOOKUP(Table7[[#This Row],[Name]],_773[Name],_773[Points],0)</f>
        <v>0</v>
      </c>
      <c r="U253">
        <f>_xlfn.XLOOKUP(Table7[[#This Row],[Name]],_7[Name],_7[Points],0)</f>
        <v>0</v>
      </c>
      <c r="V253">
        <f>_xlfn.XLOOKUP(Table7[[#This Row],[Name]],_7521[Name],_7521[Points],0)</f>
        <v>0</v>
      </c>
    </row>
    <row r="254" spans="1:22" x14ac:dyDescent="0.2">
      <c r="A254" t="s">
        <v>149</v>
      </c>
      <c r="B254" t="str">
        <f>_xlfn.XLOOKUP(Table7[[#This Row],[Name]],_966[[Name ]],_966[Party])</f>
        <v>Republican</v>
      </c>
      <c r="C254" s="3">
        <f>SUM(Table7[[#This Row],[H.R. 7217]:[H.R. 7521]])/Table7[[#This Row],[Total Weight]]</f>
        <v>0.28169014084507044</v>
      </c>
      <c r="D254" s="4">
        <f>SUM(Table2[Weight?])</f>
        <v>71</v>
      </c>
      <c r="E254" s="4">
        <f>IF(Table7[[#This Row],[Party]]="Democratic",1,0)</f>
        <v>0</v>
      </c>
      <c r="F254" s="4">
        <f>IF(Table7[[#This Row],[Party]]="Democratic",Table7[[#This Row],[Score]],0)</f>
        <v>0</v>
      </c>
      <c r="G254" s="4">
        <f>IF(Table7[[#This Row],[Party]]="Republican",1,0)</f>
        <v>1</v>
      </c>
      <c r="H254" s="4">
        <f>IF(Table7[[#This Row],[Party]]="Republican",Table7[[#This Row],[Score]],0)</f>
        <v>0.28169014084507044</v>
      </c>
      <c r="I254">
        <f>(_xlfn.XLOOKUP(Table7[[#This Row],[Name]],_7217[Name],_7217[Points],0))</f>
        <v>0</v>
      </c>
      <c r="J254">
        <f>_xlfn.XLOOKUP(Table7[[#This Row],[Name]],_3746[Name],_3746[Rating],0)</f>
        <v>0</v>
      </c>
      <c r="K254">
        <f>_xlfn.XLOOKUP(Table7[[#This Row],[Name]],_966[[Name ]],_966[Points])</f>
        <v>0</v>
      </c>
      <c r="L254">
        <f>_xlfn.XLOOKUP(Table7[[#This Row],[Name]],_5860[Name],_5860[Points],0)</f>
        <v>2</v>
      </c>
      <c r="M254">
        <f>_xlfn.XLOOKUP(Table7[[#This Row],[Name]],_7176[Name],_7176[Points])</f>
        <v>0</v>
      </c>
      <c r="N254">
        <f>_xlfn.XLOOKUP(Table7[[#This Row],[Name]],_485[[Name ]],_485[Points],0)</f>
        <v>0</v>
      </c>
      <c r="O254">
        <f>_xlfn.XLOOKUP(Table7[[#This Row],[Name]],_7024[Name],_7024[Points])</f>
        <v>8</v>
      </c>
      <c r="P254">
        <f>_xlfn.XLOOKUP(Table7[[#This Row],[Name]],_6976[Name],_6976[Points],0)</f>
        <v>0</v>
      </c>
      <c r="Q254">
        <f>_xlfn.XLOOKUP(Table7[[#This Row],[Name]],_6918[Name],_6918[Points],0)</f>
        <v>0</v>
      </c>
      <c r="R254">
        <f>_xlfn.XLOOKUP(Table7[[#This Row],[Name]],_6678[Name],_6678[Points],0)</f>
        <v>0</v>
      </c>
      <c r="S254">
        <f>_xlfn.XLOOKUP(Table7[[#This Row],[Name]],_2[Name],_2[Points],0)</f>
        <v>1</v>
      </c>
      <c r="T254">
        <f>_xlfn.XLOOKUP(Table7[[#This Row],[Name]],_773[Name],_773[Points],0)</f>
        <v>0</v>
      </c>
      <c r="U254">
        <f>_xlfn.XLOOKUP(Table7[[#This Row],[Name]],_7[Name],_7[Points],0)</f>
        <v>0</v>
      </c>
      <c r="V254">
        <f>_xlfn.XLOOKUP(Table7[[#This Row],[Name]],_7521[Name],_7521[Points],0)</f>
        <v>9</v>
      </c>
    </row>
    <row r="255" spans="1:22" x14ac:dyDescent="0.2">
      <c r="A255" t="s">
        <v>166</v>
      </c>
      <c r="B255" t="str">
        <f>_xlfn.XLOOKUP(Table7[[#This Row],[Name]],_966[[Name ]],_966[Party])</f>
        <v>Republican</v>
      </c>
      <c r="C255" s="3">
        <f>SUM(Table7[[#This Row],[H.R. 7217]:[H.R. 7521]])/Table7[[#This Row],[Total Weight]]</f>
        <v>0.15492957746478872</v>
      </c>
      <c r="D255" s="4">
        <f>SUM(Table2[Weight?])</f>
        <v>71</v>
      </c>
      <c r="E255" s="4">
        <f>IF(Table7[[#This Row],[Party]]="Democratic",1,0)</f>
        <v>0</v>
      </c>
      <c r="F255" s="4">
        <f>IF(Table7[[#This Row],[Party]]="Democratic",Table7[[#This Row],[Score]],0)</f>
        <v>0</v>
      </c>
      <c r="G255" s="4">
        <f>IF(Table7[[#This Row],[Party]]="Republican",1,0)</f>
        <v>1</v>
      </c>
      <c r="H255" s="4">
        <f>IF(Table7[[#This Row],[Party]]="Republican",Table7[[#This Row],[Score]],0)</f>
        <v>0.15492957746478872</v>
      </c>
      <c r="I255">
        <f>(_xlfn.XLOOKUP(Table7[[#This Row],[Name]],_7217[Name],_7217[Points],0))</f>
        <v>0</v>
      </c>
      <c r="J255">
        <f>_xlfn.XLOOKUP(Table7[[#This Row],[Name]],_3746[Name],_3746[Rating],0)</f>
        <v>1</v>
      </c>
      <c r="K255">
        <f>_xlfn.XLOOKUP(Table7[[#This Row],[Name]],_966[[Name ]],_966[Points])</f>
        <v>0</v>
      </c>
      <c r="L255">
        <f>_xlfn.XLOOKUP(Table7[[#This Row],[Name]],_5860[Name],_5860[Points],0)</f>
        <v>2</v>
      </c>
      <c r="M255">
        <f>_xlfn.XLOOKUP(Table7[[#This Row],[Name]],_7176[Name],_7176[Points])</f>
        <v>0</v>
      </c>
      <c r="N255">
        <f>_xlfn.XLOOKUP(Table7[[#This Row],[Name]],_485[[Name ]],_485[Points],0)</f>
        <v>0</v>
      </c>
      <c r="O255">
        <f>_xlfn.XLOOKUP(Table7[[#This Row],[Name]],_7024[Name],_7024[Points])</f>
        <v>8</v>
      </c>
      <c r="P255">
        <f>_xlfn.XLOOKUP(Table7[[#This Row],[Name]],_6976[Name],_6976[Points],0)</f>
        <v>0</v>
      </c>
      <c r="Q255">
        <f>_xlfn.XLOOKUP(Table7[[#This Row],[Name]],_6918[Name],_6918[Points],0)</f>
        <v>0</v>
      </c>
      <c r="R255">
        <f>_xlfn.XLOOKUP(Table7[[#This Row],[Name]],_6678[Name],_6678[Points],0)</f>
        <v>0</v>
      </c>
      <c r="S255">
        <f>_xlfn.XLOOKUP(Table7[[#This Row],[Name]],_2[Name],_2[Points],0)</f>
        <v>0</v>
      </c>
      <c r="T255">
        <f>_xlfn.XLOOKUP(Table7[[#This Row],[Name]],_773[Name],_773[Points],0)</f>
        <v>0</v>
      </c>
      <c r="U255">
        <f>_xlfn.XLOOKUP(Table7[[#This Row],[Name]],_7[Name],_7[Points],0)</f>
        <v>0</v>
      </c>
      <c r="V255">
        <f>_xlfn.XLOOKUP(Table7[[#This Row],[Name]],_7521[Name],_7521[Points],0)</f>
        <v>0</v>
      </c>
    </row>
    <row r="256" spans="1:22" x14ac:dyDescent="0.2">
      <c r="A256" t="s">
        <v>167</v>
      </c>
      <c r="B256" t="str">
        <f>_xlfn.XLOOKUP(Table7[[#This Row],[Name]],_966[[Name ]],_966[Party])</f>
        <v>Republican</v>
      </c>
      <c r="C256" s="3">
        <f>SUM(Table7[[#This Row],[H.R. 7217]:[H.R. 7521]])/Table7[[#This Row],[Total Weight]]</f>
        <v>0.15492957746478872</v>
      </c>
      <c r="D256" s="4">
        <f>SUM(Table2[Weight?])</f>
        <v>71</v>
      </c>
      <c r="E256" s="4">
        <f>IF(Table7[[#This Row],[Party]]="Democratic",1,0)</f>
        <v>0</v>
      </c>
      <c r="F256" s="4">
        <f>IF(Table7[[#This Row],[Party]]="Democratic",Table7[[#This Row],[Score]],0)</f>
        <v>0</v>
      </c>
      <c r="G256" s="4">
        <f>IF(Table7[[#This Row],[Party]]="Republican",1,0)</f>
        <v>1</v>
      </c>
      <c r="H256" s="4">
        <f>IF(Table7[[#This Row],[Party]]="Republican",Table7[[#This Row],[Score]],0)</f>
        <v>0.15492957746478872</v>
      </c>
      <c r="I256">
        <f>(_xlfn.XLOOKUP(Table7[[#This Row],[Name]],_7217[Name],_7217[Points],0))</f>
        <v>0</v>
      </c>
      <c r="J256">
        <f>_xlfn.XLOOKUP(Table7[[#This Row],[Name]],_3746[Name],_3746[Rating],0)</f>
        <v>1</v>
      </c>
      <c r="K256">
        <f>_xlfn.XLOOKUP(Table7[[#This Row],[Name]],_966[[Name ]],_966[Points])</f>
        <v>0</v>
      </c>
      <c r="L256">
        <f>_xlfn.XLOOKUP(Table7[[#This Row],[Name]],_5860[Name],_5860[Points],0)</f>
        <v>2</v>
      </c>
      <c r="M256">
        <f>_xlfn.XLOOKUP(Table7[[#This Row],[Name]],_7176[Name],_7176[Points])</f>
        <v>0</v>
      </c>
      <c r="N256">
        <f>_xlfn.XLOOKUP(Table7[[#This Row],[Name]],_485[[Name ]],_485[Points],0)</f>
        <v>0</v>
      </c>
      <c r="O256">
        <f>_xlfn.XLOOKUP(Table7[[#This Row],[Name]],_7024[Name],_7024[Points])</f>
        <v>8</v>
      </c>
      <c r="P256">
        <f>_xlfn.XLOOKUP(Table7[[#This Row],[Name]],_6976[Name],_6976[Points],0)</f>
        <v>0</v>
      </c>
      <c r="Q256">
        <f>_xlfn.XLOOKUP(Table7[[#This Row],[Name]],_6918[Name],_6918[Points],0)</f>
        <v>0</v>
      </c>
      <c r="R256">
        <f>_xlfn.XLOOKUP(Table7[[#This Row],[Name]],_6678[Name],_6678[Points],0)</f>
        <v>0</v>
      </c>
      <c r="S256">
        <f>_xlfn.XLOOKUP(Table7[[#This Row],[Name]],_2[Name],_2[Points],0)</f>
        <v>0</v>
      </c>
      <c r="T256">
        <f>_xlfn.XLOOKUP(Table7[[#This Row],[Name]],_773[Name],_773[Points],0)</f>
        <v>0</v>
      </c>
      <c r="U256">
        <f>_xlfn.XLOOKUP(Table7[[#This Row],[Name]],_7[Name],_7[Points],0)</f>
        <v>0</v>
      </c>
      <c r="V256">
        <f>_xlfn.XLOOKUP(Table7[[#This Row],[Name]],_7521[Name],_7521[Points],0)</f>
        <v>0</v>
      </c>
    </row>
    <row r="257" spans="1:22" x14ac:dyDescent="0.2">
      <c r="A257" t="s">
        <v>183</v>
      </c>
      <c r="B257" t="str">
        <f>_xlfn.XLOOKUP(Table7[[#This Row],[Name]],_966[[Name ]],_966[Party])</f>
        <v>Republican</v>
      </c>
      <c r="C257" s="3">
        <f>SUM(Table7[[#This Row],[H.R. 7217]:[H.R. 7521]])/Table7[[#This Row],[Total Weight]]</f>
        <v>0.28169014084507044</v>
      </c>
      <c r="D257" s="4">
        <f>SUM(Table2[Weight?])</f>
        <v>71</v>
      </c>
      <c r="E257" s="4">
        <f>IF(Table7[[#This Row],[Party]]="Democratic",1,0)</f>
        <v>0</v>
      </c>
      <c r="F257" s="4">
        <f>IF(Table7[[#This Row],[Party]]="Democratic",Table7[[#This Row],[Score]],0)</f>
        <v>0</v>
      </c>
      <c r="G257" s="4">
        <f>IF(Table7[[#This Row],[Party]]="Republican",1,0)</f>
        <v>1</v>
      </c>
      <c r="H257" s="4">
        <f>IF(Table7[[#This Row],[Party]]="Republican",Table7[[#This Row],[Score]],0)</f>
        <v>0.28169014084507044</v>
      </c>
      <c r="I257">
        <f>(_xlfn.XLOOKUP(Table7[[#This Row],[Name]],_7217[Name],_7217[Points],0))</f>
        <v>10</v>
      </c>
      <c r="J257">
        <f>_xlfn.XLOOKUP(Table7[[#This Row],[Name]],_3746[Name],_3746[Rating],0)</f>
        <v>1</v>
      </c>
      <c r="K257">
        <f>_xlfn.XLOOKUP(Table7[[#This Row],[Name]],_966[[Name ]],_966[Points])</f>
        <v>0</v>
      </c>
      <c r="L257">
        <f>_xlfn.XLOOKUP(Table7[[#This Row],[Name]],_5860[Name],_5860[Points],0)</f>
        <v>0</v>
      </c>
      <c r="M257">
        <f>_xlfn.XLOOKUP(Table7[[#This Row],[Name]],_7176[Name],_7176[Points])</f>
        <v>0</v>
      </c>
      <c r="N257">
        <f>_xlfn.XLOOKUP(Table7[[#This Row],[Name]],_485[[Name ]],_485[Points],0)</f>
        <v>0</v>
      </c>
      <c r="O257">
        <f>_xlfn.XLOOKUP(Table7[[#This Row],[Name]],_7024[Name],_7024[Points])</f>
        <v>0</v>
      </c>
      <c r="P257">
        <f>_xlfn.XLOOKUP(Table7[[#This Row],[Name]],_6976[Name],_6976[Points],0)</f>
        <v>0</v>
      </c>
      <c r="Q257">
        <f>_xlfn.XLOOKUP(Table7[[#This Row],[Name]],_6918[Name],_6918[Points],0)</f>
        <v>0</v>
      </c>
      <c r="R257">
        <f>_xlfn.XLOOKUP(Table7[[#This Row],[Name]],_6678[Name],_6678[Points],0)</f>
        <v>0</v>
      </c>
      <c r="S257">
        <f>_xlfn.XLOOKUP(Table7[[#This Row],[Name]],_2[Name],_2[Points],0)</f>
        <v>0</v>
      </c>
      <c r="T257">
        <f>_xlfn.XLOOKUP(Table7[[#This Row],[Name]],_773[Name],_773[Points],0)</f>
        <v>0</v>
      </c>
      <c r="U257">
        <f>_xlfn.XLOOKUP(Table7[[#This Row],[Name]],_7[Name],_7[Points],0)</f>
        <v>0</v>
      </c>
      <c r="V257">
        <f>_xlfn.XLOOKUP(Table7[[#This Row],[Name]],_7521[Name],_7521[Points],0)</f>
        <v>9</v>
      </c>
    </row>
    <row r="258" spans="1:22" x14ac:dyDescent="0.2">
      <c r="A258" t="s">
        <v>199</v>
      </c>
      <c r="B258" t="str">
        <f>_xlfn.XLOOKUP(Table7[[#This Row],[Name]],_966[[Name ]],_966[Party])</f>
        <v>Republican</v>
      </c>
      <c r="C258" s="3">
        <f>SUM(Table7[[#This Row],[H.R. 7217]:[H.R. 7521]])/Table7[[#This Row],[Total Weight]]</f>
        <v>0.15492957746478872</v>
      </c>
      <c r="D258" s="4">
        <f>SUM(Table2[Weight?])</f>
        <v>71</v>
      </c>
      <c r="E258" s="4">
        <f>IF(Table7[[#This Row],[Party]]="Democratic",1,0)</f>
        <v>0</v>
      </c>
      <c r="F258" s="4">
        <f>IF(Table7[[#This Row],[Party]]="Democratic",Table7[[#This Row],[Score]],0)</f>
        <v>0</v>
      </c>
      <c r="G258" s="4">
        <f>IF(Table7[[#This Row],[Party]]="Republican",1,0)</f>
        <v>1</v>
      </c>
      <c r="H258" s="4">
        <f>IF(Table7[[#This Row],[Party]]="Republican",Table7[[#This Row],[Score]],0)</f>
        <v>0.15492957746478872</v>
      </c>
      <c r="I258">
        <f>(_xlfn.XLOOKUP(Table7[[#This Row],[Name]],_7217[Name],_7217[Points],0))</f>
        <v>10</v>
      </c>
      <c r="J258">
        <f>_xlfn.XLOOKUP(Table7[[#This Row],[Name]],_3746[Name],_3746[Rating],0)</f>
        <v>1</v>
      </c>
      <c r="K258">
        <f>_xlfn.XLOOKUP(Table7[[#This Row],[Name]],_966[[Name ]],_966[Points])</f>
        <v>0</v>
      </c>
      <c r="L258">
        <f>_xlfn.XLOOKUP(Table7[[#This Row],[Name]],_5860[Name],_5860[Points],0)</f>
        <v>0</v>
      </c>
      <c r="M258">
        <f>_xlfn.XLOOKUP(Table7[[#This Row],[Name]],_7176[Name],_7176[Points])</f>
        <v>0</v>
      </c>
      <c r="N258">
        <f>_xlfn.XLOOKUP(Table7[[#This Row],[Name]],_485[[Name ]],_485[Points],0)</f>
        <v>0</v>
      </c>
      <c r="O258">
        <f>_xlfn.XLOOKUP(Table7[[#This Row],[Name]],_7024[Name],_7024[Points])</f>
        <v>0</v>
      </c>
      <c r="P258">
        <f>_xlfn.XLOOKUP(Table7[[#This Row],[Name]],_6976[Name],_6976[Points],0)</f>
        <v>0</v>
      </c>
      <c r="Q258">
        <f>_xlfn.XLOOKUP(Table7[[#This Row],[Name]],_6918[Name],_6918[Points],0)</f>
        <v>0</v>
      </c>
      <c r="R258">
        <f>_xlfn.XLOOKUP(Table7[[#This Row],[Name]],_6678[Name],_6678[Points],0)</f>
        <v>0</v>
      </c>
      <c r="S258">
        <f>_xlfn.XLOOKUP(Table7[[#This Row],[Name]],_2[Name],_2[Points],0)</f>
        <v>0</v>
      </c>
      <c r="T258">
        <f>_xlfn.XLOOKUP(Table7[[#This Row],[Name]],_773[Name],_773[Points],0)</f>
        <v>0</v>
      </c>
      <c r="U258">
        <f>_xlfn.XLOOKUP(Table7[[#This Row],[Name]],_7[Name],_7[Points],0)</f>
        <v>0</v>
      </c>
      <c r="V258">
        <f>_xlfn.XLOOKUP(Table7[[#This Row],[Name]],_7521[Name],_7521[Points],0)</f>
        <v>0</v>
      </c>
    </row>
    <row r="259" spans="1:22" x14ac:dyDescent="0.2">
      <c r="A259" t="s">
        <v>201</v>
      </c>
      <c r="B259" t="str">
        <f>_xlfn.XLOOKUP(Table7[[#This Row],[Name]],_966[[Name ]],_966[Party])</f>
        <v>Republican</v>
      </c>
      <c r="C259" s="3">
        <f>SUM(Table7[[#This Row],[H.R. 7217]:[H.R. 7521]])/Table7[[#This Row],[Total Weight]]</f>
        <v>0.28169014084507044</v>
      </c>
      <c r="D259" s="4">
        <f>SUM(Table2[Weight?])</f>
        <v>71</v>
      </c>
      <c r="E259" s="4">
        <f>IF(Table7[[#This Row],[Party]]="Democratic",1,0)</f>
        <v>0</v>
      </c>
      <c r="F259" s="4">
        <f>IF(Table7[[#This Row],[Party]]="Democratic",Table7[[#This Row],[Score]],0)</f>
        <v>0</v>
      </c>
      <c r="G259" s="4">
        <f>IF(Table7[[#This Row],[Party]]="Republican",1,0)</f>
        <v>1</v>
      </c>
      <c r="H259" s="4">
        <f>IF(Table7[[#This Row],[Party]]="Republican",Table7[[#This Row],[Score]],0)</f>
        <v>0.28169014084507044</v>
      </c>
      <c r="I259">
        <f>(_xlfn.XLOOKUP(Table7[[#This Row],[Name]],_7217[Name],_7217[Points],0))</f>
        <v>10</v>
      </c>
      <c r="J259">
        <f>_xlfn.XLOOKUP(Table7[[#This Row],[Name]],_3746[Name],_3746[Rating],0)</f>
        <v>1</v>
      </c>
      <c r="K259">
        <f>_xlfn.XLOOKUP(Table7[[#This Row],[Name]],_966[[Name ]],_966[Points])</f>
        <v>0</v>
      </c>
      <c r="L259">
        <f>_xlfn.XLOOKUP(Table7[[#This Row],[Name]],_5860[Name],_5860[Points],0)</f>
        <v>0</v>
      </c>
      <c r="M259">
        <f>_xlfn.XLOOKUP(Table7[[#This Row],[Name]],_7176[Name],_7176[Points])</f>
        <v>0</v>
      </c>
      <c r="N259">
        <f>_xlfn.XLOOKUP(Table7[[#This Row],[Name]],_485[[Name ]],_485[Points],0)</f>
        <v>0</v>
      </c>
      <c r="O259">
        <f>_xlfn.XLOOKUP(Table7[[#This Row],[Name]],_7024[Name],_7024[Points])</f>
        <v>0</v>
      </c>
      <c r="P259">
        <f>_xlfn.XLOOKUP(Table7[[#This Row],[Name]],_6976[Name],_6976[Points],0)</f>
        <v>0</v>
      </c>
      <c r="Q259">
        <f>_xlfn.XLOOKUP(Table7[[#This Row],[Name]],_6918[Name],_6918[Points],0)</f>
        <v>0</v>
      </c>
      <c r="R259">
        <f>_xlfn.XLOOKUP(Table7[[#This Row],[Name]],_6678[Name],_6678[Points],0)</f>
        <v>0</v>
      </c>
      <c r="S259">
        <f>_xlfn.XLOOKUP(Table7[[#This Row],[Name]],_2[Name],_2[Points],0)</f>
        <v>0</v>
      </c>
      <c r="T259">
        <f>_xlfn.XLOOKUP(Table7[[#This Row],[Name]],_773[Name],_773[Points],0)</f>
        <v>0</v>
      </c>
      <c r="U259">
        <f>_xlfn.XLOOKUP(Table7[[#This Row],[Name]],_7[Name],_7[Points],0)</f>
        <v>0</v>
      </c>
      <c r="V259">
        <f>_xlfn.XLOOKUP(Table7[[#This Row],[Name]],_7521[Name],_7521[Points],0)</f>
        <v>9</v>
      </c>
    </row>
    <row r="260" spans="1:22" x14ac:dyDescent="0.2">
      <c r="A260" t="s">
        <v>265</v>
      </c>
      <c r="B260" t="str">
        <f>_xlfn.XLOOKUP(Table7[[#This Row],[Name]],_966[[Name ]],_966[Party])</f>
        <v>Republican</v>
      </c>
      <c r="C260" s="3">
        <f>SUM(Table7[[#This Row],[H.R. 7217]:[H.R. 7521]])/Table7[[#This Row],[Total Weight]]</f>
        <v>0.15492957746478872</v>
      </c>
      <c r="D260" s="4">
        <f>SUM(Table2[Weight?])</f>
        <v>71</v>
      </c>
      <c r="E260" s="4">
        <f>IF(Table7[[#This Row],[Party]]="Democratic",1,0)</f>
        <v>0</v>
      </c>
      <c r="F260" s="4">
        <f>IF(Table7[[#This Row],[Party]]="Democratic",Table7[[#This Row],[Score]],0)</f>
        <v>0</v>
      </c>
      <c r="G260" s="4">
        <f>IF(Table7[[#This Row],[Party]]="Republican",1,0)</f>
        <v>1</v>
      </c>
      <c r="H260" s="4">
        <f>IF(Table7[[#This Row],[Party]]="Republican",Table7[[#This Row],[Score]],0)</f>
        <v>0.15492957746478872</v>
      </c>
      <c r="I260">
        <f>(_xlfn.XLOOKUP(Table7[[#This Row],[Name]],_7217[Name],_7217[Points],0))</f>
        <v>0</v>
      </c>
      <c r="J260">
        <f>_xlfn.XLOOKUP(Table7[[#This Row],[Name]],_3746[Name],_3746[Rating],0)</f>
        <v>0</v>
      </c>
      <c r="K260">
        <f>_xlfn.XLOOKUP(Table7[[#This Row],[Name]],_966[[Name ]],_966[Points])</f>
        <v>0</v>
      </c>
      <c r="L260">
        <f>_xlfn.XLOOKUP(Table7[[#This Row],[Name]],_5860[Name],_5860[Points],0)</f>
        <v>2</v>
      </c>
      <c r="M260">
        <f>_xlfn.XLOOKUP(Table7[[#This Row],[Name]],_7176[Name],_7176[Points])</f>
        <v>0</v>
      </c>
      <c r="N260">
        <f>_xlfn.XLOOKUP(Table7[[#This Row],[Name]],_485[[Name ]],_485[Points],0)</f>
        <v>1</v>
      </c>
      <c r="O260">
        <f>_xlfn.XLOOKUP(Table7[[#This Row],[Name]],_7024[Name],_7024[Points])</f>
        <v>8</v>
      </c>
      <c r="P260">
        <f>_xlfn.XLOOKUP(Table7[[#This Row],[Name]],_6976[Name],_6976[Points],0)</f>
        <v>0</v>
      </c>
      <c r="Q260">
        <f>_xlfn.XLOOKUP(Table7[[#This Row],[Name]],_6918[Name],_6918[Points],0)</f>
        <v>0</v>
      </c>
      <c r="R260">
        <f>_xlfn.XLOOKUP(Table7[[#This Row],[Name]],_6678[Name],_6678[Points],0)</f>
        <v>0</v>
      </c>
      <c r="S260">
        <f>_xlfn.XLOOKUP(Table7[[#This Row],[Name]],_2[Name],_2[Points],0)</f>
        <v>0</v>
      </c>
      <c r="T260">
        <f>_xlfn.XLOOKUP(Table7[[#This Row],[Name]],_773[Name],_773[Points],0)</f>
        <v>0</v>
      </c>
      <c r="U260">
        <f>_xlfn.XLOOKUP(Table7[[#This Row],[Name]],_7[Name],_7[Points],0)</f>
        <v>0</v>
      </c>
      <c r="V260">
        <f>_xlfn.XLOOKUP(Table7[[#This Row],[Name]],_7521[Name],_7521[Points],0)</f>
        <v>0</v>
      </c>
    </row>
    <row r="261" spans="1:22" x14ac:dyDescent="0.2">
      <c r="A261" t="s">
        <v>305</v>
      </c>
      <c r="B261" t="str">
        <f>_xlfn.XLOOKUP(Table7[[#This Row],[Name]],_966[[Name ]],_966[Party])</f>
        <v>Republican</v>
      </c>
      <c r="C261" s="3">
        <f>SUM(Table7[[#This Row],[H.R. 7217]:[H.R. 7521]])/Table7[[#This Row],[Total Weight]]</f>
        <v>0.28169014084507044</v>
      </c>
      <c r="D261" s="4">
        <f>SUM(Table2[Weight?])</f>
        <v>71</v>
      </c>
      <c r="E261" s="4">
        <f>IF(Table7[[#This Row],[Party]]="Democratic",1,0)</f>
        <v>0</v>
      </c>
      <c r="F261" s="4">
        <f>IF(Table7[[#This Row],[Party]]="Democratic",Table7[[#This Row],[Score]],0)</f>
        <v>0</v>
      </c>
      <c r="G261" s="4">
        <f>IF(Table7[[#This Row],[Party]]="Republican",1,0)</f>
        <v>1</v>
      </c>
      <c r="H261" s="4">
        <f>IF(Table7[[#This Row],[Party]]="Republican",Table7[[#This Row],[Score]],0)</f>
        <v>0.28169014084507044</v>
      </c>
      <c r="I261">
        <f>(_xlfn.XLOOKUP(Table7[[#This Row],[Name]],_7217[Name],_7217[Points],0))</f>
        <v>10</v>
      </c>
      <c r="J261">
        <f>_xlfn.XLOOKUP(Table7[[#This Row],[Name]],_3746[Name],_3746[Rating],0)</f>
        <v>0</v>
      </c>
      <c r="K261">
        <f>_xlfn.XLOOKUP(Table7[[#This Row],[Name]],_966[[Name ]],_966[Points])</f>
        <v>0</v>
      </c>
      <c r="L261">
        <f>_xlfn.XLOOKUP(Table7[[#This Row],[Name]],_5860[Name],_5860[Points],0)</f>
        <v>0</v>
      </c>
      <c r="M261">
        <f>_xlfn.XLOOKUP(Table7[[#This Row],[Name]],_7176[Name],_7176[Points])</f>
        <v>0</v>
      </c>
      <c r="N261">
        <f>_xlfn.XLOOKUP(Table7[[#This Row],[Name]],_485[[Name ]],_485[Points],0)</f>
        <v>0</v>
      </c>
      <c r="O261">
        <f>_xlfn.XLOOKUP(Table7[[#This Row],[Name]],_7024[Name],_7024[Points])</f>
        <v>0</v>
      </c>
      <c r="P261">
        <f>_xlfn.XLOOKUP(Table7[[#This Row],[Name]],_6976[Name],_6976[Points],0)</f>
        <v>0</v>
      </c>
      <c r="Q261">
        <f>_xlfn.XLOOKUP(Table7[[#This Row],[Name]],_6918[Name],_6918[Points],0)</f>
        <v>0</v>
      </c>
      <c r="R261">
        <f>_xlfn.XLOOKUP(Table7[[#This Row],[Name]],_6678[Name],_6678[Points],0)</f>
        <v>0</v>
      </c>
      <c r="S261">
        <f>_xlfn.XLOOKUP(Table7[[#This Row],[Name]],_2[Name],_2[Points],0)</f>
        <v>1</v>
      </c>
      <c r="T261">
        <f>_xlfn.XLOOKUP(Table7[[#This Row],[Name]],_773[Name],_773[Points],0)</f>
        <v>0</v>
      </c>
      <c r="U261">
        <f>_xlfn.XLOOKUP(Table7[[#This Row],[Name]],_7[Name],_7[Points],0)</f>
        <v>0</v>
      </c>
      <c r="V261">
        <f>_xlfn.XLOOKUP(Table7[[#This Row],[Name]],_7521[Name],_7521[Points],0)</f>
        <v>9</v>
      </c>
    </row>
    <row r="262" spans="1:22" x14ac:dyDescent="0.2">
      <c r="A262" t="s">
        <v>328</v>
      </c>
      <c r="B262" t="str">
        <f>_xlfn.XLOOKUP(Table7[[#This Row],[Name]],_966[[Name ]],_966[Party])</f>
        <v>Republican</v>
      </c>
      <c r="C262" s="3">
        <f>SUM(Table7[[#This Row],[H.R. 7217]:[H.R. 7521]])/Table7[[#This Row],[Total Weight]]</f>
        <v>0.15492957746478872</v>
      </c>
      <c r="D262" s="4">
        <f>SUM(Table2[Weight?])</f>
        <v>71</v>
      </c>
      <c r="E262" s="4">
        <f>IF(Table7[[#This Row],[Party]]="Democratic",1,0)</f>
        <v>0</v>
      </c>
      <c r="F262" s="4">
        <f>IF(Table7[[#This Row],[Party]]="Democratic",Table7[[#This Row],[Score]],0)</f>
        <v>0</v>
      </c>
      <c r="G262" s="4">
        <f>IF(Table7[[#This Row],[Party]]="Republican",1,0)</f>
        <v>1</v>
      </c>
      <c r="H262" s="4">
        <f>IF(Table7[[#This Row],[Party]]="Republican",Table7[[#This Row],[Score]],0)</f>
        <v>0.15492957746478872</v>
      </c>
      <c r="I262">
        <f>(_xlfn.XLOOKUP(Table7[[#This Row],[Name]],_7217[Name],_7217[Points],0))</f>
        <v>10</v>
      </c>
      <c r="J262">
        <f>_xlfn.XLOOKUP(Table7[[#This Row],[Name]],_3746[Name],_3746[Rating],0)</f>
        <v>1</v>
      </c>
      <c r="K262">
        <f>_xlfn.XLOOKUP(Table7[[#This Row],[Name]],_966[[Name ]],_966[Points])</f>
        <v>0</v>
      </c>
      <c r="L262">
        <f>_xlfn.XLOOKUP(Table7[[#This Row],[Name]],_5860[Name],_5860[Points],0)</f>
        <v>0</v>
      </c>
      <c r="M262">
        <f>_xlfn.XLOOKUP(Table7[[#This Row],[Name]],_7176[Name],_7176[Points])</f>
        <v>0</v>
      </c>
      <c r="N262">
        <f>_xlfn.XLOOKUP(Table7[[#This Row],[Name]],_485[[Name ]],_485[Points],0)</f>
        <v>0</v>
      </c>
      <c r="O262">
        <f>_xlfn.XLOOKUP(Table7[[#This Row],[Name]],_7024[Name],_7024[Points])</f>
        <v>0</v>
      </c>
      <c r="P262">
        <f>_xlfn.XLOOKUP(Table7[[#This Row],[Name]],_6976[Name],_6976[Points],0)</f>
        <v>0</v>
      </c>
      <c r="Q262">
        <f>_xlfn.XLOOKUP(Table7[[#This Row],[Name]],_6918[Name],_6918[Points],0)</f>
        <v>0</v>
      </c>
      <c r="R262">
        <f>_xlfn.XLOOKUP(Table7[[#This Row],[Name]],_6678[Name],_6678[Points],0)</f>
        <v>0</v>
      </c>
      <c r="S262">
        <f>_xlfn.XLOOKUP(Table7[[#This Row],[Name]],_2[Name],_2[Points],0)</f>
        <v>0</v>
      </c>
      <c r="T262">
        <f>_xlfn.XLOOKUP(Table7[[#This Row],[Name]],_773[Name],_773[Points],0)</f>
        <v>0</v>
      </c>
      <c r="U262">
        <f>_xlfn.XLOOKUP(Table7[[#This Row],[Name]],_7[Name],_7[Points],0)</f>
        <v>0</v>
      </c>
      <c r="V262">
        <f>_xlfn.XLOOKUP(Table7[[#This Row],[Name]],_7521[Name],_7521[Points],0)</f>
        <v>0</v>
      </c>
    </row>
    <row r="263" spans="1:22" x14ac:dyDescent="0.2">
      <c r="A263" t="s">
        <v>350</v>
      </c>
      <c r="B263" t="str">
        <f>_xlfn.XLOOKUP(Table7[[#This Row],[Name]],_966[[Name ]],_966[Party])</f>
        <v>Republican</v>
      </c>
      <c r="C263" s="3">
        <f>SUM(Table7[[#This Row],[H.R. 7217]:[H.R. 7521]])/Table7[[#This Row],[Total Weight]]</f>
        <v>0.15492957746478872</v>
      </c>
      <c r="D263" s="4">
        <f>SUM(Table2[Weight?])</f>
        <v>71</v>
      </c>
      <c r="E263" s="4">
        <f>IF(Table7[[#This Row],[Party]]="Democratic",1,0)</f>
        <v>0</v>
      </c>
      <c r="F263" s="4">
        <f>IF(Table7[[#This Row],[Party]]="Democratic",Table7[[#This Row],[Score]],0)</f>
        <v>0</v>
      </c>
      <c r="G263" s="4">
        <f>IF(Table7[[#This Row],[Party]]="Republican",1,0)</f>
        <v>1</v>
      </c>
      <c r="H263" s="4">
        <f>IF(Table7[[#This Row],[Party]]="Republican",Table7[[#This Row],[Score]],0)</f>
        <v>0.15492957746478872</v>
      </c>
      <c r="I263">
        <f>(_xlfn.XLOOKUP(Table7[[#This Row],[Name]],_7217[Name],_7217[Points],0))</f>
        <v>10</v>
      </c>
      <c r="J263">
        <f>_xlfn.XLOOKUP(Table7[[#This Row],[Name]],_3746[Name],_3746[Rating],0)</f>
        <v>1</v>
      </c>
      <c r="K263">
        <f>_xlfn.XLOOKUP(Table7[[#This Row],[Name]],_966[[Name ]],_966[Points])</f>
        <v>0</v>
      </c>
      <c r="L263">
        <f>_xlfn.XLOOKUP(Table7[[#This Row],[Name]],_5860[Name],_5860[Points],0)</f>
        <v>0</v>
      </c>
      <c r="M263">
        <f>_xlfn.XLOOKUP(Table7[[#This Row],[Name]],_7176[Name],_7176[Points])</f>
        <v>0</v>
      </c>
      <c r="N263">
        <f>_xlfn.XLOOKUP(Table7[[#This Row],[Name]],_485[[Name ]],_485[Points],0)</f>
        <v>0</v>
      </c>
      <c r="O263">
        <f>_xlfn.XLOOKUP(Table7[[#This Row],[Name]],_7024[Name],_7024[Points])</f>
        <v>0</v>
      </c>
      <c r="P263">
        <f>_xlfn.XLOOKUP(Table7[[#This Row],[Name]],_6976[Name],_6976[Points],0)</f>
        <v>0</v>
      </c>
      <c r="Q263">
        <f>_xlfn.XLOOKUP(Table7[[#This Row],[Name]],_6918[Name],_6918[Points],0)</f>
        <v>0</v>
      </c>
      <c r="R263">
        <f>_xlfn.XLOOKUP(Table7[[#This Row],[Name]],_6678[Name],_6678[Points],0)</f>
        <v>0</v>
      </c>
      <c r="S263">
        <f>_xlfn.XLOOKUP(Table7[[#This Row],[Name]],_2[Name],_2[Points],0)</f>
        <v>0</v>
      </c>
      <c r="T263">
        <f>_xlfn.XLOOKUP(Table7[[#This Row],[Name]],_773[Name],_773[Points],0)</f>
        <v>0</v>
      </c>
      <c r="U263">
        <f>_xlfn.XLOOKUP(Table7[[#This Row],[Name]],_7[Name],_7[Points],0)</f>
        <v>0</v>
      </c>
      <c r="V263">
        <f>_xlfn.XLOOKUP(Table7[[#This Row],[Name]],_7521[Name],_7521[Points],0)</f>
        <v>0</v>
      </c>
    </row>
    <row r="264" spans="1:22" x14ac:dyDescent="0.2">
      <c r="A264" t="s">
        <v>390</v>
      </c>
      <c r="B264" t="str">
        <f>_xlfn.XLOOKUP(Table7[[#This Row],[Name]],_966[[Name ]],_966[Party])</f>
        <v>Republican</v>
      </c>
      <c r="C264" s="3">
        <f>SUM(Table7[[#This Row],[H.R. 7217]:[H.R. 7521]])/Table7[[#This Row],[Total Weight]]</f>
        <v>0.15492957746478872</v>
      </c>
      <c r="D264" s="4">
        <f>SUM(Table2[Weight?])</f>
        <v>71</v>
      </c>
      <c r="E264" s="4">
        <f>IF(Table7[[#This Row],[Party]]="Democratic",1,0)</f>
        <v>0</v>
      </c>
      <c r="F264" s="4">
        <f>IF(Table7[[#This Row],[Party]]="Democratic",Table7[[#This Row],[Score]],0)</f>
        <v>0</v>
      </c>
      <c r="G264" s="4">
        <f>IF(Table7[[#This Row],[Party]]="Republican",1,0)</f>
        <v>1</v>
      </c>
      <c r="H264" s="4">
        <f>IF(Table7[[#This Row],[Party]]="Republican",Table7[[#This Row],[Score]],0)</f>
        <v>0.15492957746478872</v>
      </c>
      <c r="I264">
        <f>(_xlfn.XLOOKUP(Table7[[#This Row],[Name]],_7217[Name],_7217[Points],0))</f>
        <v>10</v>
      </c>
      <c r="J264">
        <f>_xlfn.XLOOKUP(Table7[[#This Row],[Name]],_3746[Name],_3746[Rating],0)</f>
        <v>1</v>
      </c>
      <c r="K264">
        <f>_xlfn.XLOOKUP(Table7[[#This Row],[Name]],_966[[Name ]],_966[Points])</f>
        <v>0</v>
      </c>
      <c r="L264">
        <f>_xlfn.XLOOKUP(Table7[[#This Row],[Name]],_5860[Name],_5860[Points],0)</f>
        <v>0</v>
      </c>
      <c r="M264">
        <f>_xlfn.XLOOKUP(Table7[[#This Row],[Name]],_7176[Name],_7176[Points])</f>
        <v>0</v>
      </c>
      <c r="N264">
        <f>_xlfn.XLOOKUP(Table7[[#This Row],[Name]],_485[[Name ]],_485[Points],0)</f>
        <v>0</v>
      </c>
      <c r="O264">
        <f>_xlfn.XLOOKUP(Table7[[#This Row],[Name]],_7024[Name],_7024[Points])</f>
        <v>0</v>
      </c>
      <c r="P264">
        <f>_xlfn.XLOOKUP(Table7[[#This Row],[Name]],_6976[Name],_6976[Points],0)</f>
        <v>0</v>
      </c>
      <c r="Q264">
        <f>_xlfn.XLOOKUP(Table7[[#This Row],[Name]],_6918[Name],_6918[Points],0)</f>
        <v>0</v>
      </c>
      <c r="R264">
        <f>_xlfn.XLOOKUP(Table7[[#This Row],[Name]],_6678[Name],_6678[Points],0)</f>
        <v>0</v>
      </c>
      <c r="S264">
        <f>_xlfn.XLOOKUP(Table7[[#This Row],[Name]],_2[Name],_2[Points],0)</f>
        <v>0</v>
      </c>
      <c r="T264">
        <f>_xlfn.XLOOKUP(Table7[[#This Row],[Name]],_773[Name],_773[Points],0)</f>
        <v>0</v>
      </c>
      <c r="U264">
        <f>_xlfn.XLOOKUP(Table7[[#This Row],[Name]],_7[Name],_7[Points],0)</f>
        <v>0</v>
      </c>
      <c r="V264">
        <f>_xlfn.XLOOKUP(Table7[[#This Row],[Name]],_7521[Name],_7521[Points],0)</f>
        <v>0</v>
      </c>
    </row>
    <row r="265" spans="1:22" x14ac:dyDescent="0.2">
      <c r="A265" t="s">
        <v>436</v>
      </c>
      <c r="B265" t="str">
        <f>_xlfn.XLOOKUP(Table7[[#This Row],[Name]],_966[[Name ]],_966[Party])</f>
        <v>Republican</v>
      </c>
      <c r="C265" s="3">
        <f>SUM(Table7[[#This Row],[H.R. 7217]:[H.R. 7521]])/Table7[[#This Row],[Total Weight]]</f>
        <v>0.15492957746478872</v>
      </c>
      <c r="D265" s="4">
        <f>SUM(Table2[Weight?])</f>
        <v>71</v>
      </c>
      <c r="E265" s="4">
        <f>IF(Table7[[#This Row],[Party]]="Democratic",1,0)</f>
        <v>0</v>
      </c>
      <c r="F265" s="4">
        <f>IF(Table7[[#This Row],[Party]]="Democratic",Table7[[#This Row],[Score]],0)</f>
        <v>0</v>
      </c>
      <c r="G265" s="4">
        <f>IF(Table7[[#This Row],[Party]]="Republican",1,0)</f>
        <v>1</v>
      </c>
      <c r="H265" s="4">
        <f>IF(Table7[[#This Row],[Party]]="Republican",Table7[[#This Row],[Score]],0)</f>
        <v>0.15492957746478872</v>
      </c>
      <c r="I265">
        <f>(_xlfn.XLOOKUP(Table7[[#This Row],[Name]],_7217[Name],_7217[Points],0))</f>
        <v>0</v>
      </c>
      <c r="J265">
        <f>_xlfn.XLOOKUP(Table7[[#This Row],[Name]],_3746[Name],_3746[Rating],0)</f>
        <v>1</v>
      </c>
      <c r="K265">
        <f>_xlfn.XLOOKUP(Table7[[#This Row],[Name]],_966[[Name ]],_966[Points])</f>
        <v>0</v>
      </c>
      <c r="L265">
        <f>_xlfn.XLOOKUP(Table7[[#This Row],[Name]],_5860[Name],_5860[Points],0)</f>
        <v>2</v>
      </c>
      <c r="M265">
        <f>_xlfn.XLOOKUP(Table7[[#This Row],[Name]],_7176[Name],_7176[Points])</f>
        <v>0</v>
      </c>
      <c r="N265">
        <f>_xlfn.XLOOKUP(Table7[[#This Row],[Name]],_485[[Name ]],_485[Points],0)</f>
        <v>0</v>
      </c>
      <c r="O265">
        <f>_xlfn.XLOOKUP(Table7[[#This Row],[Name]],_7024[Name],_7024[Points])</f>
        <v>8</v>
      </c>
      <c r="P265">
        <f>_xlfn.XLOOKUP(Table7[[#This Row],[Name]],_6976[Name],_6976[Points],0)</f>
        <v>0</v>
      </c>
      <c r="Q265">
        <f>_xlfn.XLOOKUP(Table7[[#This Row],[Name]],_6918[Name],_6918[Points],0)</f>
        <v>0</v>
      </c>
      <c r="R265">
        <f>_xlfn.XLOOKUP(Table7[[#This Row],[Name]],_6678[Name],_6678[Points],0)</f>
        <v>0</v>
      </c>
      <c r="S265">
        <f>_xlfn.XLOOKUP(Table7[[#This Row],[Name]],_2[Name],_2[Points],0)</f>
        <v>0</v>
      </c>
      <c r="T265">
        <f>_xlfn.XLOOKUP(Table7[[#This Row],[Name]],_773[Name],_773[Points],0)</f>
        <v>0</v>
      </c>
      <c r="U265">
        <f>_xlfn.XLOOKUP(Table7[[#This Row],[Name]],_7[Name],_7[Points],0)</f>
        <v>0</v>
      </c>
      <c r="V265">
        <f>_xlfn.XLOOKUP(Table7[[#This Row],[Name]],_7521[Name],_7521[Points],0)</f>
        <v>0</v>
      </c>
    </row>
    <row r="266" spans="1:22" x14ac:dyDescent="0.2">
      <c r="A266" t="s">
        <v>12</v>
      </c>
      <c r="B266" t="str">
        <f>_xlfn.XLOOKUP(Table7[[#This Row],[Name]],_966[[Name ]],_966[Party])</f>
        <v>Republican</v>
      </c>
      <c r="C266" s="3">
        <f>SUM(Table7[[#This Row],[H.R. 7217]:[H.R. 7521]])/Table7[[#This Row],[Total Weight]]</f>
        <v>0.14084507042253522</v>
      </c>
      <c r="D266" s="4">
        <f>SUM(Table2[Weight?])</f>
        <v>71</v>
      </c>
      <c r="E266" s="4">
        <f>IF(Table7[[#This Row],[Party]]="Democratic",1,0)</f>
        <v>0</v>
      </c>
      <c r="F266" s="4">
        <f>IF(Table7[[#This Row],[Party]]="Democratic",Table7[[#This Row],[Score]],0)</f>
        <v>0</v>
      </c>
      <c r="G266" s="4">
        <f>IF(Table7[[#This Row],[Party]]="Republican",1,0)</f>
        <v>1</v>
      </c>
      <c r="H266" s="4">
        <f>IF(Table7[[#This Row],[Party]]="Republican",Table7[[#This Row],[Score]],0)</f>
        <v>0.14084507042253522</v>
      </c>
      <c r="I266">
        <f>(_xlfn.XLOOKUP(Table7[[#This Row],[Name]],_7217[Name],_7217[Points],0))</f>
        <v>0</v>
      </c>
      <c r="J266">
        <f>_xlfn.XLOOKUP(Table7[[#This Row],[Name]],_3746[Name],_3746[Rating],0)</f>
        <v>0</v>
      </c>
      <c r="K266">
        <f>_xlfn.XLOOKUP(Table7[[#This Row],[Name]],_966[[Name ]],_966[Points])</f>
        <v>0</v>
      </c>
      <c r="L266">
        <f>_xlfn.XLOOKUP(Table7[[#This Row],[Name]],_5860[Name],_5860[Points],0)</f>
        <v>2</v>
      </c>
      <c r="M266">
        <f>_xlfn.XLOOKUP(Table7[[#This Row],[Name]],_7176[Name],_7176[Points])</f>
        <v>0</v>
      </c>
      <c r="N266">
        <f>_xlfn.XLOOKUP(Table7[[#This Row],[Name]],_485[[Name ]],_485[Points],0)</f>
        <v>0</v>
      </c>
      <c r="O266">
        <f>_xlfn.XLOOKUP(Table7[[#This Row],[Name]],_7024[Name],_7024[Points])</f>
        <v>8</v>
      </c>
      <c r="P266">
        <f>_xlfn.XLOOKUP(Table7[[#This Row],[Name]],_6976[Name],_6976[Points],0)</f>
        <v>0</v>
      </c>
      <c r="Q266">
        <f>_xlfn.XLOOKUP(Table7[[#This Row],[Name]],_6918[Name],_6918[Points],0)</f>
        <v>0</v>
      </c>
      <c r="R266">
        <f>_xlfn.XLOOKUP(Table7[[#This Row],[Name]],_6678[Name],_6678[Points],0)</f>
        <v>0</v>
      </c>
      <c r="S266">
        <f>_xlfn.XLOOKUP(Table7[[#This Row],[Name]],_2[Name],_2[Points],0)</f>
        <v>0</v>
      </c>
      <c r="T266">
        <f>_xlfn.XLOOKUP(Table7[[#This Row],[Name]],_773[Name],_773[Points],0)</f>
        <v>0</v>
      </c>
      <c r="U266">
        <f>_xlfn.XLOOKUP(Table7[[#This Row],[Name]],_7[Name],_7[Points],0)</f>
        <v>0</v>
      </c>
      <c r="V266">
        <f>_xlfn.XLOOKUP(Table7[[#This Row],[Name]],_7521[Name],_7521[Points],0)</f>
        <v>0</v>
      </c>
    </row>
    <row r="267" spans="1:22" x14ac:dyDescent="0.2">
      <c r="A267" t="s">
        <v>18</v>
      </c>
      <c r="B267" t="str">
        <f>_xlfn.XLOOKUP(Table7[[#This Row],[Name]],_966[[Name ]],_966[Party])</f>
        <v>Republican</v>
      </c>
      <c r="C267" s="3">
        <f>SUM(Table7[[#This Row],[H.R. 7217]:[H.R. 7521]])/Table7[[#This Row],[Total Weight]]</f>
        <v>0.14084507042253522</v>
      </c>
      <c r="D267" s="4">
        <f>SUM(Table2[Weight?])</f>
        <v>71</v>
      </c>
      <c r="E267" s="4">
        <f>IF(Table7[[#This Row],[Party]]="Democratic",1,0)</f>
        <v>0</v>
      </c>
      <c r="F267" s="4">
        <f>IF(Table7[[#This Row],[Party]]="Democratic",Table7[[#This Row],[Score]],0)</f>
        <v>0</v>
      </c>
      <c r="G267" s="4">
        <f>IF(Table7[[#This Row],[Party]]="Republican",1,0)</f>
        <v>1</v>
      </c>
      <c r="H267" s="4">
        <f>IF(Table7[[#This Row],[Party]]="Republican",Table7[[#This Row],[Score]],0)</f>
        <v>0.14084507042253522</v>
      </c>
      <c r="I267">
        <f>(_xlfn.XLOOKUP(Table7[[#This Row],[Name]],_7217[Name],_7217[Points],0))</f>
        <v>0</v>
      </c>
      <c r="J267">
        <f>_xlfn.XLOOKUP(Table7[[#This Row],[Name]],_3746[Name],_3746[Rating],0)</f>
        <v>0</v>
      </c>
      <c r="K267">
        <f>_xlfn.XLOOKUP(Table7[[#This Row],[Name]],_966[[Name ]],_966[Points])</f>
        <v>0</v>
      </c>
      <c r="L267">
        <f>_xlfn.XLOOKUP(Table7[[#This Row],[Name]],_5860[Name],_5860[Points],0)</f>
        <v>2</v>
      </c>
      <c r="M267">
        <f>_xlfn.XLOOKUP(Table7[[#This Row],[Name]],_7176[Name],_7176[Points])</f>
        <v>0</v>
      </c>
      <c r="N267">
        <f>_xlfn.XLOOKUP(Table7[[#This Row],[Name]],_485[[Name ]],_485[Points],0)</f>
        <v>0</v>
      </c>
      <c r="O267">
        <f>_xlfn.XLOOKUP(Table7[[#This Row],[Name]],_7024[Name],_7024[Points])</f>
        <v>8</v>
      </c>
      <c r="P267">
        <f>_xlfn.XLOOKUP(Table7[[#This Row],[Name]],_6976[Name],_6976[Points],0)</f>
        <v>0</v>
      </c>
      <c r="Q267">
        <f>_xlfn.XLOOKUP(Table7[[#This Row],[Name]],_6918[Name],_6918[Points],0)</f>
        <v>0</v>
      </c>
      <c r="R267">
        <f>_xlfn.XLOOKUP(Table7[[#This Row],[Name]],_6678[Name],_6678[Points],0)</f>
        <v>0</v>
      </c>
      <c r="S267">
        <f>_xlfn.XLOOKUP(Table7[[#This Row],[Name]],_2[Name],_2[Points],0)</f>
        <v>0</v>
      </c>
      <c r="T267">
        <f>_xlfn.XLOOKUP(Table7[[#This Row],[Name]],_773[Name],_773[Points],0)</f>
        <v>0</v>
      </c>
      <c r="U267">
        <f>_xlfn.XLOOKUP(Table7[[#This Row],[Name]],_7[Name],_7[Points],0)</f>
        <v>0</v>
      </c>
      <c r="V267">
        <f>_xlfn.XLOOKUP(Table7[[#This Row],[Name]],_7521[Name],_7521[Points],0)</f>
        <v>0</v>
      </c>
    </row>
    <row r="268" spans="1:22" x14ac:dyDescent="0.2">
      <c r="A268" t="s">
        <v>22</v>
      </c>
      <c r="B268" t="str">
        <f>_xlfn.XLOOKUP(Table7[[#This Row],[Name]],_966[[Name ]],_966[Party])</f>
        <v>Republican</v>
      </c>
      <c r="C268" s="3">
        <f>SUM(Table7[[#This Row],[H.R. 7217]:[H.R. 7521]])/Table7[[#This Row],[Total Weight]]</f>
        <v>0.14084507042253522</v>
      </c>
      <c r="D268" s="4">
        <f>SUM(Table2[Weight?])</f>
        <v>71</v>
      </c>
      <c r="E268" s="4">
        <f>IF(Table7[[#This Row],[Party]]="Democratic",1,0)</f>
        <v>0</v>
      </c>
      <c r="F268" s="4">
        <f>IF(Table7[[#This Row],[Party]]="Democratic",Table7[[#This Row],[Score]],0)</f>
        <v>0</v>
      </c>
      <c r="G268" s="4">
        <f>IF(Table7[[#This Row],[Party]]="Republican",1,0)</f>
        <v>1</v>
      </c>
      <c r="H268" s="4">
        <f>IF(Table7[[#This Row],[Party]]="Republican",Table7[[#This Row],[Score]],0)</f>
        <v>0.14084507042253522</v>
      </c>
      <c r="I268">
        <f>(_xlfn.XLOOKUP(Table7[[#This Row],[Name]],_7217[Name],_7217[Points],0))</f>
        <v>0</v>
      </c>
      <c r="J268">
        <f>_xlfn.XLOOKUP(Table7[[#This Row],[Name]],_3746[Name],_3746[Rating],0)</f>
        <v>0</v>
      </c>
      <c r="K268">
        <f>_xlfn.XLOOKUP(Table7[[#This Row],[Name]],_966[[Name ]],_966[Points])</f>
        <v>0</v>
      </c>
      <c r="L268">
        <f>_xlfn.XLOOKUP(Table7[[#This Row],[Name]],_5860[Name],_5860[Points],0)</f>
        <v>2</v>
      </c>
      <c r="M268">
        <f>_xlfn.XLOOKUP(Table7[[#This Row],[Name]],_7176[Name],_7176[Points])</f>
        <v>0</v>
      </c>
      <c r="N268">
        <f>_xlfn.XLOOKUP(Table7[[#This Row],[Name]],_485[[Name ]],_485[Points],0)</f>
        <v>0</v>
      </c>
      <c r="O268">
        <f>_xlfn.XLOOKUP(Table7[[#This Row],[Name]],_7024[Name],_7024[Points])</f>
        <v>8</v>
      </c>
      <c r="P268">
        <f>_xlfn.XLOOKUP(Table7[[#This Row],[Name]],_6976[Name],_6976[Points],0)</f>
        <v>0</v>
      </c>
      <c r="Q268">
        <f>_xlfn.XLOOKUP(Table7[[#This Row],[Name]],_6918[Name],_6918[Points],0)</f>
        <v>0</v>
      </c>
      <c r="R268">
        <f>_xlfn.XLOOKUP(Table7[[#This Row],[Name]],_6678[Name],_6678[Points],0)</f>
        <v>0</v>
      </c>
      <c r="S268">
        <f>_xlfn.XLOOKUP(Table7[[#This Row],[Name]],_2[Name],_2[Points],0)</f>
        <v>0</v>
      </c>
      <c r="T268">
        <f>_xlfn.XLOOKUP(Table7[[#This Row],[Name]],_773[Name],_773[Points],0)</f>
        <v>0</v>
      </c>
      <c r="U268">
        <f>_xlfn.XLOOKUP(Table7[[#This Row],[Name]],_7[Name],_7[Points],0)</f>
        <v>0</v>
      </c>
      <c r="V268">
        <f>_xlfn.XLOOKUP(Table7[[#This Row],[Name]],_7521[Name],_7521[Points],0)</f>
        <v>0</v>
      </c>
    </row>
    <row r="269" spans="1:22" x14ac:dyDescent="0.2">
      <c r="A269" t="s">
        <v>28</v>
      </c>
      <c r="B269" t="str">
        <f>_xlfn.XLOOKUP(Table7[[#This Row],[Name]],_966[[Name ]],_966[Party])</f>
        <v>Republican</v>
      </c>
      <c r="C269" s="3">
        <f>SUM(Table7[[#This Row],[H.R. 7217]:[H.R. 7521]])/Table7[[#This Row],[Total Weight]]</f>
        <v>0.14084507042253522</v>
      </c>
      <c r="D269" s="4">
        <f>SUM(Table2[Weight?])</f>
        <v>71</v>
      </c>
      <c r="E269" s="4">
        <f>IF(Table7[[#This Row],[Party]]="Democratic",1,0)</f>
        <v>0</v>
      </c>
      <c r="F269" s="4">
        <f>IF(Table7[[#This Row],[Party]]="Democratic",Table7[[#This Row],[Score]],0)</f>
        <v>0</v>
      </c>
      <c r="G269" s="4">
        <f>IF(Table7[[#This Row],[Party]]="Republican",1,0)</f>
        <v>1</v>
      </c>
      <c r="H269" s="4">
        <f>IF(Table7[[#This Row],[Party]]="Republican",Table7[[#This Row],[Score]],0)</f>
        <v>0.14084507042253522</v>
      </c>
      <c r="I269">
        <f>(_xlfn.XLOOKUP(Table7[[#This Row],[Name]],_7217[Name],_7217[Points],0))</f>
        <v>0</v>
      </c>
      <c r="J269">
        <f>_xlfn.XLOOKUP(Table7[[#This Row],[Name]],_3746[Name],_3746[Rating],0)</f>
        <v>0</v>
      </c>
      <c r="K269">
        <f>_xlfn.XLOOKUP(Table7[[#This Row],[Name]],_966[[Name ]],_966[Points])</f>
        <v>0</v>
      </c>
      <c r="L269">
        <f>_xlfn.XLOOKUP(Table7[[#This Row],[Name]],_5860[Name],_5860[Points],0)</f>
        <v>2</v>
      </c>
      <c r="M269">
        <f>_xlfn.XLOOKUP(Table7[[#This Row],[Name]],_7176[Name],_7176[Points])</f>
        <v>0</v>
      </c>
      <c r="N269">
        <f>_xlfn.XLOOKUP(Table7[[#This Row],[Name]],_485[[Name ]],_485[Points],0)</f>
        <v>0</v>
      </c>
      <c r="O269">
        <f>_xlfn.XLOOKUP(Table7[[#This Row],[Name]],_7024[Name],_7024[Points])</f>
        <v>8</v>
      </c>
      <c r="P269">
        <f>_xlfn.XLOOKUP(Table7[[#This Row],[Name]],_6976[Name],_6976[Points],0)</f>
        <v>0</v>
      </c>
      <c r="Q269">
        <f>_xlfn.XLOOKUP(Table7[[#This Row],[Name]],_6918[Name],_6918[Points],0)</f>
        <v>0</v>
      </c>
      <c r="R269">
        <f>_xlfn.XLOOKUP(Table7[[#This Row],[Name]],_6678[Name],_6678[Points],0)</f>
        <v>0</v>
      </c>
      <c r="S269">
        <f>_xlfn.XLOOKUP(Table7[[#This Row],[Name]],_2[Name],_2[Points],0)</f>
        <v>0</v>
      </c>
      <c r="T269">
        <f>_xlfn.XLOOKUP(Table7[[#This Row],[Name]],_773[Name],_773[Points],0)</f>
        <v>0</v>
      </c>
      <c r="U269">
        <f>_xlfn.XLOOKUP(Table7[[#This Row],[Name]],_7[Name],_7[Points],0)</f>
        <v>0</v>
      </c>
      <c r="V269">
        <f>_xlfn.XLOOKUP(Table7[[#This Row],[Name]],_7521[Name],_7521[Points],0)</f>
        <v>0</v>
      </c>
    </row>
    <row r="270" spans="1:22" x14ac:dyDescent="0.2">
      <c r="A270" t="s">
        <v>30</v>
      </c>
      <c r="B270" t="str">
        <f>_xlfn.XLOOKUP(Table7[[#This Row],[Name]],_966[[Name ]],_966[Party])</f>
        <v>Republican</v>
      </c>
      <c r="C270" s="3">
        <f>SUM(Table7[[#This Row],[H.R. 7217]:[H.R. 7521]])/Table7[[#This Row],[Total Weight]]</f>
        <v>0.14084507042253522</v>
      </c>
      <c r="D270" s="4">
        <f>SUM(Table2[Weight?])</f>
        <v>71</v>
      </c>
      <c r="E270" s="4">
        <f>IF(Table7[[#This Row],[Party]]="Democratic",1,0)</f>
        <v>0</v>
      </c>
      <c r="F270" s="4">
        <f>IF(Table7[[#This Row],[Party]]="Democratic",Table7[[#This Row],[Score]],0)</f>
        <v>0</v>
      </c>
      <c r="G270" s="4">
        <f>IF(Table7[[#This Row],[Party]]="Republican",1,0)</f>
        <v>1</v>
      </c>
      <c r="H270" s="4">
        <f>IF(Table7[[#This Row],[Party]]="Republican",Table7[[#This Row],[Score]],0)</f>
        <v>0.14084507042253522</v>
      </c>
      <c r="I270">
        <f>(_xlfn.XLOOKUP(Table7[[#This Row],[Name]],_7217[Name],_7217[Points],0))</f>
        <v>0</v>
      </c>
      <c r="J270">
        <f>_xlfn.XLOOKUP(Table7[[#This Row],[Name]],_3746[Name],_3746[Rating],0)</f>
        <v>0</v>
      </c>
      <c r="K270">
        <f>_xlfn.XLOOKUP(Table7[[#This Row],[Name]],_966[[Name ]],_966[Points])</f>
        <v>0</v>
      </c>
      <c r="L270">
        <f>_xlfn.XLOOKUP(Table7[[#This Row],[Name]],_5860[Name],_5860[Points],0)</f>
        <v>2</v>
      </c>
      <c r="M270">
        <f>_xlfn.XLOOKUP(Table7[[#This Row],[Name]],_7176[Name],_7176[Points])</f>
        <v>0</v>
      </c>
      <c r="N270">
        <f>_xlfn.XLOOKUP(Table7[[#This Row],[Name]],_485[[Name ]],_485[Points],0)</f>
        <v>0</v>
      </c>
      <c r="O270">
        <f>_xlfn.XLOOKUP(Table7[[#This Row],[Name]],_7024[Name],_7024[Points])</f>
        <v>8</v>
      </c>
      <c r="P270">
        <f>_xlfn.XLOOKUP(Table7[[#This Row],[Name]],_6976[Name],_6976[Points],0)</f>
        <v>0</v>
      </c>
      <c r="Q270">
        <f>_xlfn.XLOOKUP(Table7[[#This Row],[Name]],_6918[Name],_6918[Points],0)</f>
        <v>0</v>
      </c>
      <c r="R270">
        <f>_xlfn.XLOOKUP(Table7[[#This Row],[Name]],_6678[Name],_6678[Points],0)</f>
        <v>0</v>
      </c>
      <c r="S270">
        <f>_xlfn.XLOOKUP(Table7[[#This Row],[Name]],_2[Name],_2[Points],0)</f>
        <v>0</v>
      </c>
      <c r="T270">
        <f>_xlfn.XLOOKUP(Table7[[#This Row],[Name]],_773[Name],_773[Points],0)</f>
        <v>0</v>
      </c>
      <c r="U270">
        <f>_xlfn.XLOOKUP(Table7[[#This Row],[Name]],_7[Name],_7[Points],0)</f>
        <v>0</v>
      </c>
      <c r="V270">
        <f>_xlfn.XLOOKUP(Table7[[#This Row],[Name]],_7521[Name],_7521[Points],0)</f>
        <v>0</v>
      </c>
    </row>
    <row r="271" spans="1:22" x14ac:dyDescent="0.2">
      <c r="A271" t="s">
        <v>35</v>
      </c>
      <c r="B271" t="str">
        <f>_xlfn.XLOOKUP(Table7[[#This Row],[Name]],_966[[Name ]],_966[Party])</f>
        <v>Republican</v>
      </c>
      <c r="C271" s="3">
        <f>SUM(Table7[[#This Row],[H.R. 7217]:[H.R. 7521]])/Table7[[#This Row],[Total Weight]]</f>
        <v>0.14084507042253522</v>
      </c>
      <c r="D271" s="4">
        <f>SUM(Table2[Weight?])</f>
        <v>71</v>
      </c>
      <c r="E271" s="4">
        <f>IF(Table7[[#This Row],[Party]]="Democratic",1,0)</f>
        <v>0</v>
      </c>
      <c r="F271" s="4">
        <f>IF(Table7[[#This Row],[Party]]="Democratic",Table7[[#This Row],[Score]],0)</f>
        <v>0</v>
      </c>
      <c r="G271" s="4">
        <f>IF(Table7[[#This Row],[Party]]="Republican",1,0)</f>
        <v>1</v>
      </c>
      <c r="H271" s="4">
        <f>IF(Table7[[#This Row],[Party]]="Republican",Table7[[#This Row],[Score]],0)</f>
        <v>0.14084507042253522</v>
      </c>
      <c r="I271">
        <f>(_xlfn.XLOOKUP(Table7[[#This Row],[Name]],_7217[Name],_7217[Points],0))</f>
        <v>0</v>
      </c>
      <c r="J271">
        <f>_xlfn.XLOOKUP(Table7[[#This Row],[Name]],_3746[Name],_3746[Rating],0)</f>
        <v>0</v>
      </c>
      <c r="K271">
        <f>_xlfn.XLOOKUP(Table7[[#This Row],[Name]],_966[[Name ]],_966[Points])</f>
        <v>0</v>
      </c>
      <c r="L271">
        <f>_xlfn.XLOOKUP(Table7[[#This Row],[Name]],_5860[Name],_5860[Points],0)</f>
        <v>2</v>
      </c>
      <c r="M271">
        <f>_xlfn.XLOOKUP(Table7[[#This Row],[Name]],_7176[Name],_7176[Points])</f>
        <v>0</v>
      </c>
      <c r="N271">
        <f>_xlfn.XLOOKUP(Table7[[#This Row],[Name]],_485[[Name ]],_485[Points],0)</f>
        <v>0</v>
      </c>
      <c r="O271">
        <f>_xlfn.XLOOKUP(Table7[[#This Row],[Name]],_7024[Name],_7024[Points])</f>
        <v>8</v>
      </c>
      <c r="P271">
        <f>_xlfn.XLOOKUP(Table7[[#This Row],[Name]],_6976[Name],_6976[Points],0)</f>
        <v>0</v>
      </c>
      <c r="Q271">
        <f>_xlfn.XLOOKUP(Table7[[#This Row],[Name]],_6918[Name],_6918[Points],0)</f>
        <v>0</v>
      </c>
      <c r="R271">
        <f>_xlfn.XLOOKUP(Table7[[#This Row],[Name]],_6678[Name],_6678[Points],0)</f>
        <v>0</v>
      </c>
      <c r="S271">
        <f>_xlfn.XLOOKUP(Table7[[#This Row],[Name]],_2[Name],_2[Points],0)</f>
        <v>0</v>
      </c>
      <c r="T271">
        <f>_xlfn.XLOOKUP(Table7[[#This Row],[Name]],_773[Name],_773[Points],0)</f>
        <v>0</v>
      </c>
      <c r="U271">
        <f>_xlfn.XLOOKUP(Table7[[#This Row],[Name]],_7[Name],_7[Points],0)</f>
        <v>0</v>
      </c>
      <c r="V271">
        <f>_xlfn.XLOOKUP(Table7[[#This Row],[Name]],_7521[Name],_7521[Points],0)</f>
        <v>0</v>
      </c>
    </row>
    <row r="272" spans="1:22" x14ac:dyDescent="0.2">
      <c r="A272" t="s">
        <v>41</v>
      </c>
      <c r="B272" t="str">
        <f>_xlfn.XLOOKUP(Table7[[#This Row],[Name]],_966[[Name ]],_966[Party])</f>
        <v>Republican</v>
      </c>
      <c r="C272" s="3">
        <f>SUM(Table7[[#This Row],[H.R. 7217]:[H.R. 7521]])/Table7[[#This Row],[Total Weight]]</f>
        <v>0.14084507042253522</v>
      </c>
      <c r="D272" s="4">
        <f>SUM(Table2[Weight?])</f>
        <v>71</v>
      </c>
      <c r="E272" s="4">
        <f>IF(Table7[[#This Row],[Party]]="Democratic",1,0)</f>
        <v>0</v>
      </c>
      <c r="F272" s="4">
        <f>IF(Table7[[#This Row],[Party]]="Democratic",Table7[[#This Row],[Score]],0)</f>
        <v>0</v>
      </c>
      <c r="G272" s="4">
        <f>IF(Table7[[#This Row],[Party]]="Republican",1,0)</f>
        <v>1</v>
      </c>
      <c r="H272" s="4">
        <f>IF(Table7[[#This Row],[Party]]="Republican",Table7[[#This Row],[Score]],0)</f>
        <v>0.14084507042253522</v>
      </c>
      <c r="I272">
        <f>(_xlfn.XLOOKUP(Table7[[#This Row],[Name]],_7217[Name],_7217[Points],0))</f>
        <v>0</v>
      </c>
      <c r="J272">
        <f>_xlfn.XLOOKUP(Table7[[#This Row],[Name]],_3746[Name],_3746[Rating],0)</f>
        <v>0</v>
      </c>
      <c r="K272">
        <f>_xlfn.XLOOKUP(Table7[[#This Row],[Name]],_966[[Name ]],_966[Points])</f>
        <v>0</v>
      </c>
      <c r="L272">
        <f>_xlfn.XLOOKUP(Table7[[#This Row],[Name]],_5860[Name],_5860[Points],0)</f>
        <v>2</v>
      </c>
      <c r="M272">
        <f>_xlfn.XLOOKUP(Table7[[#This Row],[Name]],_7176[Name],_7176[Points])</f>
        <v>0</v>
      </c>
      <c r="N272">
        <f>_xlfn.XLOOKUP(Table7[[#This Row],[Name]],_485[[Name ]],_485[Points],0)</f>
        <v>0</v>
      </c>
      <c r="O272">
        <f>_xlfn.XLOOKUP(Table7[[#This Row],[Name]],_7024[Name],_7024[Points])</f>
        <v>8</v>
      </c>
      <c r="P272">
        <f>_xlfn.XLOOKUP(Table7[[#This Row],[Name]],_6976[Name],_6976[Points],0)</f>
        <v>0</v>
      </c>
      <c r="Q272">
        <f>_xlfn.XLOOKUP(Table7[[#This Row],[Name]],_6918[Name],_6918[Points],0)</f>
        <v>0</v>
      </c>
      <c r="R272">
        <f>_xlfn.XLOOKUP(Table7[[#This Row],[Name]],_6678[Name],_6678[Points],0)</f>
        <v>0</v>
      </c>
      <c r="S272">
        <f>_xlfn.XLOOKUP(Table7[[#This Row],[Name]],_2[Name],_2[Points],0)</f>
        <v>0</v>
      </c>
      <c r="T272">
        <f>_xlfn.XLOOKUP(Table7[[#This Row],[Name]],_773[Name],_773[Points],0)</f>
        <v>0</v>
      </c>
      <c r="U272">
        <f>_xlfn.XLOOKUP(Table7[[#This Row],[Name]],_7[Name],_7[Points],0)</f>
        <v>0</v>
      </c>
      <c r="V272">
        <f>_xlfn.XLOOKUP(Table7[[#This Row],[Name]],_7521[Name],_7521[Points],0)</f>
        <v>0</v>
      </c>
    </row>
    <row r="273" spans="1:22" x14ac:dyDescent="0.2">
      <c r="A273" t="s">
        <v>44</v>
      </c>
      <c r="B273" t="str">
        <f>_xlfn.XLOOKUP(Table7[[#This Row],[Name]],_966[[Name ]],_966[Party])</f>
        <v>Republican</v>
      </c>
      <c r="C273" s="3">
        <f>SUM(Table7[[#This Row],[H.R. 7217]:[H.R. 7521]])/Table7[[#This Row],[Total Weight]]</f>
        <v>0.14084507042253522</v>
      </c>
      <c r="D273" s="4">
        <f>SUM(Table2[Weight?])</f>
        <v>71</v>
      </c>
      <c r="E273" s="4">
        <f>IF(Table7[[#This Row],[Party]]="Democratic",1,0)</f>
        <v>0</v>
      </c>
      <c r="F273" s="4">
        <f>IF(Table7[[#This Row],[Party]]="Democratic",Table7[[#This Row],[Score]],0)</f>
        <v>0</v>
      </c>
      <c r="G273" s="4">
        <f>IF(Table7[[#This Row],[Party]]="Republican",1,0)</f>
        <v>1</v>
      </c>
      <c r="H273" s="4">
        <f>IF(Table7[[#This Row],[Party]]="Republican",Table7[[#This Row],[Score]],0)</f>
        <v>0.14084507042253522</v>
      </c>
      <c r="I273">
        <f>(_xlfn.XLOOKUP(Table7[[#This Row],[Name]],_7217[Name],_7217[Points],0))</f>
        <v>0</v>
      </c>
      <c r="J273">
        <f>_xlfn.XLOOKUP(Table7[[#This Row],[Name]],_3746[Name],_3746[Rating],0)</f>
        <v>0</v>
      </c>
      <c r="K273">
        <f>_xlfn.XLOOKUP(Table7[[#This Row],[Name]],_966[[Name ]],_966[Points])</f>
        <v>0</v>
      </c>
      <c r="L273">
        <f>_xlfn.XLOOKUP(Table7[[#This Row],[Name]],_5860[Name],_5860[Points],0)</f>
        <v>2</v>
      </c>
      <c r="M273">
        <f>_xlfn.XLOOKUP(Table7[[#This Row],[Name]],_7176[Name],_7176[Points])</f>
        <v>0</v>
      </c>
      <c r="N273">
        <f>_xlfn.XLOOKUP(Table7[[#This Row],[Name]],_485[[Name ]],_485[Points],0)</f>
        <v>0</v>
      </c>
      <c r="O273">
        <f>_xlfn.XLOOKUP(Table7[[#This Row],[Name]],_7024[Name],_7024[Points])</f>
        <v>8</v>
      </c>
      <c r="P273">
        <f>_xlfn.XLOOKUP(Table7[[#This Row],[Name]],_6976[Name],_6976[Points],0)</f>
        <v>0</v>
      </c>
      <c r="Q273">
        <f>_xlfn.XLOOKUP(Table7[[#This Row],[Name]],_6918[Name],_6918[Points],0)</f>
        <v>0</v>
      </c>
      <c r="R273">
        <f>_xlfn.XLOOKUP(Table7[[#This Row],[Name]],_6678[Name],_6678[Points],0)</f>
        <v>0</v>
      </c>
      <c r="S273">
        <f>_xlfn.XLOOKUP(Table7[[#This Row],[Name]],_2[Name],_2[Points],0)</f>
        <v>0</v>
      </c>
      <c r="T273">
        <f>_xlfn.XLOOKUP(Table7[[#This Row],[Name]],_773[Name],_773[Points],0)</f>
        <v>0</v>
      </c>
      <c r="U273">
        <f>_xlfn.XLOOKUP(Table7[[#This Row],[Name]],_7[Name],_7[Points],0)</f>
        <v>0</v>
      </c>
      <c r="V273">
        <f>_xlfn.XLOOKUP(Table7[[#This Row],[Name]],_7521[Name],_7521[Points],0)</f>
        <v>0</v>
      </c>
    </row>
    <row r="274" spans="1:22" x14ac:dyDescent="0.2">
      <c r="A274" t="s">
        <v>48</v>
      </c>
      <c r="B274" t="str">
        <f>_xlfn.XLOOKUP(Table7[[#This Row],[Name]],_966[[Name ]],_966[Party])</f>
        <v>Republican</v>
      </c>
      <c r="C274" s="3">
        <f>SUM(Table7[[#This Row],[H.R. 7217]:[H.R. 7521]])/Table7[[#This Row],[Total Weight]]</f>
        <v>0.14084507042253522</v>
      </c>
      <c r="D274" s="4">
        <f>SUM(Table2[Weight?])</f>
        <v>71</v>
      </c>
      <c r="E274" s="4">
        <f>IF(Table7[[#This Row],[Party]]="Democratic",1,0)</f>
        <v>0</v>
      </c>
      <c r="F274" s="4">
        <f>IF(Table7[[#This Row],[Party]]="Democratic",Table7[[#This Row],[Score]],0)</f>
        <v>0</v>
      </c>
      <c r="G274" s="4">
        <f>IF(Table7[[#This Row],[Party]]="Republican",1,0)</f>
        <v>1</v>
      </c>
      <c r="H274" s="4">
        <f>IF(Table7[[#This Row],[Party]]="Republican",Table7[[#This Row],[Score]],0)</f>
        <v>0.14084507042253522</v>
      </c>
      <c r="I274">
        <f>(_xlfn.XLOOKUP(Table7[[#This Row],[Name]],_7217[Name],_7217[Points],0))</f>
        <v>0</v>
      </c>
      <c r="J274">
        <f>_xlfn.XLOOKUP(Table7[[#This Row],[Name]],_3746[Name],_3746[Rating],0)</f>
        <v>0</v>
      </c>
      <c r="K274">
        <f>_xlfn.XLOOKUP(Table7[[#This Row],[Name]],_966[[Name ]],_966[Points])</f>
        <v>0</v>
      </c>
      <c r="L274">
        <f>_xlfn.XLOOKUP(Table7[[#This Row],[Name]],_5860[Name],_5860[Points],0)</f>
        <v>2</v>
      </c>
      <c r="M274">
        <f>_xlfn.XLOOKUP(Table7[[#This Row],[Name]],_7176[Name],_7176[Points])</f>
        <v>0</v>
      </c>
      <c r="N274">
        <f>_xlfn.XLOOKUP(Table7[[#This Row],[Name]],_485[[Name ]],_485[Points],0)</f>
        <v>0</v>
      </c>
      <c r="O274">
        <f>_xlfn.XLOOKUP(Table7[[#This Row],[Name]],_7024[Name],_7024[Points])</f>
        <v>8</v>
      </c>
      <c r="P274">
        <f>_xlfn.XLOOKUP(Table7[[#This Row],[Name]],_6976[Name],_6976[Points],0)</f>
        <v>0</v>
      </c>
      <c r="Q274">
        <f>_xlfn.XLOOKUP(Table7[[#This Row],[Name]],_6918[Name],_6918[Points],0)</f>
        <v>0</v>
      </c>
      <c r="R274">
        <f>_xlfn.XLOOKUP(Table7[[#This Row],[Name]],_6678[Name],_6678[Points],0)</f>
        <v>0</v>
      </c>
      <c r="S274">
        <f>_xlfn.XLOOKUP(Table7[[#This Row],[Name]],_2[Name],_2[Points],0)</f>
        <v>0</v>
      </c>
      <c r="T274">
        <f>_xlfn.XLOOKUP(Table7[[#This Row],[Name]],_773[Name],_773[Points],0)</f>
        <v>0</v>
      </c>
      <c r="U274">
        <f>_xlfn.XLOOKUP(Table7[[#This Row],[Name]],_7[Name],_7[Points],0)</f>
        <v>0</v>
      </c>
      <c r="V274">
        <f>_xlfn.XLOOKUP(Table7[[#This Row],[Name]],_7521[Name],_7521[Points],0)</f>
        <v>0</v>
      </c>
    </row>
    <row r="275" spans="1:22" x14ac:dyDescent="0.2">
      <c r="A275" t="s">
        <v>52</v>
      </c>
      <c r="B275" t="str">
        <f>_xlfn.XLOOKUP(Table7[[#This Row],[Name]],_966[[Name ]],_966[Party])</f>
        <v>Republican</v>
      </c>
      <c r="C275" s="3">
        <f>SUM(Table7[[#This Row],[H.R. 7217]:[H.R. 7521]])/Table7[[#This Row],[Total Weight]]</f>
        <v>0.14084507042253522</v>
      </c>
      <c r="D275" s="4">
        <f>SUM(Table2[Weight?])</f>
        <v>71</v>
      </c>
      <c r="E275" s="4">
        <f>IF(Table7[[#This Row],[Party]]="Democratic",1,0)</f>
        <v>0</v>
      </c>
      <c r="F275" s="4">
        <f>IF(Table7[[#This Row],[Party]]="Democratic",Table7[[#This Row],[Score]],0)</f>
        <v>0</v>
      </c>
      <c r="G275" s="4">
        <f>IF(Table7[[#This Row],[Party]]="Republican",1,0)</f>
        <v>1</v>
      </c>
      <c r="H275" s="4">
        <f>IF(Table7[[#This Row],[Party]]="Republican",Table7[[#This Row],[Score]],0)</f>
        <v>0.14084507042253522</v>
      </c>
      <c r="I275">
        <f>(_xlfn.XLOOKUP(Table7[[#This Row],[Name]],_7217[Name],_7217[Points],0))</f>
        <v>0</v>
      </c>
      <c r="J275">
        <f>_xlfn.XLOOKUP(Table7[[#This Row],[Name]],_3746[Name],_3746[Rating],0)</f>
        <v>0</v>
      </c>
      <c r="K275">
        <f>_xlfn.XLOOKUP(Table7[[#This Row],[Name]],_966[[Name ]],_966[Points])</f>
        <v>0</v>
      </c>
      <c r="L275">
        <f>_xlfn.XLOOKUP(Table7[[#This Row],[Name]],_5860[Name],_5860[Points],0)</f>
        <v>2</v>
      </c>
      <c r="M275">
        <f>_xlfn.XLOOKUP(Table7[[#This Row],[Name]],_7176[Name],_7176[Points])</f>
        <v>0</v>
      </c>
      <c r="N275">
        <f>_xlfn.XLOOKUP(Table7[[#This Row],[Name]],_485[[Name ]],_485[Points],0)</f>
        <v>0</v>
      </c>
      <c r="O275">
        <f>_xlfn.XLOOKUP(Table7[[#This Row],[Name]],_7024[Name],_7024[Points])</f>
        <v>8</v>
      </c>
      <c r="P275">
        <f>_xlfn.XLOOKUP(Table7[[#This Row],[Name]],_6976[Name],_6976[Points],0)</f>
        <v>0</v>
      </c>
      <c r="Q275">
        <f>_xlfn.XLOOKUP(Table7[[#This Row],[Name]],_6918[Name],_6918[Points],0)</f>
        <v>0</v>
      </c>
      <c r="R275">
        <f>_xlfn.XLOOKUP(Table7[[#This Row],[Name]],_6678[Name],_6678[Points],0)</f>
        <v>0</v>
      </c>
      <c r="S275">
        <f>_xlfn.XLOOKUP(Table7[[#This Row],[Name]],_2[Name],_2[Points],0)</f>
        <v>0</v>
      </c>
      <c r="T275">
        <f>_xlfn.XLOOKUP(Table7[[#This Row],[Name]],_773[Name],_773[Points],0)</f>
        <v>0</v>
      </c>
      <c r="U275">
        <f>_xlfn.XLOOKUP(Table7[[#This Row],[Name]],_7[Name],_7[Points],0)</f>
        <v>0</v>
      </c>
      <c r="V275">
        <f>_xlfn.XLOOKUP(Table7[[#This Row],[Name]],_7521[Name],_7521[Points],0)</f>
        <v>0</v>
      </c>
    </row>
    <row r="276" spans="1:22" x14ac:dyDescent="0.2">
      <c r="A276" t="s">
        <v>72</v>
      </c>
      <c r="B276" t="str">
        <f>_xlfn.XLOOKUP(Table7[[#This Row],[Name]],_966[[Name ]],_966[Party])</f>
        <v>Republican</v>
      </c>
      <c r="C276" s="3">
        <f>SUM(Table7[[#This Row],[H.R. 7217]:[H.R. 7521]])/Table7[[#This Row],[Total Weight]]</f>
        <v>0.14084507042253522</v>
      </c>
      <c r="D276" s="4">
        <f>SUM(Table2[Weight?])</f>
        <v>71</v>
      </c>
      <c r="E276" s="4">
        <f>IF(Table7[[#This Row],[Party]]="Democratic",1,0)</f>
        <v>0</v>
      </c>
      <c r="F276" s="4">
        <f>IF(Table7[[#This Row],[Party]]="Democratic",Table7[[#This Row],[Score]],0)</f>
        <v>0</v>
      </c>
      <c r="G276" s="4">
        <f>IF(Table7[[#This Row],[Party]]="Republican",1,0)</f>
        <v>1</v>
      </c>
      <c r="H276" s="4">
        <f>IF(Table7[[#This Row],[Party]]="Republican",Table7[[#This Row],[Score]],0)</f>
        <v>0.14084507042253522</v>
      </c>
      <c r="I276">
        <f>(_xlfn.XLOOKUP(Table7[[#This Row],[Name]],_7217[Name],_7217[Points],0))</f>
        <v>0</v>
      </c>
      <c r="J276">
        <f>_xlfn.XLOOKUP(Table7[[#This Row],[Name]],_3746[Name],_3746[Rating],0)</f>
        <v>0</v>
      </c>
      <c r="K276">
        <f>_xlfn.XLOOKUP(Table7[[#This Row],[Name]],_966[[Name ]],_966[Points])</f>
        <v>0</v>
      </c>
      <c r="L276">
        <f>_xlfn.XLOOKUP(Table7[[#This Row],[Name]],_5860[Name],_5860[Points],0)</f>
        <v>2</v>
      </c>
      <c r="M276">
        <f>_xlfn.XLOOKUP(Table7[[#This Row],[Name]],_7176[Name],_7176[Points])</f>
        <v>0</v>
      </c>
      <c r="N276">
        <f>_xlfn.XLOOKUP(Table7[[#This Row],[Name]],_485[[Name ]],_485[Points],0)</f>
        <v>0</v>
      </c>
      <c r="O276">
        <f>_xlfn.XLOOKUP(Table7[[#This Row],[Name]],_7024[Name],_7024[Points])</f>
        <v>8</v>
      </c>
      <c r="P276">
        <f>_xlfn.XLOOKUP(Table7[[#This Row],[Name]],_6976[Name],_6976[Points],0)</f>
        <v>0</v>
      </c>
      <c r="Q276">
        <f>_xlfn.XLOOKUP(Table7[[#This Row],[Name]],_6918[Name],_6918[Points],0)</f>
        <v>0</v>
      </c>
      <c r="R276">
        <f>_xlfn.XLOOKUP(Table7[[#This Row],[Name]],_6678[Name],_6678[Points],0)</f>
        <v>0</v>
      </c>
      <c r="S276">
        <f>_xlfn.XLOOKUP(Table7[[#This Row],[Name]],_2[Name],_2[Points],0)</f>
        <v>0</v>
      </c>
      <c r="T276">
        <f>_xlfn.XLOOKUP(Table7[[#This Row],[Name]],_773[Name],_773[Points],0)</f>
        <v>0</v>
      </c>
      <c r="U276">
        <f>_xlfn.XLOOKUP(Table7[[#This Row],[Name]],_7[Name],_7[Points],0)</f>
        <v>0</v>
      </c>
      <c r="V276">
        <f>_xlfn.XLOOKUP(Table7[[#This Row],[Name]],_7521[Name],_7521[Points],0)</f>
        <v>0</v>
      </c>
    </row>
    <row r="277" spans="1:22" x14ac:dyDescent="0.2">
      <c r="A277" t="s">
        <v>79</v>
      </c>
      <c r="B277" t="str">
        <f>_xlfn.XLOOKUP(Table7[[#This Row],[Name]],_966[[Name ]],_966[Party])</f>
        <v>Republican</v>
      </c>
      <c r="C277" s="3">
        <f>SUM(Table7[[#This Row],[H.R. 7217]:[H.R. 7521]])/Table7[[#This Row],[Total Weight]]</f>
        <v>0.14084507042253522</v>
      </c>
      <c r="D277" s="4">
        <f>SUM(Table2[Weight?])</f>
        <v>71</v>
      </c>
      <c r="E277" s="4">
        <f>IF(Table7[[#This Row],[Party]]="Democratic",1,0)</f>
        <v>0</v>
      </c>
      <c r="F277" s="4">
        <f>IF(Table7[[#This Row],[Party]]="Democratic",Table7[[#This Row],[Score]],0)</f>
        <v>0</v>
      </c>
      <c r="G277" s="4">
        <f>IF(Table7[[#This Row],[Party]]="Republican",1,0)</f>
        <v>1</v>
      </c>
      <c r="H277" s="4">
        <f>IF(Table7[[#This Row],[Party]]="Republican",Table7[[#This Row],[Score]],0)</f>
        <v>0.14084507042253522</v>
      </c>
      <c r="I277">
        <f>(_xlfn.XLOOKUP(Table7[[#This Row],[Name]],_7217[Name],_7217[Points],0))</f>
        <v>0</v>
      </c>
      <c r="J277">
        <f>_xlfn.XLOOKUP(Table7[[#This Row],[Name]],_3746[Name],_3746[Rating],0)</f>
        <v>0</v>
      </c>
      <c r="K277">
        <f>_xlfn.XLOOKUP(Table7[[#This Row],[Name]],_966[[Name ]],_966[Points])</f>
        <v>0</v>
      </c>
      <c r="L277">
        <f>_xlfn.XLOOKUP(Table7[[#This Row],[Name]],_5860[Name],_5860[Points],0)</f>
        <v>2</v>
      </c>
      <c r="M277">
        <f>_xlfn.XLOOKUP(Table7[[#This Row],[Name]],_7176[Name],_7176[Points])</f>
        <v>0</v>
      </c>
      <c r="N277">
        <f>_xlfn.XLOOKUP(Table7[[#This Row],[Name]],_485[[Name ]],_485[Points],0)</f>
        <v>0</v>
      </c>
      <c r="O277">
        <f>_xlfn.XLOOKUP(Table7[[#This Row],[Name]],_7024[Name],_7024[Points])</f>
        <v>8</v>
      </c>
      <c r="P277">
        <f>_xlfn.XLOOKUP(Table7[[#This Row],[Name]],_6976[Name],_6976[Points],0)</f>
        <v>0</v>
      </c>
      <c r="Q277">
        <f>_xlfn.XLOOKUP(Table7[[#This Row],[Name]],_6918[Name],_6918[Points],0)</f>
        <v>0</v>
      </c>
      <c r="R277">
        <f>_xlfn.XLOOKUP(Table7[[#This Row],[Name]],_6678[Name],_6678[Points],0)</f>
        <v>0</v>
      </c>
      <c r="S277">
        <f>_xlfn.XLOOKUP(Table7[[#This Row],[Name]],_2[Name],_2[Points],0)</f>
        <v>0</v>
      </c>
      <c r="T277">
        <f>_xlfn.XLOOKUP(Table7[[#This Row],[Name]],_773[Name],_773[Points],0)</f>
        <v>0</v>
      </c>
      <c r="U277">
        <f>_xlfn.XLOOKUP(Table7[[#This Row],[Name]],_7[Name],_7[Points],0)</f>
        <v>0</v>
      </c>
      <c r="V277">
        <f>_xlfn.XLOOKUP(Table7[[#This Row],[Name]],_7521[Name],_7521[Points],0)</f>
        <v>0</v>
      </c>
    </row>
    <row r="278" spans="1:22" x14ac:dyDescent="0.2">
      <c r="A278" t="s">
        <v>90</v>
      </c>
      <c r="B278" t="str">
        <f>_xlfn.XLOOKUP(Table7[[#This Row],[Name]],_966[[Name ]],_966[Party])</f>
        <v>Republican</v>
      </c>
      <c r="C278" s="3">
        <f>SUM(Table7[[#This Row],[H.R. 7217]:[H.R. 7521]])/Table7[[#This Row],[Total Weight]]</f>
        <v>0.14084507042253522</v>
      </c>
      <c r="D278" s="4">
        <f>SUM(Table2[Weight?])</f>
        <v>71</v>
      </c>
      <c r="E278" s="4">
        <f>IF(Table7[[#This Row],[Party]]="Democratic",1,0)</f>
        <v>0</v>
      </c>
      <c r="F278" s="4">
        <f>IF(Table7[[#This Row],[Party]]="Democratic",Table7[[#This Row],[Score]],0)</f>
        <v>0</v>
      </c>
      <c r="G278" s="4">
        <f>IF(Table7[[#This Row],[Party]]="Republican",1,0)</f>
        <v>1</v>
      </c>
      <c r="H278" s="4">
        <f>IF(Table7[[#This Row],[Party]]="Republican",Table7[[#This Row],[Score]],0)</f>
        <v>0.14084507042253522</v>
      </c>
      <c r="I278">
        <f>(_xlfn.XLOOKUP(Table7[[#This Row],[Name]],_7217[Name],_7217[Points],0))</f>
        <v>0</v>
      </c>
      <c r="J278">
        <f>_xlfn.XLOOKUP(Table7[[#This Row],[Name]],_3746[Name],_3746[Rating],0)</f>
        <v>1</v>
      </c>
      <c r="K278">
        <f>_xlfn.XLOOKUP(Table7[[#This Row],[Name]],_966[[Name ]],_966[Points])</f>
        <v>0</v>
      </c>
      <c r="L278">
        <f>_xlfn.XLOOKUP(Table7[[#This Row],[Name]],_5860[Name],_5860[Points],0)</f>
        <v>0</v>
      </c>
      <c r="M278">
        <f>_xlfn.XLOOKUP(Table7[[#This Row],[Name]],_7176[Name],_7176[Points])</f>
        <v>0</v>
      </c>
      <c r="N278">
        <f>_xlfn.XLOOKUP(Table7[[#This Row],[Name]],_485[[Name ]],_485[Points],0)</f>
        <v>1</v>
      </c>
      <c r="O278">
        <f>_xlfn.XLOOKUP(Table7[[#This Row],[Name]],_7024[Name],_7024[Points])</f>
        <v>8</v>
      </c>
      <c r="P278">
        <f>_xlfn.XLOOKUP(Table7[[#This Row],[Name]],_6976[Name],_6976[Points],0)</f>
        <v>0</v>
      </c>
      <c r="Q278">
        <f>_xlfn.XLOOKUP(Table7[[#This Row],[Name]],_6918[Name],_6918[Points],0)</f>
        <v>0</v>
      </c>
      <c r="R278">
        <f>_xlfn.XLOOKUP(Table7[[#This Row],[Name]],_6678[Name],_6678[Points],0)</f>
        <v>0</v>
      </c>
      <c r="S278">
        <f>_xlfn.XLOOKUP(Table7[[#This Row],[Name]],_2[Name],_2[Points],0)</f>
        <v>0</v>
      </c>
      <c r="T278">
        <f>_xlfn.XLOOKUP(Table7[[#This Row],[Name]],_773[Name],_773[Points],0)</f>
        <v>0</v>
      </c>
      <c r="U278">
        <f>_xlfn.XLOOKUP(Table7[[#This Row],[Name]],_7[Name],_7[Points],0)</f>
        <v>0</v>
      </c>
      <c r="V278">
        <f>_xlfn.XLOOKUP(Table7[[#This Row],[Name]],_7521[Name],_7521[Points],0)</f>
        <v>0</v>
      </c>
    </row>
    <row r="279" spans="1:22" x14ac:dyDescent="0.2">
      <c r="A279" t="s">
        <v>101</v>
      </c>
      <c r="B279" t="str">
        <f>_xlfn.XLOOKUP(Table7[[#This Row],[Name]],_966[[Name ]],_966[Party])</f>
        <v>Republican</v>
      </c>
      <c r="C279" s="3">
        <f>SUM(Table7[[#This Row],[H.R. 7217]:[H.R. 7521]])/Table7[[#This Row],[Total Weight]]</f>
        <v>0.14084507042253522</v>
      </c>
      <c r="D279" s="4">
        <f>SUM(Table2[Weight?])</f>
        <v>71</v>
      </c>
      <c r="E279" s="4">
        <f>IF(Table7[[#This Row],[Party]]="Democratic",1,0)</f>
        <v>0</v>
      </c>
      <c r="F279" s="4">
        <f>IF(Table7[[#This Row],[Party]]="Democratic",Table7[[#This Row],[Score]],0)</f>
        <v>0</v>
      </c>
      <c r="G279" s="4">
        <f>IF(Table7[[#This Row],[Party]]="Republican",1,0)</f>
        <v>1</v>
      </c>
      <c r="H279" s="4">
        <f>IF(Table7[[#This Row],[Party]]="Republican",Table7[[#This Row],[Score]],0)</f>
        <v>0.14084507042253522</v>
      </c>
      <c r="I279">
        <f>(_xlfn.XLOOKUP(Table7[[#This Row],[Name]],_7217[Name],_7217[Points],0))</f>
        <v>0</v>
      </c>
      <c r="J279">
        <f>_xlfn.XLOOKUP(Table7[[#This Row],[Name]],_3746[Name],_3746[Rating],0)</f>
        <v>0</v>
      </c>
      <c r="K279">
        <f>_xlfn.XLOOKUP(Table7[[#This Row],[Name]],_966[[Name ]],_966[Points])</f>
        <v>0</v>
      </c>
      <c r="L279">
        <f>_xlfn.XLOOKUP(Table7[[#This Row],[Name]],_5860[Name],_5860[Points],0)</f>
        <v>2</v>
      </c>
      <c r="M279">
        <f>_xlfn.XLOOKUP(Table7[[#This Row],[Name]],_7176[Name],_7176[Points])</f>
        <v>0</v>
      </c>
      <c r="N279">
        <f>_xlfn.XLOOKUP(Table7[[#This Row],[Name]],_485[[Name ]],_485[Points],0)</f>
        <v>0</v>
      </c>
      <c r="O279">
        <f>_xlfn.XLOOKUP(Table7[[#This Row],[Name]],_7024[Name],_7024[Points])</f>
        <v>8</v>
      </c>
      <c r="P279">
        <f>_xlfn.XLOOKUP(Table7[[#This Row],[Name]],_6976[Name],_6976[Points],0)</f>
        <v>0</v>
      </c>
      <c r="Q279">
        <f>_xlfn.XLOOKUP(Table7[[#This Row],[Name]],_6918[Name],_6918[Points],0)</f>
        <v>0</v>
      </c>
      <c r="R279">
        <f>_xlfn.XLOOKUP(Table7[[#This Row],[Name]],_6678[Name],_6678[Points],0)</f>
        <v>0</v>
      </c>
      <c r="S279">
        <f>_xlfn.XLOOKUP(Table7[[#This Row],[Name]],_2[Name],_2[Points],0)</f>
        <v>0</v>
      </c>
      <c r="T279">
        <f>_xlfn.XLOOKUP(Table7[[#This Row],[Name]],_773[Name],_773[Points],0)</f>
        <v>0</v>
      </c>
      <c r="U279">
        <f>_xlfn.XLOOKUP(Table7[[#This Row],[Name]],_7[Name],_7[Points],0)</f>
        <v>0</v>
      </c>
      <c r="V279">
        <f>_xlfn.XLOOKUP(Table7[[#This Row],[Name]],_7521[Name],_7521[Points],0)</f>
        <v>0</v>
      </c>
    </row>
    <row r="280" spans="1:22" x14ac:dyDescent="0.2">
      <c r="A280" t="s">
        <v>111</v>
      </c>
      <c r="B280" t="str">
        <f>_xlfn.XLOOKUP(Table7[[#This Row],[Name]],_966[[Name ]],_966[Party])</f>
        <v>Republican</v>
      </c>
      <c r="C280" s="3">
        <f>SUM(Table7[[#This Row],[H.R. 7217]:[H.R. 7521]])/Table7[[#This Row],[Total Weight]]</f>
        <v>0.14084507042253522</v>
      </c>
      <c r="D280" s="4">
        <f>SUM(Table2[Weight?])</f>
        <v>71</v>
      </c>
      <c r="E280" s="4">
        <f>IF(Table7[[#This Row],[Party]]="Democratic",1,0)</f>
        <v>0</v>
      </c>
      <c r="F280" s="4">
        <f>IF(Table7[[#This Row],[Party]]="Democratic",Table7[[#This Row],[Score]],0)</f>
        <v>0</v>
      </c>
      <c r="G280" s="4">
        <f>IF(Table7[[#This Row],[Party]]="Republican",1,0)</f>
        <v>1</v>
      </c>
      <c r="H280" s="4">
        <f>IF(Table7[[#This Row],[Party]]="Republican",Table7[[#This Row],[Score]],0)</f>
        <v>0.14084507042253522</v>
      </c>
      <c r="I280">
        <f>(_xlfn.XLOOKUP(Table7[[#This Row],[Name]],_7217[Name],_7217[Points],0))</f>
        <v>0</v>
      </c>
      <c r="J280">
        <f>_xlfn.XLOOKUP(Table7[[#This Row],[Name]],_3746[Name],_3746[Rating],0)</f>
        <v>0</v>
      </c>
      <c r="K280">
        <f>_xlfn.XLOOKUP(Table7[[#This Row],[Name]],_966[[Name ]],_966[Points])</f>
        <v>0</v>
      </c>
      <c r="L280">
        <f>_xlfn.XLOOKUP(Table7[[#This Row],[Name]],_5860[Name],_5860[Points],0)</f>
        <v>2</v>
      </c>
      <c r="M280">
        <f>_xlfn.XLOOKUP(Table7[[#This Row],[Name]],_7176[Name],_7176[Points])</f>
        <v>0</v>
      </c>
      <c r="N280">
        <f>_xlfn.XLOOKUP(Table7[[#This Row],[Name]],_485[[Name ]],_485[Points],0)</f>
        <v>0</v>
      </c>
      <c r="O280">
        <f>_xlfn.XLOOKUP(Table7[[#This Row],[Name]],_7024[Name],_7024[Points])</f>
        <v>8</v>
      </c>
      <c r="P280">
        <f>_xlfn.XLOOKUP(Table7[[#This Row],[Name]],_6976[Name],_6976[Points],0)</f>
        <v>0</v>
      </c>
      <c r="Q280">
        <f>_xlfn.XLOOKUP(Table7[[#This Row],[Name]],_6918[Name],_6918[Points],0)</f>
        <v>0</v>
      </c>
      <c r="R280">
        <f>_xlfn.XLOOKUP(Table7[[#This Row],[Name]],_6678[Name],_6678[Points],0)</f>
        <v>0</v>
      </c>
      <c r="S280">
        <f>_xlfn.XLOOKUP(Table7[[#This Row],[Name]],_2[Name],_2[Points],0)</f>
        <v>0</v>
      </c>
      <c r="T280">
        <f>_xlfn.XLOOKUP(Table7[[#This Row],[Name]],_773[Name],_773[Points],0)</f>
        <v>0</v>
      </c>
      <c r="U280">
        <f>_xlfn.XLOOKUP(Table7[[#This Row],[Name]],_7[Name],_7[Points],0)</f>
        <v>0</v>
      </c>
      <c r="V280">
        <f>_xlfn.XLOOKUP(Table7[[#This Row],[Name]],_7521[Name],_7521[Points],0)</f>
        <v>0</v>
      </c>
    </row>
    <row r="281" spans="1:22" x14ac:dyDescent="0.2">
      <c r="A281" t="s">
        <v>122</v>
      </c>
      <c r="B281" t="str">
        <f>_xlfn.XLOOKUP(Table7[[#This Row],[Name]],_966[[Name ]],_966[Party])</f>
        <v>Republican</v>
      </c>
      <c r="C281" s="3">
        <f>SUM(Table7[[#This Row],[H.R. 7217]:[H.R. 7521]])/Table7[[#This Row],[Total Weight]]</f>
        <v>0.14084507042253522</v>
      </c>
      <c r="D281" s="4">
        <f>SUM(Table2[Weight?])</f>
        <v>71</v>
      </c>
      <c r="E281" s="4">
        <f>IF(Table7[[#This Row],[Party]]="Democratic",1,0)</f>
        <v>0</v>
      </c>
      <c r="F281" s="4">
        <f>IF(Table7[[#This Row],[Party]]="Democratic",Table7[[#This Row],[Score]],0)</f>
        <v>0</v>
      </c>
      <c r="G281" s="4">
        <f>IF(Table7[[#This Row],[Party]]="Republican",1,0)</f>
        <v>1</v>
      </c>
      <c r="H281" s="4">
        <f>IF(Table7[[#This Row],[Party]]="Republican",Table7[[#This Row],[Score]],0)</f>
        <v>0.14084507042253522</v>
      </c>
      <c r="I281">
        <f>(_xlfn.XLOOKUP(Table7[[#This Row],[Name]],_7217[Name],_7217[Points],0))</f>
        <v>0</v>
      </c>
      <c r="J281">
        <f>_xlfn.XLOOKUP(Table7[[#This Row],[Name]],_3746[Name],_3746[Rating],0)</f>
        <v>0</v>
      </c>
      <c r="K281">
        <f>_xlfn.XLOOKUP(Table7[[#This Row],[Name]],_966[[Name ]],_966[Points])</f>
        <v>0</v>
      </c>
      <c r="L281">
        <f>_xlfn.XLOOKUP(Table7[[#This Row],[Name]],_5860[Name],_5860[Points],0)</f>
        <v>2</v>
      </c>
      <c r="M281">
        <f>_xlfn.XLOOKUP(Table7[[#This Row],[Name]],_7176[Name],_7176[Points])</f>
        <v>0</v>
      </c>
      <c r="N281">
        <f>_xlfn.XLOOKUP(Table7[[#This Row],[Name]],_485[[Name ]],_485[Points],0)</f>
        <v>0</v>
      </c>
      <c r="O281">
        <f>_xlfn.XLOOKUP(Table7[[#This Row],[Name]],_7024[Name],_7024[Points])</f>
        <v>8</v>
      </c>
      <c r="P281">
        <f>_xlfn.XLOOKUP(Table7[[#This Row],[Name]],_6976[Name],_6976[Points],0)</f>
        <v>0</v>
      </c>
      <c r="Q281">
        <f>_xlfn.XLOOKUP(Table7[[#This Row],[Name]],_6918[Name],_6918[Points],0)</f>
        <v>0</v>
      </c>
      <c r="R281">
        <f>_xlfn.XLOOKUP(Table7[[#This Row],[Name]],_6678[Name],_6678[Points],0)</f>
        <v>0</v>
      </c>
      <c r="S281">
        <f>_xlfn.XLOOKUP(Table7[[#This Row],[Name]],_2[Name],_2[Points],0)</f>
        <v>0</v>
      </c>
      <c r="T281">
        <f>_xlfn.XLOOKUP(Table7[[#This Row],[Name]],_773[Name],_773[Points],0)</f>
        <v>0</v>
      </c>
      <c r="U281">
        <f>_xlfn.XLOOKUP(Table7[[#This Row],[Name]],_7[Name],_7[Points],0)</f>
        <v>0</v>
      </c>
      <c r="V281">
        <f>_xlfn.XLOOKUP(Table7[[#This Row],[Name]],_7521[Name],_7521[Points],0)</f>
        <v>0</v>
      </c>
    </row>
    <row r="282" spans="1:22" x14ac:dyDescent="0.2">
      <c r="A282" t="s">
        <v>124</v>
      </c>
      <c r="B282" t="str">
        <f>_xlfn.XLOOKUP(Table7[[#This Row],[Name]],_966[[Name ]],_966[Party])</f>
        <v>Republican</v>
      </c>
      <c r="C282" s="3">
        <f>SUM(Table7[[#This Row],[H.R. 7217]:[H.R. 7521]])/Table7[[#This Row],[Total Weight]]</f>
        <v>0.14084507042253522</v>
      </c>
      <c r="D282" s="4">
        <f>SUM(Table2[Weight?])</f>
        <v>71</v>
      </c>
      <c r="E282" s="4">
        <f>IF(Table7[[#This Row],[Party]]="Democratic",1,0)</f>
        <v>0</v>
      </c>
      <c r="F282" s="4">
        <f>IF(Table7[[#This Row],[Party]]="Democratic",Table7[[#This Row],[Score]],0)</f>
        <v>0</v>
      </c>
      <c r="G282" s="4">
        <f>IF(Table7[[#This Row],[Party]]="Republican",1,0)</f>
        <v>1</v>
      </c>
      <c r="H282" s="4">
        <f>IF(Table7[[#This Row],[Party]]="Republican",Table7[[#This Row],[Score]],0)</f>
        <v>0.14084507042253522</v>
      </c>
      <c r="I282">
        <f>(_xlfn.XLOOKUP(Table7[[#This Row],[Name]],_7217[Name],_7217[Points],0))</f>
        <v>0</v>
      </c>
      <c r="J282">
        <f>_xlfn.XLOOKUP(Table7[[#This Row],[Name]],_3746[Name],_3746[Rating],0)</f>
        <v>0</v>
      </c>
      <c r="K282">
        <f>_xlfn.XLOOKUP(Table7[[#This Row],[Name]],_966[[Name ]],_966[Points])</f>
        <v>0</v>
      </c>
      <c r="L282">
        <f>_xlfn.XLOOKUP(Table7[[#This Row],[Name]],_5860[Name],_5860[Points],0)</f>
        <v>2</v>
      </c>
      <c r="M282">
        <f>_xlfn.XLOOKUP(Table7[[#This Row],[Name]],_7176[Name],_7176[Points])</f>
        <v>0</v>
      </c>
      <c r="N282">
        <f>_xlfn.XLOOKUP(Table7[[#This Row],[Name]],_485[[Name ]],_485[Points],0)</f>
        <v>0</v>
      </c>
      <c r="O282">
        <f>_xlfn.XLOOKUP(Table7[[#This Row],[Name]],_7024[Name],_7024[Points])</f>
        <v>8</v>
      </c>
      <c r="P282">
        <f>_xlfn.XLOOKUP(Table7[[#This Row],[Name]],_6976[Name],_6976[Points],0)</f>
        <v>0</v>
      </c>
      <c r="Q282">
        <f>_xlfn.XLOOKUP(Table7[[#This Row],[Name]],_6918[Name],_6918[Points],0)</f>
        <v>0</v>
      </c>
      <c r="R282">
        <f>_xlfn.XLOOKUP(Table7[[#This Row],[Name]],_6678[Name],_6678[Points],0)</f>
        <v>0</v>
      </c>
      <c r="S282">
        <f>_xlfn.XLOOKUP(Table7[[#This Row],[Name]],_2[Name],_2[Points],0)</f>
        <v>0</v>
      </c>
      <c r="T282">
        <f>_xlfn.XLOOKUP(Table7[[#This Row],[Name]],_773[Name],_773[Points],0)</f>
        <v>0</v>
      </c>
      <c r="U282">
        <f>_xlfn.XLOOKUP(Table7[[#This Row],[Name]],_7[Name],_7[Points],0)</f>
        <v>0</v>
      </c>
      <c r="V282">
        <f>_xlfn.XLOOKUP(Table7[[#This Row],[Name]],_7521[Name],_7521[Points],0)</f>
        <v>0</v>
      </c>
    </row>
    <row r="283" spans="1:22" x14ac:dyDescent="0.2">
      <c r="A283" t="s">
        <v>128</v>
      </c>
      <c r="B283" t="str">
        <f>_xlfn.XLOOKUP(Table7[[#This Row],[Name]],_966[[Name ]],_966[Party])</f>
        <v>Republican</v>
      </c>
      <c r="C283" s="3">
        <f>SUM(Table7[[#This Row],[H.R. 7217]:[H.R. 7521]])/Table7[[#This Row],[Total Weight]]</f>
        <v>0.14084507042253522</v>
      </c>
      <c r="D283" s="4">
        <f>SUM(Table2[Weight?])</f>
        <v>71</v>
      </c>
      <c r="E283" s="4">
        <f>IF(Table7[[#This Row],[Party]]="Democratic",1,0)</f>
        <v>0</v>
      </c>
      <c r="F283" s="4">
        <f>IF(Table7[[#This Row],[Party]]="Democratic",Table7[[#This Row],[Score]],0)</f>
        <v>0</v>
      </c>
      <c r="G283" s="4">
        <f>IF(Table7[[#This Row],[Party]]="Republican",1,0)</f>
        <v>1</v>
      </c>
      <c r="H283" s="4">
        <f>IF(Table7[[#This Row],[Party]]="Republican",Table7[[#This Row],[Score]],0)</f>
        <v>0.14084507042253522</v>
      </c>
      <c r="I283">
        <f>(_xlfn.XLOOKUP(Table7[[#This Row],[Name]],_7217[Name],_7217[Points],0))</f>
        <v>0</v>
      </c>
      <c r="J283">
        <f>_xlfn.XLOOKUP(Table7[[#This Row],[Name]],_3746[Name],_3746[Rating],0)</f>
        <v>0</v>
      </c>
      <c r="K283">
        <f>_xlfn.XLOOKUP(Table7[[#This Row],[Name]],_966[[Name ]],_966[Points])</f>
        <v>0</v>
      </c>
      <c r="L283">
        <f>_xlfn.XLOOKUP(Table7[[#This Row],[Name]],_5860[Name],_5860[Points],0)</f>
        <v>2</v>
      </c>
      <c r="M283">
        <f>_xlfn.XLOOKUP(Table7[[#This Row],[Name]],_7176[Name],_7176[Points])</f>
        <v>0</v>
      </c>
      <c r="N283">
        <f>_xlfn.XLOOKUP(Table7[[#This Row],[Name]],_485[[Name ]],_485[Points],0)</f>
        <v>0</v>
      </c>
      <c r="O283">
        <f>_xlfn.XLOOKUP(Table7[[#This Row],[Name]],_7024[Name],_7024[Points])</f>
        <v>8</v>
      </c>
      <c r="P283">
        <f>_xlfn.XLOOKUP(Table7[[#This Row],[Name]],_6976[Name],_6976[Points],0)</f>
        <v>0</v>
      </c>
      <c r="Q283">
        <f>_xlfn.XLOOKUP(Table7[[#This Row],[Name]],_6918[Name],_6918[Points],0)</f>
        <v>0</v>
      </c>
      <c r="R283">
        <f>_xlfn.XLOOKUP(Table7[[#This Row],[Name]],_6678[Name],_6678[Points],0)</f>
        <v>0</v>
      </c>
      <c r="S283">
        <f>_xlfn.XLOOKUP(Table7[[#This Row],[Name]],_2[Name],_2[Points],0)</f>
        <v>0</v>
      </c>
      <c r="T283">
        <f>_xlfn.XLOOKUP(Table7[[#This Row],[Name]],_773[Name],_773[Points],0)</f>
        <v>0</v>
      </c>
      <c r="U283">
        <f>_xlfn.XLOOKUP(Table7[[#This Row],[Name]],_7[Name],_7[Points],0)</f>
        <v>0</v>
      </c>
      <c r="V283">
        <f>_xlfn.XLOOKUP(Table7[[#This Row],[Name]],_7521[Name],_7521[Points],0)</f>
        <v>0</v>
      </c>
    </row>
    <row r="284" spans="1:22" x14ac:dyDescent="0.2">
      <c r="A284" t="s">
        <v>133</v>
      </c>
      <c r="B284" t="str">
        <f>_xlfn.XLOOKUP(Table7[[#This Row],[Name]],_966[[Name ]],_966[Party])</f>
        <v>Republican</v>
      </c>
      <c r="C284" s="3">
        <f>SUM(Table7[[#This Row],[H.R. 7217]:[H.R. 7521]])/Table7[[#This Row],[Total Weight]]</f>
        <v>0.26760563380281688</v>
      </c>
      <c r="D284" s="4">
        <f>SUM(Table2[Weight?])</f>
        <v>71</v>
      </c>
      <c r="E284" s="4">
        <f>IF(Table7[[#This Row],[Party]]="Democratic",1,0)</f>
        <v>0</v>
      </c>
      <c r="F284" s="4">
        <f>IF(Table7[[#This Row],[Party]]="Democratic",Table7[[#This Row],[Score]],0)</f>
        <v>0</v>
      </c>
      <c r="G284" s="4">
        <f>IF(Table7[[#This Row],[Party]]="Republican",1,0)</f>
        <v>1</v>
      </c>
      <c r="H284" s="4">
        <f>IF(Table7[[#This Row],[Party]]="Republican",Table7[[#This Row],[Score]],0)</f>
        <v>0.26760563380281688</v>
      </c>
      <c r="I284">
        <f>(_xlfn.XLOOKUP(Table7[[#This Row],[Name]],_7217[Name],_7217[Points],0))</f>
        <v>10</v>
      </c>
      <c r="J284">
        <f>_xlfn.XLOOKUP(Table7[[#This Row],[Name]],_3746[Name],_3746[Rating],0)</f>
        <v>0</v>
      </c>
      <c r="K284">
        <f>_xlfn.XLOOKUP(Table7[[#This Row],[Name]],_966[[Name ]],_966[Points])</f>
        <v>0</v>
      </c>
      <c r="L284">
        <f>_xlfn.XLOOKUP(Table7[[#This Row],[Name]],_5860[Name],_5860[Points],0)</f>
        <v>0</v>
      </c>
      <c r="M284">
        <f>_xlfn.XLOOKUP(Table7[[#This Row],[Name]],_7176[Name],_7176[Points])</f>
        <v>0</v>
      </c>
      <c r="N284">
        <f>_xlfn.XLOOKUP(Table7[[#This Row],[Name]],_485[[Name ]],_485[Points],0)</f>
        <v>0</v>
      </c>
      <c r="O284">
        <f>_xlfn.XLOOKUP(Table7[[#This Row],[Name]],_7024[Name],_7024[Points])</f>
        <v>0</v>
      </c>
      <c r="P284">
        <f>_xlfn.XLOOKUP(Table7[[#This Row],[Name]],_6976[Name],_6976[Points],0)</f>
        <v>0</v>
      </c>
      <c r="Q284">
        <f>_xlfn.XLOOKUP(Table7[[#This Row],[Name]],_6918[Name],_6918[Points],0)</f>
        <v>0</v>
      </c>
      <c r="R284">
        <f>_xlfn.XLOOKUP(Table7[[#This Row],[Name]],_6678[Name],_6678[Points],0)</f>
        <v>0</v>
      </c>
      <c r="S284">
        <f>_xlfn.XLOOKUP(Table7[[#This Row],[Name]],_2[Name],_2[Points],0)</f>
        <v>0</v>
      </c>
      <c r="T284">
        <f>_xlfn.XLOOKUP(Table7[[#This Row],[Name]],_773[Name],_773[Points],0)</f>
        <v>0</v>
      </c>
      <c r="U284">
        <f>_xlfn.XLOOKUP(Table7[[#This Row],[Name]],_7[Name],_7[Points],0)</f>
        <v>0</v>
      </c>
      <c r="V284">
        <f>_xlfn.XLOOKUP(Table7[[#This Row],[Name]],_7521[Name],_7521[Points],0)</f>
        <v>9</v>
      </c>
    </row>
    <row r="285" spans="1:22" x14ac:dyDescent="0.2">
      <c r="A285" t="s">
        <v>144</v>
      </c>
      <c r="B285" t="str">
        <f>_xlfn.XLOOKUP(Table7[[#This Row],[Name]],_966[[Name ]],_966[Party])</f>
        <v>Republican</v>
      </c>
      <c r="C285" s="3">
        <f>SUM(Table7[[#This Row],[H.R. 7217]:[H.R. 7521]])/Table7[[#This Row],[Total Weight]]</f>
        <v>0.26760563380281688</v>
      </c>
      <c r="D285" s="4">
        <f>SUM(Table2[Weight?])</f>
        <v>71</v>
      </c>
      <c r="E285" s="4">
        <f>IF(Table7[[#This Row],[Party]]="Democratic",1,0)</f>
        <v>0</v>
      </c>
      <c r="F285" s="4">
        <f>IF(Table7[[#This Row],[Party]]="Democratic",Table7[[#This Row],[Score]],0)</f>
        <v>0</v>
      </c>
      <c r="G285" s="4">
        <f>IF(Table7[[#This Row],[Party]]="Republican",1,0)</f>
        <v>1</v>
      </c>
      <c r="H285" s="4">
        <f>IF(Table7[[#This Row],[Party]]="Republican",Table7[[#This Row],[Score]],0)</f>
        <v>0.26760563380281688</v>
      </c>
      <c r="I285">
        <f>(_xlfn.XLOOKUP(Table7[[#This Row],[Name]],_7217[Name],_7217[Points],0))</f>
        <v>0</v>
      </c>
      <c r="J285">
        <f>_xlfn.XLOOKUP(Table7[[#This Row],[Name]],_3746[Name],_3746[Rating],0)</f>
        <v>1</v>
      </c>
      <c r="K285">
        <f>_xlfn.XLOOKUP(Table7[[#This Row],[Name]],_966[[Name ]],_966[Points])</f>
        <v>0</v>
      </c>
      <c r="L285">
        <f>_xlfn.XLOOKUP(Table7[[#This Row],[Name]],_5860[Name],_5860[Points],0)</f>
        <v>0</v>
      </c>
      <c r="M285">
        <f>_xlfn.XLOOKUP(Table7[[#This Row],[Name]],_7176[Name],_7176[Points])</f>
        <v>0</v>
      </c>
      <c r="N285">
        <f>_xlfn.XLOOKUP(Table7[[#This Row],[Name]],_485[[Name ]],_485[Points],0)</f>
        <v>0</v>
      </c>
      <c r="O285">
        <f>_xlfn.XLOOKUP(Table7[[#This Row],[Name]],_7024[Name],_7024[Points])</f>
        <v>0</v>
      </c>
      <c r="P285">
        <f>_xlfn.XLOOKUP(Table7[[#This Row],[Name]],_6976[Name],_6976[Points],0)</f>
        <v>0</v>
      </c>
      <c r="Q285">
        <f>_xlfn.XLOOKUP(Table7[[#This Row],[Name]],_6918[Name],_6918[Points],0)</f>
        <v>9</v>
      </c>
      <c r="R285">
        <f>_xlfn.XLOOKUP(Table7[[#This Row],[Name]],_6678[Name],_6678[Points],0)</f>
        <v>0</v>
      </c>
      <c r="S285">
        <f>_xlfn.XLOOKUP(Table7[[#This Row],[Name]],_2[Name],_2[Points],0)</f>
        <v>0</v>
      </c>
      <c r="T285">
        <f>_xlfn.XLOOKUP(Table7[[#This Row],[Name]],_773[Name],_773[Points],0)</f>
        <v>0</v>
      </c>
      <c r="U285">
        <f>_xlfn.XLOOKUP(Table7[[#This Row],[Name]],_7[Name],_7[Points],0)</f>
        <v>0</v>
      </c>
      <c r="V285">
        <f>_xlfn.XLOOKUP(Table7[[#This Row],[Name]],_7521[Name],_7521[Points],0)</f>
        <v>9</v>
      </c>
    </row>
    <row r="286" spans="1:22" x14ac:dyDescent="0.2">
      <c r="A286" t="s">
        <v>145</v>
      </c>
      <c r="B286" t="str">
        <f>_xlfn.XLOOKUP(Table7[[#This Row],[Name]],_966[[Name ]],_966[Party])</f>
        <v>Republican</v>
      </c>
      <c r="C286" s="3">
        <f>SUM(Table7[[#This Row],[H.R. 7217]:[H.R. 7521]])/Table7[[#This Row],[Total Weight]]</f>
        <v>0.14084507042253522</v>
      </c>
      <c r="D286" s="4">
        <f>SUM(Table2[Weight?])</f>
        <v>71</v>
      </c>
      <c r="E286" s="4">
        <f>IF(Table7[[#This Row],[Party]]="Democratic",1,0)</f>
        <v>0</v>
      </c>
      <c r="F286" s="4">
        <f>IF(Table7[[#This Row],[Party]]="Democratic",Table7[[#This Row],[Score]],0)</f>
        <v>0</v>
      </c>
      <c r="G286" s="4">
        <f>IF(Table7[[#This Row],[Party]]="Republican",1,0)</f>
        <v>1</v>
      </c>
      <c r="H286" s="4">
        <f>IF(Table7[[#This Row],[Party]]="Republican",Table7[[#This Row],[Score]],0)</f>
        <v>0.14084507042253522</v>
      </c>
      <c r="I286">
        <f>(_xlfn.XLOOKUP(Table7[[#This Row],[Name]],_7217[Name],_7217[Points],0))</f>
        <v>0</v>
      </c>
      <c r="J286">
        <f>_xlfn.XLOOKUP(Table7[[#This Row],[Name]],_3746[Name],_3746[Rating],0)</f>
        <v>0</v>
      </c>
      <c r="K286">
        <f>_xlfn.XLOOKUP(Table7[[#This Row],[Name]],_966[[Name ]],_966[Points])</f>
        <v>0</v>
      </c>
      <c r="L286">
        <f>_xlfn.XLOOKUP(Table7[[#This Row],[Name]],_5860[Name],_5860[Points],0)</f>
        <v>2</v>
      </c>
      <c r="M286">
        <f>_xlfn.XLOOKUP(Table7[[#This Row],[Name]],_7176[Name],_7176[Points])</f>
        <v>0</v>
      </c>
      <c r="N286">
        <f>_xlfn.XLOOKUP(Table7[[#This Row],[Name]],_485[[Name ]],_485[Points],0)</f>
        <v>0</v>
      </c>
      <c r="O286">
        <f>_xlfn.XLOOKUP(Table7[[#This Row],[Name]],_7024[Name],_7024[Points])</f>
        <v>8</v>
      </c>
      <c r="P286">
        <f>_xlfn.XLOOKUP(Table7[[#This Row],[Name]],_6976[Name],_6976[Points],0)</f>
        <v>0</v>
      </c>
      <c r="Q286">
        <f>_xlfn.XLOOKUP(Table7[[#This Row],[Name]],_6918[Name],_6918[Points],0)</f>
        <v>0</v>
      </c>
      <c r="R286">
        <f>_xlfn.XLOOKUP(Table7[[#This Row],[Name]],_6678[Name],_6678[Points],0)</f>
        <v>0</v>
      </c>
      <c r="S286">
        <f>_xlfn.XLOOKUP(Table7[[#This Row],[Name]],_2[Name],_2[Points],0)</f>
        <v>0</v>
      </c>
      <c r="T286">
        <f>_xlfn.XLOOKUP(Table7[[#This Row],[Name]],_773[Name],_773[Points],0)</f>
        <v>0</v>
      </c>
      <c r="U286">
        <f>_xlfn.XLOOKUP(Table7[[#This Row],[Name]],_7[Name],_7[Points],0)</f>
        <v>0</v>
      </c>
      <c r="V286">
        <f>_xlfn.XLOOKUP(Table7[[#This Row],[Name]],_7521[Name],_7521[Points],0)</f>
        <v>0</v>
      </c>
    </row>
    <row r="287" spans="1:22" x14ac:dyDescent="0.2">
      <c r="A287" t="s">
        <v>151</v>
      </c>
      <c r="B287" t="str">
        <f>_xlfn.XLOOKUP(Table7[[#This Row],[Name]],_966[[Name ]],_966[Party])</f>
        <v>Republican</v>
      </c>
      <c r="C287" s="3">
        <f>SUM(Table7[[#This Row],[H.R. 7217]:[H.R. 7521]])/Table7[[#This Row],[Total Weight]]</f>
        <v>0.14084507042253522</v>
      </c>
      <c r="D287" s="4">
        <f>SUM(Table2[Weight?])</f>
        <v>71</v>
      </c>
      <c r="E287" s="4">
        <f>IF(Table7[[#This Row],[Party]]="Democratic",1,0)</f>
        <v>0</v>
      </c>
      <c r="F287" s="4">
        <f>IF(Table7[[#This Row],[Party]]="Democratic",Table7[[#This Row],[Score]],0)</f>
        <v>0</v>
      </c>
      <c r="G287" s="4">
        <f>IF(Table7[[#This Row],[Party]]="Republican",1,0)</f>
        <v>1</v>
      </c>
      <c r="H287" s="4">
        <f>IF(Table7[[#This Row],[Party]]="Republican",Table7[[#This Row],[Score]],0)</f>
        <v>0.14084507042253522</v>
      </c>
      <c r="I287">
        <f>(_xlfn.XLOOKUP(Table7[[#This Row],[Name]],_7217[Name],_7217[Points],0))</f>
        <v>0</v>
      </c>
      <c r="J287">
        <f>_xlfn.XLOOKUP(Table7[[#This Row],[Name]],_3746[Name],_3746[Rating],0)</f>
        <v>0</v>
      </c>
      <c r="K287">
        <f>_xlfn.XLOOKUP(Table7[[#This Row],[Name]],_966[[Name ]],_966[Points])</f>
        <v>0</v>
      </c>
      <c r="L287">
        <f>_xlfn.XLOOKUP(Table7[[#This Row],[Name]],_5860[Name],_5860[Points],0)</f>
        <v>2</v>
      </c>
      <c r="M287">
        <f>_xlfn.XLOOKUP(Table7[[#This Row],[Name]],_7176[Name],_7176[Points])</f>
        <v>0</v>
      </c>
      <c r="N287">
        <f>_xlfn.XLOOKUP(Table7[[#This Row],[Name]],_485[[Name ]],_485[Points],0)</f>
        <v>0</v>
      </c>
      <c r="O287">
        <f>_xlfn.XLOOKUP(Table7[[#This Row],[Name]],_7024[Name],_7024[Points])</f>
        <v>8</v>
      </c>
      <c r="P287">
        <f>_xlfn.XLOOKUP(Table7[[#This Row],[Name]],_6976[Name],_6976[Points],0)</f>
        <v>0</v>
      </c>
      <c r="Q287">
        <f>_xlfn.XLOOKUP(Table7[[#This Row],[Name]],_6918[Name],_6918[Points],0)</f>
        <v>0</v>
      </c>
      <c r="R287">
        <f>_xlfn.XLOOKUP(Table7[[#This Row],[Name]],_6678[Name],_6678[Points],0)</f>
        <v>0</v>
      </c>
      <c r="S287">
        <f>_xlfn.XLOOKUP(Table7[[#This Row],[Name]],_2[Name],_2[Points],0)</f>
        <v>0</v>
      </c>
      <c r="T287">
        <f>_xlfn.XLOOKUP(Table7[[#This Row],[Name]],_773[Name],_773[Points],0)</f>
        <v>0</v>
      </c>
      <c r="U287">
        <f>_xlfn.XLOOKUP(Table7[[#This Row],[Name]],_7[Name],_7[Points],0)</f>
        <v>0</v>
      </c>
      <c r="V287">
        <f>_xlfn.XLOOKUP(Table7[[#This Row],[Name]],_7521[Name],_7521[Points],0)</f>
        <v>0</v>
      </c>
    </row>
    <row r="288" spans="1:22" x14ac:dyDescent="0.2">
      <c r="A288" t="s">
        <v>152</v>
      </c>
      <c r="B288" t="str">
        <f>_xlfn.XLOOKUP(Table7[[#This Row],[Name]],_966[[Name ]],_966[Party])</f>
        <v>Republican</v>
      </c>
      <c r="C288" s="3">
        <f>SUM(Table7[[#This Row],[H.R. 7217]:[H.R. 7521]])/Table7[[#This Row],[Total Weight]]</f>
        <v>0.14084507042253522</v>
      </c>
      <c r="D288" s="4">
        <f>SUM(Table2[Weight?])</f>
        <v>71</v>
      </c>
      <c r="E288" s="4">
        <f>IF(Table7[[#This Row],[Party]]="Democratic",1,0)</f>
        <v>0</v>
      </c>
      <c r="F288" s="4">
        <f>IF(Table7[[#This Row],[Party]]="Democratic",Table7[[#This Row],[Score]],0)</f>
        <v>0</v>
      </c>
      <c r="G288" s="4">
        <f>IF(Table7[[#This Row],[Party]]="Republican",1,0)</f>
        <v>1</v>
      </c>
      <c r="H288" s="4">
        <f>IF(Table7[[#This Row],[Party]]="Republican",Table7[[#This Row],[Score]],0)</f>
        <v>0.14084507042253522</v>
      </c>
      <c r="I288">
        <f>(_xlfn.XLOOKUP(Table7[[#This Row],[Name]],_7217[Name],_7217[Points],0))</f>
        <v>0</v>
      </c>
      <c r="J288">
        <f>_xlfn.XLOOKUP(Table7[[#This Row],[Name]],_3746[Name],_3746[Rating],0)</f>
        <v>0</v>
      </c>
      <c r="K288">
        <f>_xlfn.XLOOKUP(Table7[[#This Row],[Name]],_966[[Name ]],_966[Points])</f>
        <v>0</v>
      </c>
      <c r="L288">
        <f>_xlfn.XLOOKUP(Table7[[#This Row],[Name]],_5860[Name],_5860[Points],0)</f>
        <v>2</v>
      </c>
      <c r="M288">
        <f>_xlfn.XLOOKUP(Table7[[#This Row],[Name]],_7176[Name],_7176[Points])</f>
        <v>0</v>
      </c>
      <c r="N288">
        <f>_xlfn.XLOOKUP(Table7[[#This Row],[Name]],_485[[Name ]],_485[Points],0)</f>
        <v>0</v>
      </c>
      <c r="O288">
        <f>_xlfn.XLOOKUP(Table7[[#This Row],[Name]],_7024[Name],_7024[Points])</f>
        <v>8</v>
      </c>
      <c r="P288">
        <f>_xlfn.XLOOKUP(Table7[[#This Row],[Name]],_6976[Name],_6976[Points],0)</f>
        <v>0</v>
      </c>
      <c r="Q288">
        <f>_xlfn.XLOOKUP(Table7[[#This Row],[Name]],_6918[Name],_6918[Points],0)</f>
        <v>0</v>
      </c>
      <c r="R288">
        <f>_xlfn.XLOOKUP(Table7[[#This Row],[Name]],_6678[Name],_6678[Points],0)</f>
        <v>0</v>
      </c>
      <c r="S288">
        <f>_xlfn.XLOOKUP(Table7[[#This Row],[Name]],_2[Name],_2[Points],0)</f>
        <v>0</v>
      </c>
      <c r="T288">
        <f>_xlfn.XLOOKUP(Table7[[#This Row],[Name]],_773[Name],_773[Points],0)</f>
        <v>0</v>
      </c>
      <c r="U288">
        <f>_xlfn.XLOOKUP(Table7[[#This Row],[Name]],_7[Name],_7[Points],0)</f>
        <v>0</v>
      </c>
      <c r="V288">
        <f>_xlfn.XLOOKUP(Table7[[#This Row],[Name]],_7521[Name],_7521[Points],0)</f>
        <v>0</v>
      </c>
    </row>
    <row r="289" spans="1:22" x14ac:dyDescent="0.2">
      <c r="A289" t="s">
        <v>154</v>
      </c>
      <c r="B289" t="str">
        <f>_xlfn.XLOOKUP(Table7[[#This Row],[Name]],_966[[Name ]],_966[Party])</f>
        <v>Republican</v>
      </c>
      <c r="C289" s="3">
        <f>SUM(Table7[[#This Row],[H.R. 7217]:[H.R. 7521]])/Table7[[#This Row],[Total Weight]]</f>
        <v>0.14084507042253522</v>
      </c>
      <c r="D289" s="4">
        <f>SUM(Table2[Weight?])</f>
        <v>71</v>
      </c>
      <c r="E289" s="4">
        <f>IF(Table7[[#This Row],[Party]]="Democratic",1,0)</f>
        <v>0</v>
      </c>
      <c r="F289" s="4">
        <f>IF(Table7[[#This Row],[Party]]="Democratic",Table7[[#This Row],[Score]],0)</f>
        <v>0</v>
      </c>
      <c r="G289" s="4">
        <f>IF(Table7[[#This Row],[Party]]="Republican",1,0)</f>
        <v>1</v>
      </c>
      <c r="H289" s="4">
        <f>IF(Table7[[#This Row],[Party]]="Republican",Table7[[#This Row],[Score]],0)</f>
        <v>0.14084507042253522</v>
      </c>
      <c r="I289">
        <f>(_xlfn.XLOOKUP(Table7[[#This Row],[Name]],_7217[Name],_7217[Points],0))</f>
        <v>0</v>
      </c>
      <c r="J289">
        <f>_xlfn.XLOOKUP(Table7[[#This Row],[Name]],_3746[Name],_3746[Rating],0)</f>
        <v>0</v>
      </c>
      <c r="K289">
        <f>_xlfn.XLOOKUP(Table7[[#This Row],[Name]],_966[[Name ]],_966[Points])</f>
        <v>0</v>
      </c>
      <c r="L289">
        <f>_xlfn.XLOOKUP(Table7[[#This Row],[Name]],_5860[Name],_5860[Points],0)</f>
        <v>2</v>
      </c>
      <c r="M289">
        <f>_xlfn.XLOOKUP(Table7[[#This Row],[Name]],_7176[Name],_7176[Points])</f>
        <v>0</v>
      </c>
      <c r="N289">
        <f>_xlfn.XLOOKUP(Table7[[#This Row],[Name]],_485[[Name ]],_485[Points],0)</f>
        <v>0</v>
      </c>
      <c r="O289">
        <f>_xlfn.XLOOKUP(Table7[[#This Row],[Name]],_7024[Name],_7024[Points])</f>
        <v>8</v>
      </c>
      <c r="P289">
        <f>_xlfn.XLOOKUP(Table7[[#This Row],[Name]],_6976[Name],_6976[Points],0)</f>
        <v>0</v>
      </c>
      <c r="Q289">
        <f>_xlfn.XLOOKUP(Table7[[#This Row],[Name]],_6918[Name],_6918[Points],0)</f>
        <v>0</v>
      </c>
      <c r="R289">
        <f>_xlfn.XLOOKUP(Table7[[#This Row],[Name]],_6678[Name],_6678[Points],0)</f>
        <v>0</v>
      </c>
      <c r="S289">
        <f>_xlfn.XLOOKUP(Table7[[#This Row],[Name]],_2[Name],_2[Points],0)</f>
        <v>0</v>
      </c>
      <c r="T289">
        <f>_xlfn.XLOOKUP(Table7[[#This Row],[Name]],_773[Name],_773[Points],0)</f>
        <v>0</v>
      </c>
      <c r="U289">
        <f>_xlfn.XLOOKUP(Table7[[#This Row],[Name]],_7[Name],_7[Points],0)</f>
        <v>0</v>
      </c>
      <c r="V289">
        <f>_xlfn.XLOOKUP(Table7[[#This Row],[Name]],_7521[Name],_7521[Points],0)</f>
        <v>0</v>
      </c>
    </row>
    <row r="290" spans="1:22" x14ac:dyDescent="0.2">
      <c r="A290" t="s">
        <v>163</v>
      </c>
      <c r="B290" t="str">
        <f>_xlfn.XLOOKUP(Table7[[#This Row],[Name]],_966[[Name ]],_966[Party])</f>
        <v>Republican</v>
      </c>
      <c r="C290" s="3">
        <f>SUM(Table7[[#This Row],[H.R. 7217]:[H.R. 7521]])/Table7[[#This Row],[Total Weight]]</f>
        <v>0.14084507042253522</v>
      </c>
      <c r="D290" s="4">
        <f>SUM(Table2[Weight?])</f>
        <v>71</v>
      </c>
      <c r="E290" s="4">
        <f>IF(Table7[[#This Row],[Party]]="Democratic",1,0)</f>
        <v>0</v>
      </c>
      <c r="F290" s="4">
        <f>IF(Table7[[#This Row],[Party]]="Democratic",Table7[[#This Row],[Score]],0)</f>
        <v>0</v>
      </c>
      <c r="G290" s="4">
        <f>IF(Table7[[#This Row],[Party]]="Republican",1,0)</f>
        <v>1</v>
      </c>
      <c r="H290" s="4">
        <f>IF(Table7[[#This Row],[Party]]="Republican",Table7[[#This Row],[Score]],0)</f>
        <v>0.14084507042253522</v>
      </c>
      <c r="I290">
        <f>(_xlfn.XLOOKUP(Table7[[#This Row],[Name]],_7217[Name],_7217[Points],0))</f>
        <v>0</v>
      </c>
      <c r="J290">
        <f>_xlfn.XLOOKUP(Table7[[#This Row],[Name]],_3746[Name],_3746[Rating],0)</f>
        <v>0</v>
      </c>
      <c r="K290">
        <f>_xlfn.XLOOKUP(Table7[[#This Row],[Name]],_966[[Name ]],_966[Points])</f>
        <v>0</v>
      </c>
      <c r="L290">
        <f>_xlfn.XLOOKUP(Table7[[#This Row],[Name]],_5860[Name],_5860[Points],0)</f>
        <v>2</v>
      </c>
      <c r="M290">
        <f>_xlfn.XLOOKUP(Table7[[#This Row],[Name]],_7176[Name],_7176[Points])</f>
        <v>0</v>
      </c>
      <c r="N290">
        <f>_xlfn.XLOOKUP(Table7[[#This Row],[Name]],_485[[Name ]],_485[Points],0)</f>
        <v>0</v>
      </c>
      <c r="O290">
        <f>_xlfn.XLOOKUP(Table7[[#This Row],[Name]],_7024[Name],_7024[Points])</f>
        <v>8</v>
      </c>
      <c r="P290">
        <f>_xlfn.XLOOKUP(Table7[[#This Row],[Name]],_6976[Name],_6976[Points],0)</f>
        <v>0</v>
      </c>
      <c r="Q290">
        <f>_xlfn.XLOOKUP(Table7[[#This Row],[Name]],_6918[Name],_6918[Points],0)</f>
        <v>0</v>
      </c>
      <c r="R290">
        <f>_xlfn.XLOOKUP(Table7[[#This Row],[Name]],_6678[Name],_6678[Points],0)</f>
        <v>0</v>
      </c>
      <c r="S290">
        <f>_xlfn.XLOOKUP(Table7[[#This Row],[Name]],_2[Name],_2[Points],0)</f>
        <v>0</v>
      </c>
      <c r="T290">
        <f>_xlfn.XLOOKUP(Table7[[#This Row],[Name]],_773[Name],_773[Points],0)</f>
        <v>0</v>
      </c>
      <c r="U290">
        <f>_xlfn.XLOOKUP(Table7[[#This Row],[Name]],_7[Name],_7[Points],0)</f>
        <v>0</v>
      </c>
      <c r="V290">
        <f>_xlfn.XLOOKUP(Table7[[#This Row],[Name]],_7521[Name],_7521[Points],0)</f>
        <v>0</v>
      </c>
    </row>
    <row r="291" spans="1:22" x14ac:dyDescent="0.2">
      <c r="A291" t="s">
        <v>165</v>
      </c>
      <c r="B291" t="str">
        <f>_xlfn.XLOOKUP(Table7[[#This Row],[Name]],_966[[Name ]],_966[Party])</f>
        <v>Republican</v>
      </c>
      <c r="C291" s="3">
        <f>SUM(Table7[[#This Row],[H.R. 7217]:[H.R. 7521]])/Table7[[#This Row],[Total Weight]]</f>
        <v>0.14084507042253522</v>
      </c>
      <c r="D291" s="4">
        <f>SUM(Table2[Weight?])</f>
        <v>71</v>
      </c>
      <c r="E291" s="4">
        <f>IF(Table7[[#This Row],[Party]]="Democratic",1,0)</f>
        <v>0</v>
      </c>
      <c r="F291" s="4">
        <f>IF(Table7[[#This Row],[Party]]="Democratic",Table7[[#This Row],[Score]],0)</f>
        <v>0</v>
      </c>
      <c r="G291" s="4">
        <f>IF(Table7[[#This Row],[Party]]="Republican",1,0)</f>
        <v>1</v>
      </c>
      <c r="H291" s="4">
        <f>IF(Table7[[#This Row],[Party]]="Republican",Table7[[#This Row],[Score]],0)</f>
        <v>0.14084507042253522</v>
      </c>
      <c r="I291">
        <f>(_xlfn.XLOOKUP(Table7[[#This Row],[Name]],_7217[Name],_7217[Points],0))</f>
        <v>0</v>
      </c>
      <c r="J291">
        <f>_xlfn.XLOOKUP(Table7[[#This Row],[Name]],_3746[Name],_3746[Rating],0)</f>
        <v>0</v>
      </c>
      <c r="K291">
        <f>_xlfn.XLOOKUP(Table7[[#This Row],[Name]],_966[[Name ]],_966[Points])</f>
        <v>0</v>
      </c>
      <c r="L291">
        <f>_xlfn.XLOOKUP(Table7[[#This Row],[Name]],_5860[Name],_5860[Points],0)</f>
        <v>2</v>
      </c>
      <c r="M291">
        <f>_xlfn.XLOOKUP(Table7[[#This Row],[Name]],_7176[Name],_7176[Points])</f>
        <v>0</v>
      </c>
      <c r="N291">
        <f>_xlfn.XLOOKUP(Table7[[#This Row],[Name]],_485[[Name ]],_485[Points],0)</f>
        <v>0</v>
      </c>
      <c r="O291">
        <f>_xlfn.XLOOKUP(Table7[[#This Row],[Name]],_7024[Name],_7024[Points])</f>
        <v>8</v>
      </c>
      <c r="P291">
        <f>_xlfn.XLOOKUP(Table7[[#This Row],[Name]],_6976[Name],_6976[Points],0)</f>
        <v>0</v>
      </c>
      <c r="Q291">
        <f>_xlfn.XLOOKUP(Table7[[#This Row],[Name]],_6918[Name],_6918[Points],0)</f>
        <v>0</v>
      </c>
      <c r="R291">
        <f>_xlfn.XLOOKUP(Table7[[#This Row],[Name]],_6678[Name],_6678[Points],0)</f>
        <v>0</v>
      </c>
      <c r="S291">
        <f>_xlfn.XLOOKUP(Table7[[#This Row],[Name]],_2[Name],_2[Points],0)</f>
        <v>0</v>
      </c>
      <c r="T291">
        <f>_xlfn.XLOOKUP(Table7[[#This Row],[Name]],_773[Name],_773[Points],0)</f>
        <v>0</v>
      </c>
      <c r="U291">
        <f>_xlfn.XLOOKUP(Table7[[#This Row],[Name]],_7[Name],_7[Points],0)</f>
        <v>0</v>
      </c>
      <c r="V291">
        <f>_xlfn.XLOOKUP(Table7[[#This Row],[Name]],_7521[Name],_7521[Points],0)</f>
        <v>0</v>
      </c>
    </row>
    <row r="292" spans="1:22" x14ac:dyDescent="0.2">
      <c r="A292" t="s">
        <v>171</v>
      </c>
      <c r="B292" t="str">
        <f>_xlfn.XLOOKUP(Table7[[#This Row],[Name]],_966[[Name ]],_966[Party])</f>
        <v>Republican</v>
      </c>
      <c r="C292" s="3">
        <f>SUM(Table7[[#This Row],[H.R. 7217]:[H.R. 7521]])/Table7[[#This Row],[Total Weight]]</f>
        <v>0.14084507042253522</v>
      </c>
      <c r="D292" s="4">
        <f>SUM(Table2[Weight?])</f>
        <v>71</v>
      </c>
      <c r="E292" s="4">
        <f>IF(Table7[[#This Row],[Party]]="Democratic",1,0)</f>
        <v>0</v>
      </c>
      <c r="F292" s="4">
        <f>IF(Table7[[#This Row],[Party]]="Democratic",Table7[[#This Row],[Score]],0)</f>
        <v>0</v>
      </c>
      <c r="G292" s="4">
        <f>IF(Table7[[#This Row],[Party]]="Republican",1,0)</f>
        <v>1</v>
      </c>
      <c r="H292" s="4">
        <f>IF(Table7[[#This Row],[Party]]="Republican",Table7[[#This Row],[Score]],0)</f>
        <v>0.14084507042253522</v>
      </c>
      <c r="I292">
        <f>(_xlfn.XLOOKUP(Table7[[#This Row],[Name]],_7217[Name],_7217[Points],0))</f>
        <v>0</v>
      </c>
      <c r="J292">
        <f>_xlfn.XLOOKUP(Table7[[#This Row],[Name]],_3746[Name],_3746[Rating],0)</f>
        <v>0</v>
      </c>
      <c r="K292">
        <f>_xlfn.XLOOKUP(Table7[[#This Row],[Name]],_966[[Name ]],_966[Points])</f>
        <v>0</v>
      </c>
      <c r="L292">
        <f>_xlfn.XLOOKUP(Table7[[#This Row],[Name]],_5860[Name],_5860[Points],0)</f>
        <v>2</v>
      </c>
      <c r="M292">
        <f>_xlfn.XLOOKUP(Table7[[#This Row],[Name]],_7176[Name],_7176[Points])</f>
        <v>0</v>
      </c>
      <c r="N292">
        <f>_xlfn.XLOOKUP(Table7[[#This Row],[Name]],_485[[Name ]],_485[Points],0)</f>
        <v>0</v>
      </c>
      <c r="O292">
        <f>_xlfn.XLOOKUP(Table7[[#This Row],[Name]],_7024[Name],_7024[Points])</f>
        <v>8</v>
      </c>
      <c r="P292">
        <f>_xlfn.XLOOKUP(Table7[[#This Row],[Name]],_6976[Name],_6976[Points],0)</f>
        <v>0</v>
      </c>
      <c r="Q292">
        <f>_xlfn.XLOOKUP(Table7[[#This Row],[Name]],_6918[Name],_6918[Points],0)</f>
        <v>0</v>
      </c>
      <c r="R292">
        <f>_xlfn.XLOOKUP(Table7[[#This Row],[Name]],_6678[Name],_6678[Points],0)</f>
        <v>0</v>
      </c>
      <c r="S292">
        <f>_xlfn.XLOOKUP(Table7[[#This Row],[Name]],_2[Name],_2[Points],0)</f>
        <v>0</v>
      </c>
      <c r="T292">
        <f>_xlfn.XLOOKUP(Table7[[#This Row],[Name]],_773[Name],_773[Points],0)</f>
        <v>0</v>
      </c>
      <c r="U292">
        <f>_xlfn.XLOOKUP(Table7[[#This Row],[Name]],_7[Name],_7[Points],0)</f>
        <v>0</v>
      </c>
      <c r="V292">
        <f>_xlfn.XLOOKUP(Table7[[#This Row],[Name]],_7521[Name],_7521[Points],0)</f>
        <v>0</v>
      </c>
    </row>
    <row r="293" spans="1:22" x14ac:dyDescent="0.2">
      <c r="A293" t="s">
        <v>173</v>
      </c>
      <c r="B293" t="str">
        <f>_xlfn.XLOOKUP(Table7[[#This Row],[Name]],_966[[Name ]],_966[Party])</f>
        <v>Republican</v>
      </c>
      <c r="C293" s="3">
        <f>SUM(Table7[[#This Row],[H.R. 7217]:[H.R. 7521]])/Table7[[#This Row],[Total Weight]]</f>
        <v>0.14084507042253522</v>
      </c>
      <c r="D293" s="4">
        <f>SUM(Table2[Weight?])</f>
        <v>71</v>
      </c>
      <c r="E293" s="4">
        <f>IF(Table7[[#This Row],[Party]]="Democratic",1,0)</f>
        <v>0</v>
      </c>
      <c r="F293" s="4">
        <f>IF(Table7[[#This Row],[Party]]="Democratic",Table7[[#This Row],[Score]],0)</f>
        <v>0</v>
      </c>
      <c r="G293" s="4">
        <f>IF(Table7[[#This Row],[Party]]="Republican",1,0)</f>
        <v>1</v>
      </c>
      <c r="H293" s="4">
        <f>IF(Table7[[#This Row],[Party]]="Republican",Table7[[#This Row],[Score]],0)</f>
        <v>0.14084507042253522</v>
      </c>
      <c r="I293">
        <f>(_xlfn.XLOOKUP(Table7[[#This Row],[Name]],_7217[Name],_7217[Points],0))</f>
        <v>0</v>
      </c>
      <c r="J293">
        <f>_xlfn.XLOOKUP(Table7[[#This Row],[Name]],_3746[Name],_3746[Rating],0)</f>
        <v>0</v>
      </c>
      <c r="K293">
        <f>_xlfn.XLOOKUP(Table7[[#This Row],[Name]],_966[[Name ]],_966[Points])</f>
        <v>0</v>
      </c>
      <c r="L293">
        <f>_xlfn.XLOOKUP(Table7[[#This Row],[Name]],_5860[Name],_5860[Points],0)</f>
        <v>2</v>
      </c>
      <c r="M293">
        <f>_xlfn.XLOOKUP(Table7[[#This Row],[Name]],_7176[Name],_7176[Points])</f>
        <v>0</v>
      </c>
      <c r="N293">
        <f>_xlfn.XLOOKUP(Table7[[#This Row],[Name]],_485[[Name ]],_485[Points],0)</f>
        <v>0</v>
      </c>
      <c r="O293">
        <f>_xlfn.XLOOKUP(Table7[[#This Row],[Name]],_7024[Name],_7024[Points])</f>
        <v>8</v>
      </c>
      <c r="P293">
        <f>_xlfn.XLOOKUP(Table7[[#This Row],[Name]],_6976[Name],_6976[Points],0)</f>
        <v>0</v>
      </c>
      <c r="Q293">
        <f>_xlfn.XLOOKUP(Table7[[#This Row],[Name]],_6918[Name],_6918[Points],0)</f>
        <v>0</v>
      </c>
      <c r="R293">
        <f>_xlfn.XLOOKUP(Table7[[#This Row],[Name]],_6678[Name],_6678[Points],0)</f>
        <v>0</v>
      </c>
      <c r="S293">
        <f>_xlfn.XLOOKUP(Table7[[#This Row],[Name]],_2[Name],_2[Points],0)</f>
        <v>0</v>
      </c>
      <c r="T293">
        <f>_xlfn.XLOOKUP(Table7[[#This Row],[Name]],_773[Name],_773[Points],0)</f>
        <v>0</v>
      </c>
      <c r="U293">
        <f>_xlfn.XLOOKUP(Table7[[#This Row],[Name]],_7[Name],_7[Points],0)</f>
        <v>0</v>
      </c>
      <c r="V293">
        <f>_xlfn.XLOOKUP(Table7[[#This Row],[Name]],_7521[Name],_7521[Points],0)</f>
        <v>0</v>
      </c>
    </row>
    <row r="294" spans="1:22" x14ac:dyDescent="0.2">
      <c r="A294" t="s">
        <v>176</v>
      </c>
      <c r="B294" t="str">
        <f>_xlfn.XLOOKUP(Table7[[#This Row],[Name]],_966[[Name ]],_966[Party])</f>
        <v>Republican</v>
      </c>
      <c r="C294" s="3">
        <f>SUM(Table7[[#This Row],[H.R. 7217]:[H.R. 7521]])/Table7[[#This Row],[Total Weight]]</f>
        <v>0.14084507042253522</v>
      </c>
      <c r="D294" s="4">
        <f>SUM(Table2[Weight?])</f>
        <v>71</v>
      </c>
      <c r="E294" s="4">
        <f>IF(Table7[[#This Row],[Party]]="Democratic",1,0)</f>
        <v>0</v>
      </c>
      <c r="F294" s="4">
        <f>IF(Table7[[#This Row],[Party]]="Democratic",Table7[[#This Row],[Score]],0)</f>
        <v>0</v>
      </c>
      <c r="G294" s="4">
        <f>IF(Table7[[#This Row],[Party]]="Republican",1,0)</f>
        <v>1</v>
      </c>
      <c r="H294" s="4">
        <f>IF(Table7[[#This Row],[Party]]="Republican",Table7[[#This Row],[Score]],0)</f>
        <v>0.14084507042253522</v>
      </c>
      <c r="I294">
        <f>(_xlfn.XLOOKUP(Table7[[#This Row],[Name]],_7217[Name],_7217[Points],0))</f>
        <v>0</v>
      </c>
      <c r="J294">
        <f>_xlfn.XLOOKUP(Table7[[#This Row],[Name]],_3746[Name],_3746[Rating],0)</f>
        <v>0</v>
      </c>
      <c r="K294">
        <f>_xlfn.XLOOKUP(Table7[[#This Row],[Name]],_966[[Name ]],_966[Points])</f>
        <v>0</v>
      </c>
      <c r="L294">
        <f>_xlfn.XLOOKUP(Table7[[#This Row],[Name]],_5860[Name],_5860[Points],0)</f>
        <v>2</v>
      </c>
      <c r="M294">
        <f>_xlfn.XLOOKUP(Table7[[#This Row],[Name]],_7176[Name],_7176[Points])</f>
        <v>0</v>
      </c>
      <c r="N294">
        <f>_xlfn.XLOOKUP(Table7[[#This Row],[Name]],_485[[Name ]],_485[Points],0)</f>
        <v>0</v>
      </c>
      <c r="O294">
        <f>_xlfn.XLOOKUP(Table7[[#This Row],[Name]],_7024[Name],_7024[Points])</f>
        <v>8</v>
      </c>
      <c r="P294">
        <f>_xlfn.XLOOKUP(Table7[[#This Row],[Name]],_6976[Name],_6976[Points],0)</f>
        <v>0</v>
      </c>
      <c r="Q294">
        <f>_xlfn.XLOOKUP(Table7[[#This Row],[Name]],_6918[Name],_6918[Points],0)</f>
        <v>0</v>
      </c>
      <c r="R294">
        <f>_xlfn.XLOOKUP(Table7[[#This Row],[Name]],_6678[Name],_6678[Points],0)</f>
        <v>0</v>
      </c>
      <c r="S294">
        <f>_xlfn.XLOOKUP(Table7[[#This Row],[Name]],_2[Name],_2[Points],0)</f>
        <v>0</v>
      </c>
      <c r="T294">
        <f>_xlfn.XLOOKUP(Table7[[#This Row],[Name]],_773[Name],_773[Points],0)</f>
        <v>0</v>
      </c>
      <c r="U294">
        <f>_xlfn.XLOOKUP(Table7[[#This Row],[Name]],_7[Name],_7[Points],0)</f>
        <v>0</v>
      </c>
      <c r="V294">
        <f>_xlfn.XLOOKUP(Table7[[#This Row],[Name]],_7521[Name],_7521[Points],0)</f>
        <v>0</v>
      </c>
    </row>
    <row r="295" spans="1:22" x14ac:dyDescent="0.2">
      <c r="A295" t="s">
        <v>187</v>
      </c>
      <c r="B295" t="str">
        <f>_xlfn.XLOOKUP(Table7[[#This Row],[Name]],_966[[Name ]],_966[Party])</f>
        <v>Republican</v>
      </c>
      <c r="C295" s="3">
        <f>SUM(Table7[[#This Row],[H.R. 7217]:[H.R. 7521]])/Table7[[#This Row],[Total Weight]]</f>
        <v>0.14084507042253522</v>
      </c>
      <c r="D295" s="4">
        <f>SUM(Table2[Weight?])</f>
        <v>71</v>
      </c>
      <c r="E295" s="4">
        <f>IF(Table7[[#This Row],[Party]]="Democratic",1,0)</f>
        <v>0</v>
      </c>
      <c r="F295" s="4">
        <f>IF(Table7[[#This Row],[Party]]="Democratic",Table7[[#This Row],[Score]],0)</f>
        <v>0</v>
      </c>
      <c r="G295" s="4">
        <f>IF(Table7[[#This Row],[Party]]="Republican",1,0)</f>
        <v>1</v>
      </c>
      <c r="H295" s="4">
        <f>IF(Table7[[#This Row],[Party]]="Republican",Table7[[#This Row],[Score]],0)</f>
        <v>0.14084507042253522</v>
      </c>
      <c r="I295">
        <f>(_xlfn.XLOOKUP(Table7[[#This Row],[Name]],_7217[Name],_7217[Points],0))</f>
        <v>0</v>
      </c>
      <c r="J295">
        <f>_xlfn.XLOOKUP(Table7[[#This Row],[Name]],_3746[Name],_3746[Rating],0)</f>
        <v>0</v>
      </c>
      <c r="K295">
        <f>_xlfn.XLOOKUP(Table7[[#This Row],[Name]],_966[[Name ]],_966[Points])</f>
        <v>0</v>
      </c>
      <c r="L295">
        <f>_xlfn.XLOOKUP(Table7[[#This Row],[Name]],_5860[Name],_5860[Points],0)</f>
        <v>2</v>
      </c>
      <c r="M295">
        <f>_xlfn.XLOOKUP(Table7[[#This Row],[Name]],_7176[Name],_7176[Points])</f>
        <v>0</v>
      </c>
      <c r="N295">
        <f>_xlfn.XLOOKUP(Table7[[#This Row],[Name]],_485[[Name ]],_485[Points],0)</f>
        <v>0</v>
      </c>
      <c r="O295">
        <f>_xlfn.XLOOKUP(Table7[[#This Row],[Name]],_7024[Name],_7024[Points])</f>
        <v>8</v>
      </c>
      <c r="P295">
        <f>_xlfn.XLOOKUP(Table7[[#This Row],[Name]],_6976[Name],_6976[Points],0)</f>
        <v>0</v>
      </c>
      <c r="Q295">
        <f>_xlfn.XLOOKUP(Table7[[#This Row],[Name]],_6918[Name],_6918[Points],0)</f>
        <v>0</v>
      </c>
      <c r="R295">
        <f>_xlfn.XLOOKUP(Table7[[#This Row],[Name]],_6678[Name],_6678[Points],0)</f>
        <v>0</v>
      </c>
      <c r="S295">
        <f>_xlfn.XLOOKUP(Table7[[#This Row],[Name]],_2[Name],_2[Points],0)</f>
        <v>0</v>
      </c>
      <c r="T295">
        <f>_xlfn.XLOOKUP(Table7[[#This Row],[Name]],_773[Name],_773[Points],0)</f>
        <v>0</v>
      </c>
      <c r="U295">
        <f>_xlfn.XLOOKUP(Table7[[#This Row],[Name]],_7[Name],_7[Points],0)</f>
        <v>0</v>
      </c>
      <c r="V295">
        <f>_xlfn.XLOOKUP(Table7[[#This Row],[Name]],_7521[Name],_7521[Points],0)</f>
        <v>0</v>
      </c>
    </row>
    <row r="296" spans="1:22" x14ac:dyDescent="0.2">
      <c r="A296" t="s">
        <v>192</v>
      </c>
      <c r="B296" t="str">
        <f>_xlfn.XLOOKUP(Table7[[#This Row],[Name]],_966[[Name ]],_966[Party])</f>
        <v>Republican</v>
      </c>
      <c r="C296" s="3">
        <f>SUM(Table7[[#This Row],[H.R. 7217]:[H.R. 7521]])/Table7[[#This Row],[Total Weight]]</f>
        <v>0.14084507042253522</v>
      </c>
      <c r="D296" s="4">
        <f>SUM(Table2[Weight?])</f>
        <v>71</v>
      </c>
      <c r="E296" s="4">
        <f>IF(Table7[[#This Row],[Party]]="Democratic",1,0)</f>
        <v>0</v>
      </c>
      <c r="F296" s="4">
        <f>IF(Table7[[#This Row],[Party]]="Democratic",Table7[[#This Row],[Score]],0)</f>
        <v>0</v>
      </c>
      <c r="G296" s="4">
        <f>IF(Table7[[#This Row],[Party]]="Republican",1,0)</f>
        <v>1</v>
      </c>
      <c r="H296" s="4">
        <f>IF(Table7[[#This Row],[Party]]="Republican",Table7[[#This Row],[Score]],0)</f>
        <v>0.14084507042253522</v>
      </c>
      <c r="I296">
        <f>(_xlfn.XLOOKUP(Table7[[#This Row],[Name]],_7217[Name],_7217[Points],0))</f>
        <v>0</v>
      </c>
      <c r="J296">
        <f>_xlfn.XLOOKUP(Table7[[#This Row],[Name]],_3746[Name],_3746[Rating],0)</f>
        <v>0</v>
      </c>
      <c r="K296">
        <f>_xlfn.XLOOKUP(Table7[[#This Row],[Name]],_966[[Name ]],_966[Points])</f>
        <v>0</v>
      </c>
      <c r="L296">
        <f>_xlfn.XLOOKUP(Table7[[#This Row],[Name]],_5860[Name],_5860[Points],0)</f>
        <v>2</v>
      </c>
      <c r="M296">
        <f>_xlfn.XLOOKUP(Table7[[#This Row],[Name]],_7176[Name],_7176[Points])</f>
        <v>0</v>
      </c>
      <c r="N296">
        <f>_xlfn.XLOOKUP(Table7[[#This Row],[Name]],_485[[Name ]],_485[Points],0)</f>
        <v>0</v>
      </c>
      <c r="O296">
        <f>_xlfn.XLOOKUP(Table7[[#This Row],[Name]],_7024[Name],_7024[Points])</f>
        <v>8</v>
      </c>
      <c r="P296">
        <f>_xlfn.XLOOKUP(Table7[[#This Row],[Name]],_6976[Name],_6976[Points],0)</f>
        <v>0</v>
      </c>
      <c r="Q296">
        <f>_xlfn.XLOOKUP(Table7[[#This Row],[Name]],_6918[Name],_6918[Points],0)</f>
        <v>0</v>
      </c>
      <c r="R296">
        <f>_xlfn.XLOOKUP(Table7[[#This Row],[Name]],_6678[Name],_6678[Points],0)</f>
        <v>0</v>
      </c>
      <c r="S296">
        <f>_xlfn.XLOOKUP(Table7[[#This Row],[Name]],_2[Name],_2[Points],0)</f>
        <v>0</v>
      </c>
      <c r="T296">
        <f>_xlfn.XLOOKUP(Table7[[#This Row],[Name]],_773[Name],_773[Points],0)</f>
        <v>0</v>
      </c>
      <c r="U296">
        <f>_xlfn.XLOOKUP(Table7[[#This Row],[Name]],_7[Name],_7[Points],0)</f>
        <v>0</v>
      </c>
      <c r="V296">
        <f>_xlfn.XLOOKUP(Table7[[#This Row],[Name]],_7521[Name],_7521[Points],0)</f>
        <v>0</v>
      </c>
    </row>
    <row r="297" spans="1:22" x14ac:dyDescent="0.2">
      <c r="A297" t="s">
        <v>204</v>
      </c>
      <c r="B297" t="str">
        <f>_xlfn.XLOOKUP(Table7[[#This Row],[Name]],_966[[Name ]],_966[Party])</f>
        <v>Republican</v>
      </c>
      <c r="C297" s="3">
        <f>SUM(Table7[[#This Row],[H.R. 7217]:[H.R. 7521]])/Table7[[#This Row],[Total Weight]]</f>
        <v>0.26760563380281688</v>
      </c>
      <c r="D297" s="4">
        <f>SUM(Table2[Weight?])</f>
        <v>71</v>
      </c>
      <c r="E297" s="4">
        <f>IF(Table7[[#This Row],[Party]]="Democratic",1,0)</f>
        <v>0</v>
      </c>
      <c r="F297" s="4">
        <f>IF(Table7[[#This Row],[Party]]="Democratic",Table7[[#This Row],[Score]],0)</f>
        <v>0</v>
      </c>
      <c r="G297" s="4">
        <f>IF(Table7[[#This Row],[Party]]="Republican",1,0)</f>
        <v>1</v>
      </c>
      <c r="H297" s="4">
        <f>IF(Table7[[#This Row],[Party]]="Republican",Table7[[#This Row],[Score]],0)</f>
        <v>0.26760563380281688</v>
      </c>
      <c r="I297">
        <f>(_xlfn.XLOOKUP(Table7[[#This Row],[Name]],_7217[Name],_7217[Points],0))</f>
        <v>0</v>
      </c>
      <c r="J297">
        <f>_xlfn.XLOOKUP(Table7[[#This Row],[Name]],_3746[Name],_3746[Rating],0)</f>
        <v>0</v>
      </c>
      <c r="K297">
        <f>_xlfn.XLOOKUP(Table7[[#This Row],[Name]],_966[[Name ]],_966[Points])</f>
        <v>0</v>
      </c>
      <c r="L297">
        <f>_xlfn.XLOOKUP(Table7[[#This Row],[Name]],_5860[Name],_5860[Points],0)</f>
        <v>2</v>
      </c>
      <c r="M297">
        <f>_xlfn.XLOOKUP(Table7[[#This Row],[Name]],_7176[Name],_7176[Points])</f>
        <v>0</v>
      </c>
      <c r="N297">
        <f>_xlfn.XLOOKUP(Table7[[#This Row],[Name]],_485[[Name ]],_485[Points],0)</f>
        <v>0</v>
      </c>
      <c r="O297">
        <f>_xlfn.XLOOKUP(Table7[[#This Row],[Name]],_7024[Name],_7024[Points])</f>
        <v>8</v>
      </c>
      <c r="P297">
        <f>_xlfn.XLOOKUP(Table7[[#This Row],[Name]],_6976[Name],_6976[Points],0)</f>
        <v>0</v>
      </c>
      <c r="Q297">
        <f>_xlfn.XLOOKUP(Table7[[#This Row],[Name]],_6918[Name],_6918[Points],0)</f>
        <v>0</v>
      </c>
      <c r="R297">
        <f>_xlfn.XLOOKUP(Table7[[#This Row],[Name]],_6678[Name],_6678[Points],0)</f>
        <v>0</v>
      </c>
      <c r="S297">
        <f>_xlfn.XLOOKUP(Table7[[#This Row],[Name]],_2[Name],_2[Points],0)</f>
        <v>0</v>
      </c>
      <c r="T297">
        <f>_xlfn.XLOOKUP(Table7[[#This Row],[Name]],_773[Name],_773[Points],0)</f>
        <v>0</v>
      </c>
      <c r="U297">
        <f>_xlfn.XLOOKUP(Table7[[#This Row],[Name]],_7[Name],_7[Points],0)</f>
        <v>0</v>
      </c>
      <c r="V297">
        <f>_xlfn.XLOOKUP(Table7[[#This Row],[Name]],_7521[Name],_7521[Points],0)</f>
        <v>9</v>
      </c>
    </row>
    <row r="298" spans="1:22" x14ac:dyDescent="0.2">
      <c r="A298" t="s">
        <v>205</v>
      </c>
      <c r="B298" t="str">
        <f>_xlfn.XLOOKUP(Table7[[#This Row],[Name]],_966[[Name ]],_966[Party])</f>
        <v>Republican</v>
      </c>
      <c r="C298" s="3">
        <f>SUM(Table7[[#This Row],[H.R. 7217]:[H.R. 7521]])/Table7[[#This Row],[Total Weight]]</f>
        <v>0.14084507042253522</v>
      </c>
      <c r="D298" s="4">
        <f>SUM(Table2[Weight?])</f>
        <v>71</v>
      </c>
      <c r="E298" s="4">
        <f>IF(Table7[[#This Row],[Party]]="Democratic",1,0)</f>
        <v>0</v>
      </c>
      <c r="F298" s="4">
        <f>IF(Table7[[#This Row],[Party]]="Democratic",Table7[[#This Row],[Score]],0)</f>
        <v>0</v>
      </c>
      <c r="G298" s="4">
        <f>IF(Table7[[#This Row],[Party]]="Republican",1,0)</f>
        <v>1</v>
      </c>
      <c r="H298" s="4">
        <f>IF(Table7[[#This Row],[Party]]="Republican",Table7[[#This Row],[Score]],0)</f>
        <v>0.14084507042253522</v>
      </c>
      <c r="I298">
        <f>(_xlfn.XLOOKUP(Table7[[#This Row],[Name]],_7217[Name],_7217[Points],0))</f>
        <v>0</v>
      </c>
      <c r="J298">
        <f>_xlfn.XLOOKUP(Table7[[#This Row],[Name]],_3746[Name],_3746[Rating],0)</f>
        <v>0</v>
      </c>
      <c r="K298">
        <f>_xlfn.XLOOKUP(Table7[[#This Row],[Name]],_966[[Name ]],_966[Points])</f>
        <v>0</v>
      </c>
      <c r="L298">
        <f>_xlfn.XLOOKUP(Table7[[#This Row],[Name]],_5860[Name],_5860[Points],0)</f>
        <v>2</v>
      </c>
      <c r="M298">
        <f>_xlfn.XLOOKUP(Table7[[#This Row],[Name]],_7176[Name],_7176[Points])</f>
        <v>0</v>
      </c>
      <c r="N298">
        <f>_xlfn.XLOOKUP(Table7[[#This Row],[Name]],_485[[Name ]],_485[Points],0)</f>
        <v>0</v>
      </c>
      <c r="O298">
        <f>_xlfn.XLOOKUP(Table7[[#This Row],[Name]],_7024[Name],_7024[Points])</f>
        <v>8</v>
      </c>
      <c r="P298">
        <f>_xlfn.XLOOKUP(Table7[[#This Row],[Name]],_6976[Name],_6976[Points],0)</f>
        <v>0</v>
      </c>
      <c r="Q298">
        <f>_xlfn.XLOOKUP(Table7[[#This Row],[Name]],_6918[Name],_6918[Points],0)</f>
        <v>0</v>
      </c>
      <c r="R298">
        <f>_xlfn.XLOOKUP(Table7[[#This Row],[Name]],_6678[Name],_6678[Points],0)</f>
        <v>0</v>
      </c>
      <c r="S298">
        <f>_xlfn.XLOOKUP(Table7[[#This Row],[Name]],_2[Name],_2[Points],0)</f>
        <v>0</v>
      </c>
      <c r="T298">
        <f>_xlfn.XLOOKUP(Table7[[#This Row],[Name]],_773[Name],_773[Points],0)</f>
        <v>0</v>
      </c>
      <c r="U298">
        <f>_xlfn.XLOOKUP(Table7[[#This Row],[Name]],_7[Name],_7[Points],0)</f>
        <v>0</v>
      </c>
      <c r="V298">
        <f>_xlfn.XLOOKUP(Table7[[#This Row],[Name]],_7521[Name],_7521[Points],0)</f>
        <v>0</v>
      </c>
    </row>
    <row r="299" spans="1:22" x14ac:dyDescent="0.2">
      <c r="A299" t="s">
        <v>206</v>
      </c>
      <c r="B299" t="str">
        <f>_xlfn.XLOOKUP(Table7[[#This Row],[Name]],_966[[Name ]],_966[Party])</f>
        <v>Republican</v>
      </c>
      <c r="C299" s="3">
        <f>SUM(Table7[[#This Row],[H.R. 7217]:[H.R. 7521]])/Table7[[#This Row],[Total Weight]]</f>
        <v>0.14084507042253522</v>
      </c>
      <c r="D299" s="4">
        <f>SUM(Table2[Weight?])</f>
        <v>71</v>
      </c>
      <c r="E299" s="4">
        <f>IF(Table7[[#This Row],[Party]]="Democratic",1,0)</f>
        <v>0</v>
      </c>
      <c r="F299" s="4">
        <f>IF(Table7[[#This Row],[Party]]="Democratic",Table7[[#This Row],[Score]],0)</f>
        <v>0</v>
      </c>
      <c r="G299" s="4">
        <f>IF(Table7[[#This Row],[Party]]="Republican",1,0)</f>
        <v>1</v>
      </c>
      <c r="H299" s="4">
        <f>IF(Table7[[#This Row],[Party]]="Republican",Table7[[#This Row],[Score]],0)</f>
        <v>0.14084507042253522</v>
      </c>
      <c r="I299">
        <f>(_xlfn.XLOOKUP(Table7[[#This Row],[Name]],_7217[Name],_7217[Points],0))</f>
        <v>0</v>
      </c>
      <c r="J299">
        <f>_xlfn.XLOOKUP(Table7[[#This Row],[Name]],_3746[Name],_3746[Rating],0)</f>
        <v>0</v>
      </c>
      <c r="K299">
        <f>_xlfn.XLOOKUP(Table7[[#This Row],[Name]],_966[[Name ]],_966[Points])</f>
        <v>0</v>
      </c>
      <c r="L299">
        <f>_xlfn.XLOOKUP(Table7[[#This Row],[Name]],_5860[Name],_5860[Points],0)</f>
        <v>2</v>
      </c>
      <c r="M299">
        <f>_xlfn.XLOOKUP(Table7[[#This Row],[Name]],_7176[Name],_7176[Points])</f>
        <v>0</v>
      </c>
      <c r="N299">
        <f>_xlfn.XLOOKUP(Table7[[#This Row],[Name]],_485[[Name ]],_485[Points],0)</f>
        <v>0</v>
      </c>
      <c r="O299">
        <f>_xlfn.XLOOKUP(Table7[[#This Row],[Name]],_7024[Name],_7024[Points])</f>
        <v>8</v>
      </c>
      <c r="P299">
        <f>_xlfn.XLOOKUP(Table7[[#This Row],[Name]],_6976[Name],_6976[Points],0)</f>
        <v>0</v>
      </c>
      <c r="Q299">
        <f>_xlfn.XLOOKUP(Table7[[#This Row],[Name]],_6918[Name],_6918[Points],0)</f>
        <v>0</v>
      </c>
      <c r="R299">
        <f>_xlfn.XLOOKUP(Table7[[#This Row],[Name]],_6678[Name],_6678[Points],0)</f>
        <v>0</v>
      </c>
      <c r="S299">
        <f>_xlfn.XLOOKUP(Table7[[#This Row],[Name]],_2[Name],_2[Points],0)</f>
        <v>0</v>
      </c>
      <c r="T299">
        <f>_xlfn.XLOOKUP(Table7[[#This Row],[Name]],_773[Name],_773[Points],0)</f>
        <v>0</v>
      </c>
      <c r="U299">
        <f>_xlfn.XLOOKUP(Table7[[#This Row],[Name]],_7[Name],_7[Points],0)</f>
        <v>0</v>
      </c>
      <c r="V299">
        <f>_xlfn.XLOOKUP(Table7[[#This Row],[Name]],_7521[Name],_7521[Points],0)</f>
        <v>0</v>
      </c>
    </row>
    <row r="300" spans="1:22" x14ac:dyDescent="0.2">
      <c r="A300" t="s">
        <v>212</v>
      </c>
      <c r="B300" t="str">
        <f>_xlfn.XLOOKUP(Table7[[#This Row],[Name]],_966[[Name ]],_966[Party])</f>
        <v>Republican</v>
      </c>
      <c r="C300" s="3">
        <f>SUM(Table7[[#This Row],[H.R. 7217]:[H.R. 7521]])/Table7[[#This Row],[Total Weight]]</f>
        <v>0.14084507042253522</v>
      </c>
      <c r="D300" s="4">
        <f>SUM(Table2[Weight?])</f>
        <v>71</v>
      </c>
      <c r="E300" s="4">
        <f>IF(Table7[[#This Row],[Party]]="Democratic",1,0)</f>
        <v>0</v>
      </c>
      <c r="F300" s="4">
        <f>IF(Table7[[#This Row],[Party]]="Democratic",Table7[[#This Row],[Score]],0)</f>
        <v>0</v>
      </c>
      <c r="G300" s="4">
        <f>IF(Table7[[#This Row],[Party]]="Republican",1,0)</f>
        <v>1</v>
      </c>
      <c r="H300" s="4">
        <f>IF(Table7[[#This Row],[Party]]="Republican",Table7[[#This Row],[Score]],0)</f>
        <v>0.14084507042253522</v>
      </c>
      <c r="I300">
        <f>(_xlfn.XLOOKUP(Table7[[#This Row],[Name]],_7217[Name],_7217[Points],0))</f>
        <v>0</v>
      </c>
      <c r="J300">
        <f>_xlfn.XLOOKUP(Table7[[#This Row],[Name]],_3746[Name],_3746[Rating],0)</f>
        <v>0</v>
      </c>
      <c r="K300">
        <f>_xlfn.XLOOKUP(Table7[[#This Row],[Name]],_966[[Name ]],_966[Points])</f>
        <v>0</v>
      </c>
      <c r="L300">
        <f>_xlfn.XLOOKUP(Table7[[#This Row],[Name]],_5860[Name],_5860[Points],0)</f>
        <v>2</v>
      </c>
      <c r="M300">
        <f>_xlfn.XLOOKUP(Table7[[#This Row],[Name]],_7176[Name],_7176[Points])</f>
        <v>0</v>
      </c>
      <c r="N300">
        <f>_xlfn.XLOOKUP(Table7[[#This Row],[Name]],_485[[Name ]],_485[Points],0)</f>
        <v>0</v>
      </c>
      <c r="O300">
        <f>_xlfn.XLOOKUP(Table7[[#This Row],[Name]],_7024[Name],_7024[Points])</f>
        <v>8</v>
      </c>
      <c r="P300">
        <f>_xlfn.XLOOKUP(Table7[[#This Row],[Name]],_6976[Name],_6976[Points],0)</f>
        <v>0</v>
      </c>
      <c r="Q300">
        <f>_xlfn.XLOOKUP(Table7[[#This Row],[Name]],_6918[Name],_6918[Points],0)</f>
        <v>0</v>
      </c>
      <c r="R300">
        <f>_xlfn.XLOOKUP(Table7[[#This Row],[Name]],_6678[Name],_6678[Points],0)</f>
        <v>0</v>
      </c>
      <c r="S300">
        <f>_xlfn.XLOOKUP(Table7[[#This Row],[Name]],_2[Name],_2[Points],0)</f>
        <v>0</v>
      </c>
      <c r="T300">
        <f>_xlfn.XLOOKUP(Table7[[#This Row],[Name]],_773[Name],_773[Points],0)</f>
        <v>0</v>
      </c>
      <c r="U300">
        <f>_xlfn.XLOOKUP(Table7[[#This Row],[Name]],_7[Name],_7[Points],0)</f>
        <v>0</v>
      </c>
      <c r="V300">
        <f>_xlfn.XLOOKUP(Table7[[#This Row],[Name]],_7521[Name],_7521[Points],0)</f>
        <v>0</v>
      </c>
    </row>
    <row r="301" spans="1:22" x14ac:dyDescent="0.2">
      <c r="A301" t="s">
        <v>214</v>
      </c>
      <c r="B301" t="str">
        <f>_xlfn.XLOOKUP(Table7[[#This Row],[Name]],_966[[Name ]],_966[Party])</f>
        <v>Republican</v>
      </c>
      <c r="C301" s="3">
        <f>SUM(Table7[[#This Row],[H.R. 7217]:[H.R. 7521]])/Table7[[#This Row],[Total Weight]]</f>
        <v>0.14084507042253522</v>
      </c>
      <c r="D301" s="4">
        <f>SUM(Table2[Weight?])</f>
        <v>71</v>
      </c>
      <c r="E301" s="4">
        <f>IF(Table7[[#This Row],[Party]]="Democratic",1,0)</f>
        <v>0</v>
      </c>
      <c r="F301" s="4">
        <f>IF(Table7[[#This Row],[Party]]="Democratic",Table7[[#This Row],[Score]],0)</f>
        <v>0</v>
      </c>
      <c r="G301" s="4">
        <f>IF(Table7[[#This Row],[Party]]="Republican",1,0)</f>
        <v>1</v>
      </c>
      <c r="H301" s="4">
        <f>IF(Table7[[#This Row],[Party]]="Republican",Table7[[#This Row],[Score]],0)</f>
        <v>0.14084507042253522</v>
      </c>
      <c r="I301">
        <f>(_xlfn.XLOOKUP(Table7[[#This Row],[Name]],_7217[Name],_7217[Points],0))</f>
        <v>0</v>
      </c>
      <c r="J301">
        <f>_xlfn.XLOOKUP(Table7[[#This Row],[Name]],_3746[Name],_3746[Rating],0)</f>
        <v>0</v>
      </c>
      <c r="K301">
        <f>_xlfn.XLOOKUP(Table7[[#This Row],[Name]],_966[[Name ]],_966[Points])</f>
        <v>0</v>
      </c>
      <c r="L301">
        <f>_xlfn.XLOOKUP(Table7[[#This Row],[Name]],_5860[Name],_5860[Points],0)</f>
        <v>2</v>
      </c>
      <c r="M301">
        <f>_xlfn.XLOOKUP(Table7[[#This Row],[Name]],_7176[Name],_7176[Points])</f>
        <v>0</v>
      </c>
      <c r="N301">
        <f>_xlfn.XLOOKUP(Table7[[#This Row],[Name]],_485[[Name ]],_485[Points],0)</f>
        <v>0</v>
      </c>
      <c r="O301">
        <f>_xlfn.XLOOKUP(Table7[[#This Row],[Name]],_7024[Name],_7024[Points])</f>
        <v>8</v>
      </c>
      <c r="P301">
        <f>_xlfn.XLOOKUP(Table7[[#This Row],[Name]],_6976[Name],_6976[Points],0)</f>
        <v>0</v>
      </c>
      <c r="Q301">
        <f>_xlfn.XLOOKUP(Table7[[#This Row],[Name]],_6918[Name],_6918[Points],0)</f>
        <v>0</v>
      </c>
      <c r="R301">
        <f>_xlfn.XLOOKUP(Table7[[#This Row],[Name]],_6678[Name],_6678[Points],0)</f>
        <v>0</v>
      </c>
      <c r="S301">
        <f>_xlfn.XLOOKUP(Table7[[#This Row],[Name]],_2[Name],_2[Points],0)</f>
        <v>0</v>
      </c>
      <c r="T301">
        <f>_xlfn.XLOOKUP(Table7[[#This Row],[Name]],_773[Name],_773[Points],0)</f>
        <v>0</v>
      </c>
      <c r="U301">
        <f>_xlfn.XLOOKUP(Table7[[#This Row],[Name]],_7[Name],_7[Points],0)</f>
        <v>0</v>
      </c>
      <c r="V301">
        <f>_xlfn.XLOOKUP(Table7[[#This Row],[Name]],_7521[Name],_7521[Points],0)</f>
        <v>0</v>
      </c>
    </row>
    <row r="302" spans="1:22" x14ac:dyDescent="0.2">
      <c r="A302" t="s">
        <v>224</v>
      </c>
      <c r="B302" t="str">
        <f>_xlfn.XLOOKUP(Table7[[#This Row],[Name]],_966[[Name ]],_966[Party])</f>
        <v>Republican</v>
      </c>
      <c r="C302" s="3">
        <f>SUM(Table7[[#This Row],[H.R. 7217]:[H.R. 7521]])/Table7[[#This Row],[Total Weight]]</f>
        <v>0.14084507042253522</v>
      </c>
      <c r="D302" s="4">
        <f>SUM(Table2[Weight?])</f>
        <v>71</v>
      </c>
      <c r="E302" s="4">
        <f>IF(Table7[[#This Row],[Party]]="Democratic",1,0)</f>
        <v>0</v>
      </c>
      <c r="F302" s="4">
        <f>IF(Table7[[#This Row],[Party]]="Democratic",Table7[[#This Row],[Score]],0)</f>
        <v>0</v>
      </c>
      <c r="G302" s="4">
        <f>IF(Table7[[#This Row],[Party]]="Republican",1,0)</f>
        <v>1</v>
      </c>
      <c r="H302" s="4">
        <f>IF(Table7[[#This Row],[Party]]="Republican",Table7[[#This Row],[Score]],0)</f>
        <v>0.14084507042253522</v>
      </c>
      <c r="I302">
        <f>(_xlfn.XLOOKUP(Table7[[#This Row],[Name]],_7217[Name],_7217[Points],0))</f>
        <v>0</v>
      </c>
      <c r="J302">
        <f>_xlfn.XLOOKUP(Table7[[#This Row],[Name]],_3746[Name],_3746[Rating],0)</f>
        <v>0</v>
      </c>
      <c r="K302">
        <f>_xlfn.XLOOKUP(Table7[[#This Row],[Name]],_966[[Name ]],_966[Points])</f>
        <v>0</v>
      </c>
      <c r="L302">
        <f>_xlfn.XLOOKUP(Table7[[#This Row],[Name]],_5860[Name],_5860[Points],0)</f>
        <v>2</v>
      </c>
      <c r="M302">
        <f>_xlfn.XLOOKUP(Table7[[#This Row],[Name]],_7176[Name],_7176[Points])</f>
        <v>0</v>
      </c>
      <c r="N302">
        <f>_xlfn.XLOOKUP(Table7[[#This Row],[Name]],_485[[Name ]],_485[Points],0)</f>
        <v>0</v>
      </c>
      <c r="O302">
        <f>_xlfn.XLOOKUP(Table7[[#This Row],[Name]],_7024[Name],_7024[Points])</f>
        <v>8</v>
      </c>
      <c r="P302">
        <f>_xlfn.XLOOKUP(Table7[[#This Row],[Name]],_6976[Name],_6976[Points],0)</f>
        <v>0</v>
      </c>
      <c r="Q302">
        <f>_xlfn.XLOOKUP(Table7[[#This Row],[Name]],_6918[Name],_6918[Points],0)</f>
        <v>0</v>
      </c>
      <c r="R302">
        <f>_xlfn.XLOOKUP(Table7[[#This Row],[Name]],_6678[Name],_6678[Points],0)</f>
        <v>0</v>
      </c>
      <c r="S302">
        <f>_xlfn.XLOOKUP(Table7[[#This Row],[Name]],_2[Name],_2[Points],0)</f>
        <v>0</v>
      </c>
      <c r="T302">
        <f>_xlfn.XLOOKUP(Table7[[#This Row],[Name]],_773[Name],_773[Points],0)</f>
        <v>0</v>
      </c>
      <c r="U302">
        <f>_xlfn.XLOOKUP(Table7[[#This Row],[Name]],_7[Name],_7[Points],0)</f>
        <v>0</v>
      </c>
      <c r="V302">
        <f>_xlfn.XLOOKUP(Table7[[#This Row],[Name]],_7521[Name],_7521[Points],0)</f>
        <v>0</v>
      </c>
    </row>
    <row r="303" spans="1:22" x14ac:dyDescent="0.2">
      <c r="A303" t="s">
        <v>226</v>
      </c>
      <c r="B303" t="str">
        <f>_xlfn.XLOOKUP(Table7[[#This Row],[Name]],_966[[Name ]],_966[Party])</f>
        <v>Republican</v>
      </c>
      <c r="C303" s="3">
        <f>SUM(Table7[[#This Row],[H.R. 7217]:[H.R. 7521]])/Table7[[#This Row],[Total Weight]]</f>
        <v>0.14084507042253522</v>
      </c>
      <c r="D303" s="4">
        <f>SUM(Table2[Weight?])</f>
        <v>71</v>
      </c>
      <c r="E303" s="4">
        <f>IF(Table7[[#This Row],[Party]]="Democratic",1,0)</f>
        <v>0</v>
      </c>
      <c r="F303" s="4">
        <f>IF(Table7[[#This Row],[Party]]="Democratic",Table7[[#This Row],[Score]],0)</f>
        <v>0</v>
      </c>
      <c r="G303" s="4">
        <f>IF(Table7[[#This Row],[Party]]="Republican",1,0)</f>
        <v>1</v>
      </c>
      <c r="H303" s="4">
        <f>IF(Table7[[#This Row],[Party]]="Republican",Table7[[#This Row],[Score]],0)</f>
        <v>0.14084507042253522</v>
      </c>
      <c r="I303">
        <f>(_xlfn.XLOOKUP(Table7[[#This Row],[Name]],_7217[Name],_7217[Points],0))</f>
        <v>0</v>
      </c>
      <c r="J303">
        <f>_xlfn.XLOOKUP(Table7[[#This Row],[Name]],_3746[Name],_3746[Rating],0)</f>
        <v>0</v>
      </c>
      <c r="K303">
        <f>_xlfn.XLOOKUP(Table7[[#This Row],[Name]],_966[[Name ]],_966[Points])</f>
        <v>0</v>
      </c>
      <c r="L303">
        <f>_xlfn.XLOOKUP(Table7[[#This Row],[Name]],_5860[Name],_5860[Points],0)</f>
        <v>2</v>
      </c>
      <c r="M303">
        <f>_xlfn.XLOOKUP(Table7[[#This Row],[Name]],_7176[Name],_7176[Points])</f>
        <v>0</v>
      </c>
      <c r="N303">
        <f>_xlfn.XLOOKUP(Table7[[#This Row],[Name]],_485[[Name ]],_485[Points],0)</f>
        <v>0</v>
      </c>
      <c r="O303">
        <f>_xlfn.XLOOKUP(Table7[[#This Row],[Name]],_7024[Name],_7024[Points])</f>
        <v>8</v>
      </c>
      <c r="P303">
        <f>_xlfn.XLOOKUP(Table7[[#This Row],[Name]],_6976[Name],_6976[Points],0)</f>
        <v>0</v>
      </c>
      <c r="Q303">
        <f>_xlfn.XLOOKUP(Table7[[#This Row],[Name]],_6918[Name],_6918[Points],0)</f>
        <v>0</v>
      </c>
      <c r="R303">
        <f>_xlfn.XLOOKUP(Table7[[#This Row],[Name]],_6678[Name],_6678[Points],0)</f>
        <v>0</v>
      </c>
      <c r="S303">
        <f>_xlfn.XLOOKUP(Table7[[#This Row],[Name]],_2[Name],_2[Points],0)</f>
        <v>0</v>
      </c>
      <c r="T303">
        <f>_xlfn.XLOOKUP(Table7[[#This Row],[Name]],_773[Name],_773[Points],0)</f>
        <v>0</v>
      </c>
      <c r="U303">
        <f>_xlfn.XLOOKUP(Table7[[#This Row],[Name]],_7[Name],_7[Points],0)</f>
        <v>0</v>
      </c>
      <c r="V303">
        <f>_xlfn.XLOOKUP(Table7[[#This Row],[Name]],_7521[Name],_7521[Points],0)</f>
        <v>0</v>
      </c>
    </row>
    <row r="304" spans="1:22" x14ac:dyDescent="0.2">
      <c r="A304" t="s">
        <v>228</v>
      </c>
      <c r="B304" t="str">
        <f>_xlfn.XLOOKUP(Table7[[#This Row],[Name]],_966[[Name ]],_966[Party])</f>
        <v>Republican</v>
      </c>
      <c r="C304" s="3">
        <f>SUM(Table7[[#This Row],[H.R. 7217]:[H.R. 7521]])/Table7[[#This Row],[Total Weight]]</f>
        <v>0.14084507042253522</v>
      </c>
      <c r="D304" s="4">
        <f>SUM(Table2[Weight?])</f>
        <v>71</v>
      </c>
      <c r="E304" s="4">
        <f>IF(Table7[[#This Row],[Party]]="Democratic",1,0)</f>
        <v>0</v>
      </c>
      <c r="F304" s="4">
        <f>IF(Table7[[#This Row],[Party]]="Democratic",Table7[[#This Row],[Score]],0)</f>
        <v>0</v>
      </c>
      <c r="G304" s="4">
        <f>IF(Table7[[#This Row],[Party]]="Republican",1,0)</f>
        <v>1</v>
      </c>
      <c r="H304" s="4">
        <f>IF(Table7[[#This Row],[Party]]="Republican",Table7[[#This Row],[Score]],0)</f>
        <v>0.14084507042253522</v>
      </c>
      <c r="I304">
        <f>(_xlfn.XLOOKUP(Table7[[#This Row],[Name]],_7217[Name],_7217[Points],0))</f>
        <v>0</v>
      </c>
      <c r="J304">
        <f>_xlfn.XLOOKUP(Table7[[#This Row],[Name]],_3746[Name],_3746[Rating],0)</f>
        <v>0</v>
      </c>
      <c r="K304">
        <f>_xlfn.XLOOKUP(Table7[[#This Row],[Name]],_966[[Name ]],_966[Points])</f>
        <v>0</v>
      </c>
      <c r="L304">
        <f>_xlfn.XLOOKUP(Table7[[#This Row],[Name]],_5860[Name],_5860[Points],0)</f>
        <v>2</v>
      </c>
      <c r="M304">
        <f>_xlfn.XLOOKUP(Table7[[#This Row],[Name]],_7176[Name],_7176[Points])</f>
        <v>0</v>
      </c>
      <c r="N304">
        <f>_xlfn.XLOOKUP(Table7[[#This Row],[Name]],_485[[Name ]],_485[Points],0)</f>
        <v>0</v>
      </c>
      <c r="O304">
        <f>_xlfn.XLOOKUP(Table7[[#This Row],[Name]],_7024[Name],_7024[Points])</f>
        <v>8</v>
      </c>
      <c r="P304">
        <f>_xlfn.XLOOKUP(Table7[[#This Row],[Name]],_6976[Name],_6976[Points],0)</f>
        <v>0</v>
      </c>
      <c r="Q304">
        <f>_xlfn.XLOOKUP(Table7[[#This Row],[Name]],_6918[Name],_6918[Points],0)</f>
        <v>0</v>
      </c>
      <c r="R304">
        <f>_xlfn.XLOOKUP(Table7[[#This Row],[Name]],_6678[Name],_6678[Points],0)</f>
        <v>0</v>
      </c>
      <c r="S304">
        <f>_xlfn.XLOOKUP(Table7[[#This Row],[Name]],_2[Name],_2[Points],0)</f>
        <v>0</v>
      </c>
      <c r="T304">
        <f>_xlfn.XLOOKUP(Table7[[#This Row],[Name]],_773[Name],_773[Points],0)</f>
        <v>0</v>
      </c>
      <c r="U304">
        <f>_xlfn.XLOOKUP(Table7[[#This Row],[Name]],_7[Name],_7[Points],0)</f>
        <v>0</v>
      </c>
      <c r="V304">
        <f>_xlfn.XLOOKUP(Table7[[#This Row],[Name]],_7521[Name],_7521[Points],0)</f>
        <v>0</v>
      </c>
    </row>
    <row r="305" spans="1:22" x14ac:dyDescent="0.2">
      <c r="A305" t="s">
        <v>232</v>
      </c>
      <c r="B305" t="str">
        <f>_xlfn.XLOOKUP(Table7[[#This Row],[Name]],_966[[Name ]],_966[Party])</f>
        <v>Republican</v>
      </c>
      <c r="C305" s="3">
        <f>SUM(Table7[[#This Row],[H.R. 7217]:[H.R. 7521]])/Table7[[#This Row],[Total Weight]]</f>
        <v>0.14084507042253522</v>
      </c>
      <c r="D305" s="4">
        <f>SUM(Table2[Weight?])</f>
        <v>71</v>
      </c>
      <c r="E305" s="4">
        <f>IF(Table7[[#This Row],[Party]]="Democratic",1,0)</f>
        <v>0</v>
      </c>
      <c r="F305" s="4">
        <f>IF(Table7[[#This Row],[Party]]="Democratic",Table7[[#This Row],[Score]],0)</f>
        <v>0</v>
      </c>
      <c r="G305" s="4">
        <f>IF(Table7[[#This Row],[Party]]="Republican",1,0)</f>
        <v>1</v>
      </c>
      <c r="H305" s="4">
        <f>IF(Table7[[#This Row],[Party]]="Republican",Table7[[#This Row],[Score]],0)</f>
        <v>0.14084507042253522</v>
      </c>
      <c r="I305">
        <f>(_xlfn.XLOOKUP(Table7[[#This Row],[Name]],_7217[Name],_7217[Points],0))</f>
        <v>0</v>
      </c>
      <c r="J305">
        <f>_xlfn.XLOOKUP(Table7[[#This Row],[Name]],_3746[Name],_3746[Rating],0)</f>
        <v>0</v>
      </c>
      <c r="K305">
        <f>_xlfn.XLOOKUP(Table7[[#This Row],[Name]],_966[[Name ]],_966[Points])</f>
        <v>0</v>
      </c>
      <c r="L305">
        <f>_xlfn.XLOOKUP(Table7[[#This Row],[Name]],_5860[Name],_5860[Points],0)</f>
        <v>2</v>
      </c>
      <c r="M305">
        <f>_xlfn.XLOOKUP(Table7[[#This Row],[Name]],_7176[Name],_7176[Points])</f>
        <v>0</v>
      </c>
      <c r="N305">
        <f>_xlfn.XLOOKUP(Table7[[#This Row],[Name]],_485[[Name ]],_485[Points],0)</f>
        <v>0</v>
      </c>
      <c r="O305">
        <f>_xlfn.XLOOKUP(Table7[[#This Row],[Name]],_7024[Name],_7024[Points])</f>
        <v>8</v>
      </c>
      <c r="P305">
        <f>_xlfn.XLOOKUP(Table7[[#This Row],[Name]],_6976[Name],_6976[Points],0)</f>
        <v>0</v>
      </c>
      <c r="Q305">
        <f>_xlfn.XLOOKUP(Table7[[#This Row],[Name]],_6918[Name],_6918[Points],0)</f>
        <v>0</v>
      </c>
      <c r="R305">
        <f>_xlfn.XLOOKUP(Table7[[#This Row],[Name]],_6678[Name],_6678[Points],0)</f>
        <v>0</v>
      </c>
      <c r="S305">
        <f>_xlfn.XLOOKUP(Table7[[#This Row],[Name]],_2[Name],_2[Points],0)</f>
        <v>0</v>
      </c>
      <c r="T305">
        <f>_xlfn.XLOOKUP(Table7[[#This Row],[Name]],_773[Name],_773[Points],0)</f>
        <v>0</v>
      </c>
      <c r="U305">
        <f>_xlfn.XLOOKUP(Table7[[#This Row],[Name]],_7[Name],_7[Points],0)</f>
        <v>0</v>
      </c>
      <c r="V305">
        <f>_xlfn.XLOOKUP(Table7[[#This Row],[Name]],_7521[Name],_7521[Points],0)</f>
        <v>0</v>
      </c>
    </row>
    <row r="306" spans="1:22" x14ac:dyDescent="0.2">
      <c r="A306" t="s">
        <v>234</v>
      </c>
      <c r="B306" t="str">
        <f>_xlfn.XLOOKUP(Table7[[#This Row],[Name]],_966[[Name ]],_966[Party])</f>
        <v>Republican</v>
      </c>
      <c r="C306" s="3">
        <f>SUM(Table7[[#This Row],[H.R. 7217]:[H.R. 7521]])/Table7[[#This Row],[Total Weight]]</f>
        <v>0.14084507042253522</v>
      </c>
      <c r="D306" s="4">
        <f>SUM(Table2[Weight?])</f>
        <v>71</v>
      </c>
      <c r="E306" s="4">
        <f>IF(Table7[[#This Row],[Party]]="Democratic",1,0)</f>
        <v>0</v>
      </c>
      <c r="F306" s="4">
        <f>IF(Table7[[#This Row],[Party]]="Democratic",Table7[[#This Row],[Score]],0)</f>
        <v>0</v>
      </c>
      <c r="G306" s="4">
        <f>IF(Table7[[#This Row],[Party]]="Republican",1,0)</f>
        <v>1</v>
      </c>
      <c r="H306" s="4">
        <f>IF(Table7[[#This Row],[Party]]="Republican",Table7[[#This Row],[Score]],0)</f>
        <v>0.14084507042253522</v>
      </c>
      <c r="I306">
        <f>(_xlfn.XLOOKUP(Table7[[#This Row],[Name]],_7217[Name],_7217[Points],0))</f>
        <v>0</v>
      </c>
      <c r="J306">
        <f>_xlfn.XLOOKUP(Table7[[#This Row],[Name]],_3746[Name],_3746[Rating],0)</f>
        <v>0</v>
      </c>
      <c r="K306">
        <f>_xlfn.XLOOKUP(Table7[[#This Row],[Name]],_966[[Name ]],_966[Points])</f>
        <v>0</v>
      </c>
      <c r="L306">
        <f>_xlfn.XLOOKUP(Table7[[#This Row],[Name]],_5860[Name],_5860[Points],0)</f>
        <v>2</v>
      </c>
      <c r="M306">
        <f>_xlfn.XLOOKUP(Table7[[#This Row],[Name]],_7176[Name],_7176[Points])</f>
        <v>0</v>
      </c>
      <c r="N306">
        <f>_xlfn.XLOOKUP(Table7[[#This Row],[Name]],_485[[Name ]],_485[Points],0)</f>
        <v>0</v>
      </c>
      <c r="O306">
        <f>_xlfn.XLOOKUP(Table7[[#This Row],[Name]],_7024[Name],_7024[Points])</f>
        <v>8</v>
      </c>
      <c r="P306">
        <f>_xlfn.XLOOKUP(Table7[[#This Row],[Name]],_6976[Name],_6976[Points],0)</f>
        <v>0</v>
      </c>
      <c r="Q306">
        <f>_xlfn.XLOOKUP(Table7[[#This Row],[Name]],_6918[Name],_6918[Points],0)</f>
        <v>0</v>
      </c>
      <c r="R306">
        <f>_xlfn.XLOOKUP(Table7[[#This Row],[Name]],_6678[Name],_6678[Points],0)</f>
        <v>0</v>
      </c>
      <c r="S306">
        <f>_xlfn.XLOOKUP(Table7[[#This Row],[Name]],_2[Name],_2[Points],0)</f>
        <v>0</v>
      </c>
      <c r="T306">
        <f>_xlfn.XLOOKUP(Table7[[#This Row],[Name]],_773[Name],_773[Points],0)</f>
        <v>0</v>
      </c>
      <c r="U306">
        <f>_xlfn.XLOOKUP(Table7[[#This Row],[Name]],_7[Name],_7[Points],0)</f>
        <v>0</v>
      </c>
      <c r="V306">
        <f>_xlfn.XLOOKUP(Table7[[#This Row],[Name]],_7521[Name],_7521[Points],0)</f>
        <v>0</v>
      </c>
    </row>
    <row r="307" spans="1:22" x14ac:dyDescent="0.2">
      <c r="A307" t="s">
        <v>236</v>
      </c>
      <c r="B307" t="str">
        <f>_xlfn.XLOOKUP(Table7[[#This Row],[Name]],_966[[Name ]],_966[Party])</f>
        <v>Republican</v>
      </c>
      <c r="C307" s="3">
        <f>SUM(Table7[[#This Row],[H.R. 7217]:[H.R. 7521]])/Table7[[#This Row],[Total Weight]]</f>
        <v>0.14084507042253522</v>
      </c>
      <c r="D307" s="4">
        <f>SUM(Table2[Weight?])</f>
        <v>71</v>
      </c>
      <c r="E307" s="4">
        <f>IF(Table7[[#This Row],[Party]]="Democratic",1,0)</f>
        <v>0</v>
      </c>
      <c r="F307" s="4">
        <f>IF(Table7[[#This Row],[Party]]="Democratic",Table7[[#This Row],[Score]],0)</f>
        <v>0</v>
      </c>
      <c r="G307" s="4">
        <f>IF(Table7[[#This Row],[Party]]="Republican",1,0)</f>
        <v>1</v>
      </c>
      <c r="H307" s="4">
        <f>IF(Table7[[#This Row],[Party]]="Republican",Table7[[#This Row],[Score]],0)</f>
        <v>0.14084507042253522</v>
      </c>
      <c r="I307">
        <f>(_xlfn.XLOOKUP(Table7[[#This Row],[Name]],_7217[Name],_7217[Points],0))</f>
        <v>0</v>
      </c>
      <c r="J307">
        <f>_xlfn.XLOOKUP(Table7[[#This Row],[Name]],_3746[Name],_3746[Rating],0)</f>
        <v>0</v>
      </c>
      <c r="K307">
        <f>_xlfn.XLOOKUP(Table7[[#This Row],[Name]],_966[[Name ]],_966[Points])</f>
        <v>0</v>
      </c>
      <c r="L307">
        <f>_xlfn.XLOOKUP(Table7[[#This Row],[Name]],_5860[Name],_5860[Points],0)</f>
        <v>2</v>
      </c>
      <c r="M307">
        <f>_xlfn.XLOOKUP(Table7[[#This Row],[Name]],_7176[Name],_7176[Points])</f>
        <v>0</v>
      </c>
      <c r="N307">
        <f>_xlfn.XLOOKUP(Table7[[#This Row],[Name]],_485[[Name ]],_485[Points],0)</f>
        <v>0</v>
      </c>
      <c r="O307">
        <f>_xlfn.XLOOKUP(Table7[[#This Row],[Name]],_7024[Name],_7024[Points])</f>
        <v>8</v>
      </c>
      <c r="P307">
        <f>_xlfn.XLOOKUP(Table7[[#This Row],[Name]],_6976[Name],_6976[Points],0)</f>
        <v>0</v>
      </c>
      <c r="Q307">
        <f>_xlfn.XLOOKUP(Table7[[#This Row],[Name]],_6918[Name],_6918[Points],0)</f>
        <v>0</v>
      </c>
      <c r="R307">
        <f>_xlfn.XLOOKUP(Table7[[#This Row],[Name]],_6678[Name],_6678[Points],0)</f>
        <v>0</v>
      </c>
      <c r="S307">
        <f>_xlfn.XLOOKUP(Table7[[#This Row],[Name]],_2[Name],_2[Points],0)</f>
        <v>0</v>
      </c>
      <c r="T307">
        <f>_xlfn.XLOOKUP(Table7[[#This Row],[Name]],_773[Name],_773[Points],0)</f>
        <v>0</v>
      </c>
      <c r="U307">
        <f>_xlfn.XLOOKUP(Table7[[#This Row],[Name]],_7[Name],_7[Points],0)</f>
        <v>0</v>
      </c>
      <c r="V307">
        <f>_xlfn.XLOOKUP(Table7[[#This Row],[Name]],_7521[Name],_7521[Points],0)</f>
        <v>0</v>
      </c>
    </row>
    <row r="308" spans="1:22" x14ac:dyDescent="0.2">
      <c r="A308" t="s">
        <v>248</v>
      </c>
      <c r="B308" t="str">
        <f>_xlfn.XLOOKUP(Table7[[#This Row],[Name]],_966[[Name ]],_966[Party])</f>
        <v>Republican</v>
      </c>
      <c r="C308" s="3">
        <f>SUM(Table7[[#This Row],[H.R. 7217]:[H.R. 7521]])/Table7[[#This Row],[Total Weight]]</f>
        <v>0.14084507042253522</v>
      </c>
      <c r="D308" s="4">
        <f>SUM(Table2[Weight?])</f>
        <v>71</v>
      </c>
      <c r="E308" s="4">
        <f>IF(Table7[[#This Row],[Party]]="Democratic",1,0)</f>
        <v>0</v>
      </c>
      <c r="F308" s="4">
        <f>IF(Table7[[#This Row],[Party]]="Democratic",Table7[[#This Row],[Score]],0)</f>
        <v>0</v>
      </c>
      <c r="G308" s="4">
        <f>IF(Table7[[#This Row],[Party]]="Republican",1,0)</f>
        <v>1</v>
      </c>
      <c r="H308" s="4">
        <f>IF(Table7[[#This Row],[Party]]="Republican",Table7[[#This Row],[Score]],0)</f>
        <v>0.14084507042253522</v>
      </c>
      <c r="I308">
        <f>(_xlfn.XLOOKUP(Table7[[#This Row],[Name]],_7217[Name],_7217[Points],0))</f>
        <v>0</v>
      </c>
      <c r="J308">
        <f>_xlfn.XLOOKUP(Table7[[#This Row],[Name]],_3746[Name],_3746[Rating],0)</f>
        <v>0</v>
      </c>
      <c r="K308">
        <f>_xlfn.XLOOKUP(Table7[[#This Row],[Name]],_966[[Name ]],_966[Points])</f>
        <v>0</v>
      </c>
      <c r="L308">
        <f>_xlfn.XLOOKUP(Table7[[#This Row],[Name]],_5860[Name],_5860[Points],0)</f>
        <v>2</v>
      </c>
      <c r="M308">
        <f>_xlfn.XLOOKUP(Table7[[#This Row],[Name]],_7176[Name],_7176[Points])</f>
        <v>0</v>
      </c>
      <c r="N308">
        <f>_xlfn.XLOOKUP(Table7[[#This Row],[Name]],_485[[Name ]],_485[Points],0)</f>
        <v>0</v>
      </c>
      <c r="O308">
        <f>_xlfn.XLOOKUP(Table7[[#This Row],[Name]],_7024[Name],_7024[Points])</f>
        <v>8</v>
      </c>
      <c r="P308">
        <f>_xlfn.XLOOKUP(Table7[[#This Row],[Name]],_6976[Name],_6976[Points],0)</f>
        <v>0</v>
      </c>
      <c r="Q308">
        <f>_xlfn.XLOOKUP(Table7[[#This Row],[Name]],_6918[Name],_6918[Points],0)</f>
        <v>0</v>
      </c>
      <c r="R308">
        <f>_xlfn.XLOOKUP(Table7[[#This Row],[Name]],_6678[Name],_6678[Points],0)</f>
        <v>0</v>
      </c>
      <c r="S308">
        <f>_xlfn.XLOOKUP(Table7[[#This Row],[Name]],_2[Name],_2[Points],0)</f>
        <v>0</v>
      </c>
      <c r="T308">
        <f>_xlfn.XLOOKUP(Table7[[#This Row],[Name]],_773[Name],_773[Points],0)</f>
        <v>0</v>
      </c>
      <c r="U308">
        <f>_xlfn.XLOOKUP(Table7[[#This Row],[Name]],_7[Name],_7[Points],0)</f>
        <v>0</v>
      </c>
      <c r="V308">
        <f>_xlfn.XLOOKUP(Table7[[#This Row],[Name]],_7521[Name],_7521[Points],0)</f>
        <v>0</v>
      </c>
    </row>
    <row r="309" spans="1:22" x14ac:dyDescent="0.2">
      <c r="A309" t="s">
        <v>251</v>
      </c>
      <c r="B309" t="str">
        <f>_xlfn.XLOOKUP(Table7[[#This Row],[Name]],_966[[Name ]],_966[Party])</f>
        <v>Republican</v>
      </c>
      <c r="C309" s="3">
        <f>SUM(Table7[[#This Row],[H.R. 7217]:[H.R. 7521]])/Table7[[#This Row],[Total Weight]]</f>
        <v>0.14084507042253522</v>
      </c>
      <c r="D309" s="4">
        <f>SUM(Table2[Weight?])</f>
        <v>71</v>
      </c>
      <c r="E309" s="4">
        <f>IF(Table7[[#This Row],[Party]]="Democratic",1,0)</f>
        <v>0</v>
      </c>
      <c r="F309" s="4">
        <f>IF(Table7[[#This Row],[Party]]="Democratic",Table7[[#This Row],[Score]],0)</f>
        <v>0</v>
      </c>
      <c r="G309" s="4">
        <f>IF(Table7[[#This Row],[Party]]="Republican",1,0)</f>
        <v>1</v>
      </c>
      <c r="H309" s="4">
        <f>IF(Table7[[#This Row],[Party]]="Republican",Table7[[#This Row],[Score]],0)</f>
        <v>0.14084507042253522</v>
      </c>
      <c r="I309">
        <f>(_xlfn.XLOOKUP(Table7[[#This Row],[Name]],_7217[Name],_7217[Points],0))</f>
        <v>0</v>
      </c>
      <c r="J309">
        <f>_xlfn.XLOOKUP(Table7[[#This Row],[Name]],_3746[Name],_3746[Rating],0)</f>
        <v>0</v>
      </c>
      <c r="K309">
        <f>_xlfn.XLOOKUP(Table7[[#This Row],[Name]],_966[[Name ]],_966[Points])</f>
        <v>0</v>
      </c>
      <c r="L309">
        <f>_xlfn.XLOOKUP(Table7[[#This Row],[Name]],_5860[Name],_5860[Points],0)</f>
        <v>2</v>
      </c>
      <c r="M309">
        <f>_xlfn.XLOOKUP(Table7[[#This Row],[Name]],_7176[Name],_7176[Points])</f>
        <v>0</v>
      </c>
      <c r="N309">
        <f>_xlfn.XLOOKUP(Table7[[#This Row],[Name]],_485[[Name ]],_485[Points],0)</f>
        <v>0</v>
      </c>
      <c r="O309">
        <f>_xlfn.XLOOKUP(Table7[[#This Row],[Name]],_7024[Name],_7024[Points])</f>
        <v>8</v>
      </c>
      <c r="P309">
        <f>_xlfn.XLOOKUP(Table7[[#This Row],[Name]],_6976[Name],_6976[Points],0)</f>
        <v>0</v>
      </c>
      <c r="Q309">
        <f>_xlfn.XLOOKUP(Table7[[#This Row],[Name]],_6918[Name],_6918[Points],0)</f>
        <v>0</v>
      </c>
      <c r="R309">
        <f>_xlfn.XLOOKUP(Table7[[#This Row],[Name]],_6678[Name],_6678[Points],0)</f>
        <v>0</v>
      </c>
      <c r="S309">
        <f>_xlfn.XLOOKUP(Table7[[#This Row],[Name]],_2[Name],_2[Points],0)</f>
        <v>0</v>
      </c>
      <c r="T309">
        <f>_xlfn.XLOOKUP(Table7[[#This Row],[Name]],_773[Name],_773[Points],0)</f>
        <v>0</v>
      </c>
      <c r="U309">
        <f>_xlfn.XLOOKUP(Table7[[#This Row],[Name]],_7[Name],_7[Points],0)</f>
        <v>0</v>
      </c>
      <c r="V309">
        <f>_xlfn.XLOOKUP(Table7[[#This Row],[Name]],_7521[Name],_7521[Points],0)</f>
        <v>0</v>
      </c>
    </row>
    <row r="310" spans="1:22" x14ac:dyDescent="0.2">
      <c r="A310" t="s">
        <v>259</v>
      </c>
      <c r="B310" t="str">
        <f>_xlfn.XLOOKUP(Table7[[#This Row],[Name]],_966[[Name ]],_966[Party])</f>
        <v>Republican</v>
      </c>
      <c r="C310" s="3">
        <f>SUM(Table7[[#This Row],[H.R. 7217]:[H.R. 7521]])/Table7[[#This Row],[Total Weight]]</f>
        <v>0.14084507042253522</v>
      </c>
      <c r="D310" s="4">
        <f>SUM(Table2[Weight?])</f>
        <v>71</v>
      </c>
      <c r="E310" s="4">
        <f>IF(Table7[[#This Row],[Party]]="Democratic",1,0)</f>
        <v>0</v>
      </c>
      <c r="F310" s="4">
        <f>IF(Table7[[#This Row],[Party]]="Democratic",Table7[[#This Row],[Score]],0)</f>
        <v>0</v>
      </c>
      <c r="G310" s="4">
        <f>IF(Table7[[#This Row],[Party]]="Republican",1,0)</f>
        <v>1</v>
      </c>
      <c r="H310" s="4">
        <f>IF(Table7[[#This Row],[Party]]="Republican",Table7[[#This Row],[Score]],0)</f>
        <v>0.14084507042253522</v>
      </c>
      <c r="I310">
        <f>(_xlfn.XLOOKUP(Table7[[#This Row],[Name]],_7217[Name],_7217[Points],0))</f>
        <v>0</v>
      </c>
      <c r="J310">
        <f>_xlfn.XLOOKUP(Table7[[#This Row],[Name]],_3746[Name],_3746[Rating],0)</f>
        <v>0</v>
      </c>
      <c r="K310">
        <f>_xlfn.XLOOKUP(Table7[[#This Row],[Name]],_966[[Name ]],_966[Points])</f>
        <v>0</v>
      </c>
      <c r="L310">
        <f>_xlfn.XLOOKUP(Table7[[#This Row],[Name]],_5860[Name],_5860[Points],0)</f>
        <v>2</v>
      </c>
      <c r="M310">
        <f>_xlfn.XLOOKUP(Table7[[#This Row],[Name]],_7176[Name],_7176[Points])</f>
        <v>0</v>
      </c>
      <c r="N310">
        <f>_xlfn.XLOOKUP(Table7[[#This Row],[Name]],_485[[Name ]],_485[Points],0)</f>
        <v>0</v>
      </c>
      <c r="O310">
        <f>_xlfn.XLOOKUP(Table7[[#This Row],[Name]],_7024[Name],_7024[Points])</f>
        <v>8</v>
      </c>
      <c r="P310">
        <f>_xlfn.XLOOKUP(Table7[[#This Row],[Name]],_6976[Name],_6976[Points],0)</f>
        <v>0</v>
      </c>
      <c r="Q310">
        <f>_xlfn.XLOOKUP(Table7[[#This Row],[Name]],_6918[Name],_6918[Points],0)</f>
        <v>0</v>
      </c>
      <c r="R310">
        <f>_xlfn.XLOOKUP(Table7[[#This Row],[Name]],_6678[Name],_6678[Points],0)</f>
        <v>0</v>
      </c>
      <c r="S310">
        <f>_xlfn.XLOOKUP(Table7[[#This Row],[Name]],_2[Name],_2[Points],0)</f>
        <v>0</v>
      </c>
      <c r="T310">
        <f>_xlfn.XLOOKUP(Table7[[#This Row],[Name]],_773[Name],_773[Points],0)</f>
        <v>0</v>
      </c>
      <c r="U310">
        <f>_xlfn.XLOOKUP(Table7[[#This Row],[Name]],_7[Name],_7[Points],0)</f>
        <v>0</v>
      </c>
      <c r="V310">
        <f>_xlfn.XLOOKUP(Table7[[#This Row],[Name]],_7521[Name],_7521[Points],0)</f>
        <v>0</v>
      </c>
    </row>
    <row r="311" spans="1:22" x14ac:dyDescent="0.2">
      <c r="A311" t="s">
        <v>261</v>
      </c>
      <c r="B311" t="str">
        <f>_xlfn.XLOOKUP(Table7[[#This Row],[Name]],_966[[Name ]],_966[Party])</f>
        <v>Republican</v>
      </c>
      <c r="C311" s="3">
        <f>SUM(Table7[[#This Row],[H.R. 7217]:[H.R. 7521]])/Table7[[#This Row],[Total Weight]]</f>
        <v>0.14084507042253522</v>
      </c>
      <c r="D311" s="4">
        <f>SUM(Table2[Weight?])</f>
        <v>71</v>
      </c>
      <c r="E311" s="4">
        <f>IF(Table7[[#This Row],[Party]]="Democratic",1,0)</f>
        <v>0</v>
      </c>
      <c r="F311" s="4">
        <f>IF(Table7[[#This Row],[Party]]="Democratic",Table7[[#This Row],[Score]],0)</f>
        <v>0</v>
      </c>
      <c r="G311" s="4">
        <f>IF(Table7[[#This Row],[Party]]="Republican",1,0)</f>
        <v>1</v>
      </c>
      <c r="H311" s="4">
        <f>IF(Table7[[#This Row],[Party]]="Republican",Table7[[#This Row],[Score]],0)</f>
        <v>0.14084507042253522</v>
      </c>
      <c r="I311">
        <f>(_xlfn.XLOOKUP(Table7[[#This Row],[Name]],_7217[Name],_7217[Points],0))</f>
        <v>0</v>
      </c>
      <c r="J311">
        <f>_xlfn.XLOOKUP(Table7[[#This Row],[Name]],_3746[Name],_3746[Rating],0)</f>
        <v>0</v>
      </c>
      <c r="K311">
        <f>_xlfn.XLOOKUP(Table7[[#This Row],[Name]],_966[[Name ]],_966[Points])</f>
        <v>0</v>
      </c>
      <c r="L311">
        <f>_xlfn.XLOOKUP(Table7[[#This Row],[Name]],_5860[Name],_5860[Points],0)</f>
        <v>2</v>
      </c>
      <c r="M311">
        <f>_xlfn.XLOOKUP(Table7[[#This Row],[Name]],_7176[Name],_7176[Points])</f>
        <v>0</v>
      </c>
      <c r="N311">
        <f>_xlfn.XLOOKUP(Table7[[#This Row],[Name]],_485[[Name ]],_485[Points],0)</f>
        <v>0</v>
      </c>
      <c r="O311">
        <f>_xlfn.XLOOKUP(Table7[[#This Row],[Name]],_7024[Name],_7024[Points])</f>
        <v>8</v>
      </c>
      <c r="P311">
        <f>_xlfn.XLOOKUP(Table7[[#This Row],[Name]],_6976[Name],_6976[Points],0)</f>
        <v>0</v>
      </c>
      <c r="Q311">
        <f>_xlfn.XLOOKUP(Table7[[#This Row],[Name]],_6918[Name],_6918[Points],0)</f>
        <v>0</v>
      </c>
      <c r="R311">
        <f>_xlfn.XLOOKUP(Table7[[#This Row],[Name]],_6678[Name],_6678[Points],0)</f>
        <v>0</v>
      </c>
      <c r="S311">
        <f>_xlfn.XLOOKUP(Table7[[#This Row],[Name]],_2[Name],_2[Points],0)</f>
        <v>0</v>
      </c>
      <c r="T311">
        <f>_xlfn.XLOOKUP(Table7[[#This Row],[Name]],_773[Name],_773[Points],0)</f>
        <v>0</v>
      </c>
      <c r="U311">
        <f>_xlfn.XLOOKUP(Table7[[#This Row],[Name]],_7[Name],_7[Points],0)</f>
        <v>0</v>
      </c>
      <c r="V311">
        <f>_xlfn.XLOOKUP(Table7[[#This Row],[Name]],_7521[Name],_7521[Points],0)</f>
        <v>0</v>
      </c>
    </row>
    <row r="312" spans="1:22" x14ac:dyDescent="0.2">
      <c r="A312" t="s">
        <v>270</v>
      </c>
      <c r="B312" t="str">
        <f>_xlfn.XLOOKUP(Table7[[#This Row],[Name]],_966[[Name ]],_966[Party])</f>
        <v>Republican</v>
      </c>
      <c r="C312" s="3">
        <f>SUM(Table7[[#This Row],[H.R. 7217]:[H.R. 7521]])/Table7[[#This Row],[Total Weight]]</f>
        <v>0.14084507042253522</v>
      </c>
      <c r="D312" s="4">
        <f>SUM(Table2[Weight?])</f>
        <v>71</v>
      </c>
      <c r="E312" s="4">
        <f>IF(Table7[[#This Row],[Party]]="Democratic",1,0)</f>
        <v>0</v>
      </c>
      <c r="F312" s="4">
        <f>IF(Table7[[#This Row],[Party]]="Democratic",Table7[[#This Row],[Score]],0)</f>
        <v>0</v>
      </c>
      <c r="G312" s="4">
        <f>IF(Table7[[#This Row],[Party]]="Republican",1,0)</f>
        <v>1</v>
      </c>
      <c r="H312" s="4">
        <f>IF(Table7[[#This Row],[Party]]="Republican",Table7[[#This Row],[Score]],0)</f>
        <v>0.14084507042253522</v>
      </c>
      <c r="I312">
        <f>(_xlfn.XLOOKUP(Table7[[#This Row],[Name]],_7217[Name],_7217[Points],0))</f>
        <v>0</v>
      </c>
      <c r="J312">
        <f>_xlfn.XLOOKUP(Table7[[#This Row],[Name]],_3746[Name],_3746[Rating],0)</f>
        <v>0</v>
      </c>
      <c r="K312">
        <f>_xlfn.XLOOKUP(Table7[[#This Row],[Name]],_966[[Name ]],_966[Points])</f>
        <v>0</v>
      </c>
      <c r="L312">
        <f>_xlfn.XLOOKUP(Table7[[#This Row],[Name]],_5860[Name],_5860[Points],0)</f>
        <v>2</v>
      </c>
      <c r="M312">
        <f>_xlfn.XLOOKUP(Table7[[#This Row],[Name]],_7176[Name],_7176[Points])</f>
        <v>0</v>
      </c>
      <c r="N312">
        <f>_xlfn.XLOOKUP(Table7[[#This Row],[Name]],_485[[Name ]],_485[Points],0)</f>
        <v>0</v>
      </c>
      <c r="O312">
        <f>_xlfn.XLOOKUP(Table7[[#This Row],[Name]],_7024[Name],_7024[Points])</f>
        <v>8</v>
      </c>
      <c r="P312">
        <f>_xlfn.XLOOKUP(Table7[[#This Row],[Name]],_6976[Name],_6976[Points],0)</f>
        <v>0</v>
      </c>
      <c r="Q312">
        <f>_xlfn.XLOOKUP(Table7[[#This Row],[Name]],_6918[Name],_6918[Points],0)</f>
        <v>0</v>
      </c>
      <c r="R312">
        <f>_xlfn.XLOOKUP(Table7[[#This Row],[Name]],_6678[Name],_6678[Points],0)</f>
        <v>0</v>
      </c>
      <c r="S312">
        <f>_xlfn.XLOOKUP(Table7[[#This Row],[Name]],_2[Name],_2[Points],0)</f>
        <v>0</v>
      </c>
      <c r="T312">
        <f>_xlfn.XLOOKUP(Table7[[#This Row],[Name]],_773[Name],_773[Points],0)</f>
        <v>0</v>
      </c>
      <c r="U312">
        <f>_xlfn.XLOOKUP(Table7[[#This Row],[Name]],_7[Name],_7[Points],0)</f>
        <v>0</v>
      </c>
      <c r="V312">
        <f>_xlfn.XLOOKUP(Table7[[#This Row],[Name]],_7521[Name],_7521[Points],0)</f>
        <v>0</v>
      </c>
    </row>
    <row r="313" spans="1:22" x14ac:dyDescent="0.2">
      <c r="A313" t="s">
        <v>273</v>
      </c>
      <c r="B313" t="str">
        <f>_xlfn.XLOOKUP(Table7[[#This Row],[Name]],_966[[Name ]],_966[Party])</f>
        <v>Republican</v>
      </c>
      <c r="C313" s="3">
        <f>SUM(Table7[[#This Row],[H.R. 7217]:[H.R. 7521]])/Table7[[#This Row],[Total Weight]]</f>
        <v>0.14084507042253522</v>
      </c>
      <c r="D313" s="4">
        <f>SUM(Table2[Weight?])</f>
        <v>71</v>
      </c>
      <c r="E313" s="4">
        <f>IF(Table7[[#This Row],[Party]]="Democratic",1,0)</f>
        <v>0</v>
      </c>
      <c r="F313" s="4">
        <f>IF(Table7[[#This Row],[Party]]="Democratic",Table7[[#This Row],[Score]],0)</f>
        <v>0</v>
      </c>
      <c r="G313" s="4">
        <f>IF(Table7[[#This Row],[Party]]="Republican",1,0)</f>
        <v>1</v>
      </c>
      <c r="H313" s="4">
        <f>IF(Table7[[#This Row],[Party]]="Republican",Table7[[#This Row],[Score]],0)</f>
        <v>0.14084507042253522</v>
      </c>
      <c r="I313">
        <f>(_xlfn.XLOOKUP(Table7[[#This Row],[Name]],_7217[Name],_7217[Points],0))</f>
        <v>0</v>
      </c>
      <c r="J313">
        <f>_xlfn.XLOOKUP(Table7[[#This Row],[Name]],_3746[Name],_3746[Rating],0)</f>
        <v>0</v>
      </c>
      <c r="K313">
        <f>_xlfn.XLOOKUP(Table7[[#This Row],[Name]],_966[[Name ]],_966[Points])</f>
        <v>0</v>
      </c>
      <c r="L313">
        <f>_xlfn.XLOOKUP(Table7[[#This Row],[Name]],_5860[Name],_5860[Points],0)</f>
        <v>2</v>
      </c>
      <c r="M313">
        <f>_xlfn.XLOOKUP(Table7[[#This Row],[Name]],_7176[Name],_7176[Points])</f>
        <v>0</v>
      </c>
      <c r="N313">
        <f>_xlfn.XLOOKUP(Table7[[#This Row],[Name]],_485[[Name ]],_485[Points],0)</f>
        <v>0</v>
      </c>
      <c r="O313">
        <f>_xlfn.XLOOKUP(Table7[[#This Row],[Name]],_7024[Name],_7024[Points])</f>
        <v>8</v>
      </c>
      <c r="P313">
        <f>_xlfn.XLOOKUP(Table7[[#This Row],[Name]],_6976[Name],_6976[Points],0)</f>
        <v>0</v>
      </c>
      <c r="Q313">
        <f>_xlfn.XLOOKUP(Table7[[#This Row],[Name]],_6918[Name],_6918[Points],0)</f>
        <v>0</v>
      </c>
      <c r="R313">
        <f>_xlfn.XLOOKUP(Table7[[#This Row],[Name]],_6678[Name],_6678[Points],0)</f>
        <v>0</v>
      </c>
      <c r="S313">
        <f>_xlfn.XLOOKUP(Table7[[#This Row],[Name]],_2[Name],_2[Points],0)</f>
        <v>0</v>
      </c>
      <c r="T313">
        <f>_xlfn.XLOOKUP(Table7[[#This Row],[Name]],_773[Name],_773[Points],0)</f>
        <v>0</v>
      </c>
      <c r="U313">
        <f>_xlfn.XLOOKUP(Table7[[#This Row],[Name]],_7[Name],_7[Points],0)</f>
        <v>0</v>
      </c>
      <c r="V313">
        <f>_xlfn.XLOOKUP(Table7[[#This Row],[Name]],_7521[Name],_7521[Points],0)</f>
        <v>0</v>
      </c>
    </row>
    <row r="314" spans="1:22" x14ac:dyDescent="0.2">
      <c r="A314" t="s">
        <v>279</v>
      </c>
      <c r="B314" t="str">
        <f>_xlfn.XLOOKUP(Table7[[#This Row],[Name]],_966[[Name ]],_966[Party])</f>
        <v>Republican</v>
      </c>
      <c r="C314" s="3">
        <f>SUM(Table7[[#This Row],[H.R. 7217]:[H.R. 7521]])/Table7[[#This Row],[Total Weight]]</f>
        <v>0.14084507042253522</v>
      </c>
      <c r="D314" s="4">
        <f>SUM(Table2[Weight?])</f>
        <v>71</v>
      </c>
      <c r="E314" s="4">
        <f>IF(Table7[[#This Row],[Party]]="Democratic",1,0)</f>
        <v>0</v>
      </c>
      <c r="F314" s="4">
        <f>IF(Table7[[#This Row],[Party]]="Democratic",Table7[[#This Row],[Score]],0)</f>
        <v>0</v>
      </c>
      <c r="G314" s="4">
        <f>IF(Table7[[#This Row],[Party]]="Republican",1,0)</f>
        <v>1</v>
      </c>
      <c r="H314" s="4">
        <f>IF(Table7[[#This Row],[Party]]="Republican",Table7[[#This Row],[Score]],0)</f>
        <v>0.14084507042253522</v>
      </c>
      <c r="I314">
        <f>(_xlfn.XLOOKUP(Table7[[#This Row],[Name]],_7217[Name],_7217[Points],0))</f>
        <v>0</v>
      </c>
      <c r="J314">
        <f>_xlfn.XLOOKUP(Table7[[#This Row],[Name]],_3746[Name],_3746[Rating],0)</f>
        <v>0</v>
      </c>
      <c r="K314">
        <f>_xlfn.XLOOKUP(Table7[[#This Row],[Name]],_966[[Name ]],_966[Points])</f>
        <v>0</v>
      </c>
      <c r="L314">
        <f>_xlfn.XLOOKUP(Table7[[#This Row],[Name]],_5860[Name],_5860[Points],0)</f>
        <v>2</v>
      </c>
      <c r="M314">
        <f>_xlfn.XLOOKUP(Table7[[#This Row],[Name]],_7176[Name],_7176[Points])</f>
        <v>0</v>
      </c>
      <c r="N314">
        <f>_xlfn.XLOOKUP(Table7[[#This Row],[Name]],_485[[Name ]],_485[Points],0)</f>
        <v>0</v>
      </c>
      <c r="O314">
        <f>_xlfn.XLOOKUP(Table7[[#This Row],[Name]],_7024[Name],_7024[Points])</f>
        <v>8</v>
      </c>
      <c r="P314">
        <f>_xlfn.XLOOKUP(Table7[[#This Row],[Name]],_6976[Name],_6976[Points],0)</f>
        <v>0</v>
      </c>
      <c r="Q314">
        <f>_xlfn.XLOOKUP(Table7[[#This Row],[Name]],_6918[Name],_6918[Points],0)</f>
        <v>0</v>
      </c>
      <c r="R314">
        <f>_xlfn.XLOOKUP(Table7[[#This Row],[Name]],_6678[Name],_6678[Points],0)</f>
        <v>0</v>
      </c>
      <c r="S314">
        <f>_xlfn.XLOOKUP(Table7[[#This Row],[Name]],_2[Name],_2[Points],0)</f>
        <v>0</v>
      </c>
      <c r="T314">
        <f>_xlfn.XLOOKUP(Table7[[#This Row],[Name]],_773[Name],_773[Points],0)</f>
        <v>0</v>
      </c>
      <c r="U314">
        <f>_xlfn.XLOOKUP(Table7[[#This Row],[Name]],_7[Name],_7[Points],0)</f>
        <v>0</v>
      </c>
      <c r="V314">
        <f>_xlfn.XLOOKUP(Table7[[#This Row],[Name]],_7521[Name],_7521[Points],0)</f>
        <v>0</v>
      </c>
    </row>
    <row r="315" spans="1:22" x14ac:dyDescent="0.2">
      <c r="A315" t="s">
        <v>280</v>
      </c>
      <c r="B315" t="str">
        <f>_xlfn.XLOOKUP(Table7[[#This Row],[Name]],_966[[Name ]],_966[Party])</f>
        <v>Republican</v>
      </c>
      <c r="C315" s="3">
        <f>SUM(Table7[[#This Row],[H.R. 7217]:[H.R. 7521]])/Table7[[#This Row],[Total Weight]]</f>
        <v>0.14084507042253522</v>
      </c>
      <c r="D315" s="4">
        <f>SUM(Table2[Weight?])</f>
        <v>71</v>
      </c>
      <c r="E315" s="4">
        <f>IF(Table7[[#This Row],[Party]]="Democratic",1,0)</f>
        <v>0</v>
      </c>
      <c r="F315" s="4">
        <f>IF(Table7[[#This Row],[Party]]="Democratic",Table7[[#This Row],[Score]],0)</f>
        <v>0</v>
      </c>
      <c r="G315" s="4">
        <f>IF(Table7[[#This Row],[Party]]="Republican",1,0)</f>
        <v>1</v>
      </c>
      <c r="H315" s="4">
        <f>IF(Table7[[#This Row],[Party]]="Republican",Table7[[#This Row],[Score]],0)</f>
        <v>0.14084507042253522</v>
      </c>
      <c r="I315">
        <f>(_xlfn.XLOOKUP(Table7[[#This Row],[Name]],_7217[Name],_7217[Points],0))</f>
        <v>0</v>
      </c>
      <c r="J315">
        <f>_xlfn.XLOOKUP(Table7[[#This Row],[Name]],_3746[Name],_3746[Rating],0)</f>
        <v>0</v>
      </c>
      <c r="K315">
        <f>_xlfn.XLOOKUP(Table7[[#This Row],[Name]],_966[[Name ]],_966[Points])</f>
        <v>0</v>
      </c>
      <c r="L315">
        <f>_xlfn.XLOOKUP(Table7[[#This Row],[Name]],_5860[Name],_5860[Points],0)</f>
        <v>2</v>
      </c>
      <c r="M315">
        <f>_xlfn.XLOOKUP(Table7[[#This Row],[Name]],_7176[Name],_7176[Points])</f>
        <v>0</v>
      </c>
      <c r="N315">
        <f>_xlfn.XLOOKUP(Table7[[#This Row],[Name]],_485[[Name ]],_485[Points],0)</f>
        <v>0</v>
      </c>
      <c r="O315">
        <f>_xlfn.XLOOKUP(Table7[[#This Row],[Name]],_7024[Name],_7024[Points])</f>
        <v>8</v>
      </c>
      <c r="P315">
        <f>_xlfn.XLOOKUP(Table7[[#This Row],[Name]],_6976[Name],_6976[Points],0)</f>
        <v>0</v>
      </c>
      <c r="Q315">
        <f>_xlfn.XLOOKUP(Table7[[#This Row],[Name]],_6918[Name],_6918[Points],0)</f>
        <v>0</v>
      </c>
      <c r="R315">
        <f>_xlfn.XLOOKUP(Table7[[#This Row],[Name]],_6678[Name],_6678[Points],0)</f>
        <v>0</v>
      </c>
      <c r="S315">
        <f>_xlfn.XLOOKUP(Table7[[#This Row],[Name]],_2[Name],_2[Points],0)</f>
        <v>0</v>
      </c>
      <c r="T315">
        <f>_xlfn.XLOOKUP(Table7[[#This Row],[Name]],_773[Name],_773[Points],0)</f>
        <v>0</v>
      </c>
      <c r="U315">
        <f>_xlfn.XLOOKUP(Table7[[#This Row],[Name]],_7[Name],_7[Points],0)</f>
        <v>0</v>
      </c>
      <c r="V315">
        <f>_xlfn.XLOOKUP(Table7[[#This Row],[Name]],_7521[Name],_7521[Points],0)</f>
        <v>0</v>
      </c>
    </row>
    <row r="316" spans="1:22" x14ac:dyDescent="0.2">
      <c r="A316" t="s">
        <v>283</v>
      </c>
      <c r="B316" t="str">
        <f>_xlfn.XLOOKUP(Table7[[#This Row],[Name]],_966[[Name ]],_966[Party])</f>
        <v>Republican</v>
      </c>
      <c r="C316" s="3">
        <f>SUM(Table7[[#This Row],[H.R. 7217]:[H.R. 7521]])/Table7[[#This Row],[Total Weight]]</f>
        <v>0.14084507042253522</v>
      </c>
      <c r="D316" s="4">
        <f>SUM(Table2[Weight?])</f>
        <v>71</v>
      </c>
      <c r="E316" s="4">
        <f>IF(Table7[[#This Row],[Party]]="Democratic",1,0)</f>
        <v>0</v>
      </c>
      <c r="F316" s="4">
        <f>IF(Table7[[#This Row],[Party]]="Democratic",Table7[[#This Row],[Score]],0)</f>
        <v>0</v>
      </c>
      <c r="G316" s="4">
        <f>IF(Table7[[#This Row],[Party]]="Republican",1,0)</f>
        <v>1</v>
      </c>
      <c r="H316" s="4">
        <f>IF(Table7[[#This Row],[Party]]="Republican",Table7[[#This Row],[Score]],0)</f>
        <v>0.14084507042253522</v>
      </c>
      <c r="I316">
        <f>(_xlfn.XLOOKUP(Table7[[#This Row],[Name]],_7217[Name],_7217[Points],0))</f>
        <v>0</v>
      </c>
      <c r="J316">
        <f>_xlfn.XLOOKUP(Table7[[#This Row],[Name]],_3746[Name],_3746[Rating],0)</f>
        <v>0</v>
      </c>
      <c r="K316">
        <f>_xlfn.XLOOKUP(Table7[[#This Row],[Name]],_966[[Name ]],_966[Points])</f>
        <v>0</v>
      </c>
      <c r="L316">
        <f>_xlfn.XLOOKUP(Table7[[#This Row],[Name]],_5860[Name],_5860[Points],0)</f>
        <v>2</v>
      </c>
      <c r="M316">
        <f>_xlfn.XLOOKUP(Table7[[#This Row],[Name]],_7176[Name],_7176[Points])</f>
        <v>0</v>
      </c>
      <c r="N316">
        <f>_xlfn.XLOOKUP(Table7[[#This Row],[Name]],_485[[Name ]],_485[Points],0)</f>
        <v>0</v>
      </c>
      <c r="O316">
        <f>_xlfn.XLOOKUP(Table7[[#This Row],[Name]],_7024[Name],_7024[Points])</f>
        <v>8</v>
      </c>
      <c r="P316">
        <f>_xlfn.XLOOKUP(Table7[[#This Row],[Name]],_6976[Name],_6976[Points],0)</f>
        <v>0</v>
      </c>
      <c r="Q316">
        <f>_xlfn.XLOOKUP(Table7[[#This Row],[Name]],_6918[Name],_6918[Points],0)</f>
        <v>0</v>
      </c>
      <c r="R316">
        <f>_xlfn.XLOOKUP(Table7[[#This Row],[Name]],_6678[Name],_6678[Points],0)</f>
        <v>0</v>
      </c>
      <c r="S316">
        <f>_xlfn.XLOOKUP(Table7[[#This Row],[Name]],_2[Name],_2[Points],0)</f>
        <v>0</v>
      </c>
      <c r="T316">
        <f>_xlfn.XLOOKUP(Table7[[#This Row],[Name]],_773[Name],_773[Points],0)</f>
        <v>0</v>
      </c>
      <c r="U316">
        <f>_xlfn.XLOOKUP(Table7[[#This Row],[Name]],_7[Name],_7[Points],0)</f>
        <v>0</v>
      </c>
      <c r="V316">
        <f>_xlfn.XLOOKUP(Table7[[#This Row],[Name]],_7521[Name],_7521[Points],0)</f>
        <v>0</v>
      </c>
    </row>
    <row r="317" spans="1:22" x14ac:dyDescent="0.2">
      <c r="A317" t="s">
        <v>289</v>
      </c>
      <c r="B317" t="str">
        <f>_xlfn.XLOOKUP(Table7[[#This Row],[Name]],_966[[Name ]],_966[Party])</f>
        <v>Republican</v>
      </c>
      <c r="C317" s="3">
        <f>SUM(Table7[[#This Row],[H.R. 7217]:[H.R. 7521]])/Table7[[#This Row],[Total Weight]]</f>
        <v>0.14084507042253522</v>
      </c>
      <c r="D317" s="4">
        <f>SUM(Table2[Weight?])</f>
        <v>71</v>
      </c>
      <c r="E317" s="4">
        <f>IF(Table7[[#This Row],[Party]]="Democratic",1,0)</f>
        <v>0</v>
      </c>
      <c r="F317" s="4">
        <f>IF(Table7[[#This Row],[Party]]="Democratic",Table7[[#This Row],[Score]],0)</f>
        <v>0</v>
      </c>
      <c r="G317" s="4">
        <f>IF(Table7[[#This Row],[Party]]="Republican",1,0)</f>
        <v>1</v>
      </c>
      <c r="H317" s="4">
        <f>IF(Table7[[#This Row],[Party]]="Republican",Table7[[#This Row],[Score]],0)</f>
        <v>0.14084507042253522</v>
      </c>
      <c r="I317">
        <f>(_xlfn.XLOOKUP(Table7[[#This Row],[Name]],_7217[Name],_7217[Points],0))</f>
        <v>0</v>
      </c>
      <c r="J317">
        <f>_xlfn.XLOOKUP(Table7[[#This Row],[Name]],_3746[Name],_3746[Rating],0)</f>
        <v>0</v>
      </c>
      <c r="K317">
        <f>_xlfn.XLOOKUP(Table7[[#This Row],[Name]],_966[[Name ]],_966[Points])</f>
        <v>0</v>
      </c>
      <c r="L317">
        <f>_xlfn.XLOOKUP(Table7[[#This Row],[Name]],_5860[Name],_5860[Points],0)</f>
        <v>2</v>
      </c>
      <c r="M317">
        <f>_xlfn.XLOOKUP(Table7[[#This Row],[Name]],_7176[Name],_7176[Points])</f>
        <v>0</v>
      </c>
      <c r="N317">
        <f>_xlfn.XLOOKUP(Table7[[#This Row],[Name]],_485[[Name ]],_485[Points],0)</f>
        <v>0</v>
      </c>
      <c r="O317">
        <f>_xlfn.XLOOKUP(Table7[[#This Row],[Name]],_7024[Name],_7024[Points])</f>
        <v>8</v>
      </c>
      <c r="P317">
        <f>_xlfn.XLOOKUP(Table7[[#This Row],[Name]],_6976[Name],_6976[Points],0)</f>
        <v>0</v>
      </c>
      <c r="Q317">
        <f>_xlfn.XLOOKUP(Table7[[#This Row],[Name]],_6918[Name],_6918[Points],0)</f>
        <v>0</v>
      </c>
      <c r="R317">
        <f>_xlfn.XLOOKUP(Table7[[#This Row],[Name]],_6678[Name],_6678[Points],0)</f>
        <v>0</v>
      </c>
      <c r="S317">
        <f>_xlfn.XLOOKUP(Table7[[#This Row],[Name]],_2[Name],_2[Points],0)</f>
        <v>0</v>
      </c>
      <c r="T317">
        <f>_xlfn.XLOOKUP(Table7[[#This Row],[Name]],_773[Name],_773[Points],0)</f>
        <v>0</v>
      </c>
      <c r="U317">
        <f>_xlfn.XLOOKUP(Table7[[#This Row],[Name]],_7[Name],_7[Points],0)</f>
        <v>0</v>
      </c>
      <c r="V317">
        <f>_xlfn.XLOOKUP(Table7[[#This Row],[Name]],_7521[Name],_7521[Points],0)</f>
        <v>0</v>
      </c>
    </row>
    <row r="318" spans="1:22" x14ac:dyDescent="0.2">
      <c r="A318" t="s">
        <v>294</v>
      </c>
      <c r="B318" t="str">
        <f>_xlfn.XLOOKUP(Table7[[#This Row],[Name]],_966[[Name ]],_966[Party])</f>
        <v>Republican</v>
      </c>
      <c r="C318" s="3">
        <f>SUM(Table7[[#This Row],[H.R. 7217]:[H.R. 7521]])/Table7[[#This Row],[Total Weight]]</f>
        <v>0.14084507042253522</v>
      </c>
      <c r="D318" s="4">
        <f>SUM(Table2[Weight?])</f>
        <v>71</v>
      </c>
      <c r="E318" s="4">
        <f>IF(Table7[[#This Row],[Party]]="Democratic",1,0)</f>
        <v>0</v>
      </c>
      <c r="F318" s="4">
        <f>IF(Table7[[#This Row],[Party]]="Democratic",Table7[[#This Row],[Score]],0)</f>
        <v>0</v>
      </c>
      <c r="G318" s="4">
        <f>IF(Table7[[#This Row],[Party]]="Republican",1,0)</f>
        <v>1</v>
      </c>
      <c r="H318" s="4">
        <f>IF(Table7[[#This Row],[Party]]="Republican",Table7[[#This Row],[Score]],0)</f>
        <v>0.14084507042253522</v>
      </c>
      <c r="I318">
        <f>(_xlfn.XLOOKUP(Table7[[#This Row],[Name]],_7217[Name],_7217[Points],0))</f>
        <v>0</v>
      </c>
      <c r="J318">
        <f>_xlfn.XLOOKUP(Table7[[#This Row],[Name]],_3746[Name],_3746[Rating],0)</f>
        <v>0</v>
      </c>
      <c r="K318">
        <f>_xlfn.XLOOKUP(Table7[[#This Row],[Name]],_966[[Name ]],_966[Points])</f>
        <v>0</v>
      </c>
      <c r="L318">
        <f>_xlfn.XLOOKUP(Table7[[#This Row],[Name]],_5860[Name],_5860[Points],0)</f>
        <v>2</v>
      </c>
      <c r="M318">
        <f>_xlfn.XLOOKUP(Table7[[#This Row],[Name]],_7176[Name],_7176[Points])</f>
        <v>0</v>
      </c>
      <c r="N318">
        <f>_xlfn.XLOOKUP(Table7[[#This Row],[Name]],_485[[Name ]],_485[Points],0)</f>
        <v>0</v>
      </c>
      <c r="O318">
        <f>_xlfn.XLOOKUP(Table7[[#This Row],[Name]],_7024[Name],_7024[Points])</f>
        <v>8</v>
      </c>
      <c r="P318">
        <f>_xlfn.XLOOKUP(Table7[[#This Row],[Name]],_6976[Name],_6976[Points],0)</f>
        <v>0</v>
      </c>
      <c r="Q318">
        <f>_xlfn.XLOOKUP(Table7[[#This Row],[Name]],_6918[Name],_6918[Points],0)</f>
        <v>0</v>
      </c>
      <c r="R318">
        <f>_xlfn.XLOOKUP(Table7[[#This Row],[Name]],_6678[Name],_6678[Points],0)</f>
        <v>0</v>
      </c>
      <c r="S318">
        <f>_xlfn.XLOOKUP(Table7[[#This Row],[Name]],_2[Name],_2[Points],0)</f>
        <v>0</v>
      </c>
      <c r="T318">
        <f>_xlfn.XLOOKUP(Table7[[#This Row],[Name]],_773[Name],_773[Points],0)</f>
        <v>0</v>
      </c>
      <c r="U318">
        <f>_xlfn.XLOOKUP(Table7[[#This Row],[Name]],_7[Name],_7[Points],0)</f>
        <v>0</v>
      </c>
      <c r="V318">
        <f>_xlfn.XLOOKUP(Table7[[#This Row],[Name]],_7521[Name],_7521[Points],0)</f>
        <v>0</v>
      </c>
    </row>
    <row r="319" spans="1:22" x14ac:dyDescent="0.2">
      <c r="A319" t="s">
        <v>295</v>
      </c>
      <c r="B319" t="str">
        <f>_xlfn.XLOOKUP(Table7[[#This Row],[Name]],_966[[Name ]],_966[Party])</f>
        <v>Republican</v>
      </c>
      <c r="C319" s="3">
        <f>SUM(Table7[[#This Row],[H.R. 7217]:[H.R. 7521]])/Table7[[#This Row],[Total Weight]]</f>
        <v>0.14084507042253522</v>
      </c>
      <c r="D319" s="4">
        <f>SUM(Table2[Weight?])</f>
        <v>71</v>
      </c>
      <c r="E319" s="4">
        <f>IF(Table7[[#This Row],[Party]]="Democratic",1,0)</f>
        <v>0</v>
      </c>
      <c r="F319" s="4">
        <f>IF(Table7[[#This Row],[Party]]="Democratic",Table7[[#This Row],[Score]],0)</f>
        <v>0</v>
      </c>
      <c r="G319" s="4">
        <f>IF(Table7[[#This Row],[Party]]="Republican",1,0)</f>
        <v>1</v>
      </c>
      <c r="H319" s="4">
        <f>IF(Table7[[#This Row],[Party]]="Republican",Table7[[#This Row],[Score]],0)</f>
        <v>0.14084507042253522</v>
      </c>
      <c r="I319">
        <f>(_xlfn.XLOOKUP(Table7[[#This Row],[Name]],_7217[Name],_7217[Points],0))</f>
        <v>0</v>
      </c>
      <c r="J319">
        <f>_xlfn.XLOOKUP(Table7[[#This Row],[Name]],_3746[Name],_3746[Rating],0)</f>
        <v>0</v>
      </c>
      <c r="K319">
        <f>_xlfn.XLOOKUP(Table7[[#This Row],[Name]],_966[[Name ]],_966[Points])</f>
        <v>0</v>
      </c>
      <c r="L319">
        <f>_xlfn.XLOOKUP(Table7[[#This Row],[Name]],_5860[Name],_5860[Points],0)</f>
        <v>2</v>
      </c>
      <c r="M319">
        <f>_xlfn.XLOOKUP(Table7[[#This Row],[Name]],_7176[Name],_7176[Points])</f>
        <v>0</v>
      </c>
      <c r="N319">
        <f>_xlfn.XLOOKUP(Table7[[#This Row],[Name]],_485[[Name ]],_485[Points],0)</f>
        <v>0</v>
      </c>
      <c r="O319">
        <f>_xlfn.XLOOKUP(Table7[[#This Row],[Name]],_7024[Name],_7024[Points])</f>
        <v>8</v>
      </c>
      <c r="P319">
        <f>_xlfn.XLOOKUP(Table7[[#This Row],[Name]],_6976[Name],_6976[Points],0)</f>
        <v>0</v>
      </c>
      <c r="Q319">
        <f>_xlfn.XLOOKUP(Table7[[#This Row],[Name]],_6918[Name],_6918[Points],0)</f>
        <v>0</v>
      </c>
      <c r="R319">
        <f>_xlfn.XLOOKUP(Table7[[#This Row],[Name]],_6678[Name],_6678[Points],0)</f>
        <v>0</v>
      </c>
      <c r="S319">
        <f>_xlfn.XLOOKUP(Table7[[#This Row],[Name]],_2[Name],_2[Points],0)</f>
        <v>0</v>
      </c>
      <c r="T319">
        <f>_xlfn.XLOOKUP(Table7[[#This Row],[Name]],_773[Name],_773[Points],0)</f>
        <v>0</v>
      </c>
      <c r="U319">
        <f>_xlfn.XLOOKUP(Table7[[#This Row],[Name]],_7[Name],_7[Points],0)</f>
        <v>0</v>
      </c>
      <c r="V319">
        <f>_xlfn.XLOOKUP(Table7[[#This Row],[Name]],_7521[Name],_7521[Points],0)</f>
        <v>0</v>
      </c>
    </row>
    <row r="320" spans="1:22" x14ac:dyDescent="0.2">
      <c r="A320" t="s">
        <v>301</v>
      </c>
      <c r="B320" t="str">
        <f>_xlfn.XLOOKUP(Table7[[#This Row],[Name]],_966[[Name ]],_966[Party])</f>
        <v>Republican</v>
      </c>
      <c r="C320" s="3">
        <f>SUM(Table7[[#This Row],[H.R. 7217]:[H.R. 7521]])/Table7[[#This Row],[Total Weight]]</f>
        <v>0.14084507042253522</v>
      </c>
      <c r="D320" s="4">
        <f>SUM(Table2[Weight?])</f>
        <v>71</v>
      </c>
      <c r="E320" s="4">
        <f>IF(Table7[[#This Row],[Party]]="Democratic",1,0)</f>
        <v>0</v>
      </c>
      <c r="F320" s="4">
        <f>IF(Table7[[#This Row],[Party]]="Democratic",Table7[[#This Row],[Score]],0)</f>
        <v>0</v>
      </c>
      <c r="G320" s="4">
        <f>IF(Table7[[#This Row],[Party]]="Republican",1,0)</f>
        <v>1</v>
      </c>
      <c r="H320" s="4">
        <f>IF(Table7[[#This Row],[Party]]="Republican",Table7[[#This Row],[Score]],0)</f>
        <v>0.14084507042253522</v>
      </c>
      <c r="I320">
        <f>(_xlfn.XLOOKUP(Table7[[#This Row],[Name]],_7217[Name],_7217[Points],0))</f>
        <v>0</v>
      </c>
      <c r="J320">
        <f>_xlfn.XLOOKUP(Table7[[#This Row],[Name]],_3746[Name],_3746[Rating],0)</f>
        <v>0</v>
      </c>
      <c r="K320">
        <f>_xlfn.XLOOKUP(Table7[[#This Row],[Name]],_966[[Name ]],_966[Points])</f>
        <v>0</v>
      </c>
      <c r="L320">
        <f>_xlfn.XLOOKUP(Table7[[#This Row],[Name]],_5860[Name],_5860[Points],0)</f>
        <v>2</v>
      </c>
      <c r="M320">
        <f>_xlfn.XLOOKUP(Table7[[#This Row],[Name]],_7176[Name],_7176[Points])</f>
        <v>0</v>
      </c>
      <c r="N320">
        <f>_xlfn.XLOOKUP(Table7[[#This Row],[Name]],_485[[Name ]],_485[Points],0)</f>
        <v>0</v>
      </c>
      <c r="O320">
        <f>_xlfn.XLOOKUP(Table7[[#This Row],[Name]],_7024[Name],_7024[Points])</f>
        <v>8</v>
      </c>
      <c r="P320">
        <f>_xlfn.XLOOKUP(Table7[[#This Row],[Name]],_6976[Name],_6976[Points],0)</f>
        <v>0</v>
      </c>
      <c r="Q320">
        <f>_xlfn.XLOOKUP(Table7[[#This Row],[Name]],_6918[Name],_6918[Points],0)</f>
        <v>0</v>
      </c>
      <c r="R320">
        <f>_xlfn.XLOOKUP(Table7[[#This Row],[Name]],_6678[Name],_6678[Points],0)</f>
        <v>0</v>
      </c>
      <c r="S320">
        <f>_xlfn.XLOOKUP(Table7[[#This Row],[Name]],_2[Name],_2[Points],0)</f>
        <v>0</v>
      </c>
      <c r="T320">
        <f>_xlfn.XLOOKUP(Table7[[#This Row],[Name]],_773[Name],_773[Points],0)</f>
        <v>0</v>
      </c>
      <c r="U320">
        <f>_xlfn.XLOOKUP(Table7[[#This Row],[Name]],_7[Name],_7[Points],0)</f>
        <v>0</v>
      </c>
      <c r="V320">
        <f>_xlfn.XLOOKUP(Table7[[#This Row],[Name]],_7521[Name],_7521[Points],0)</f>
        <v>0</v>
      </c>
    </row>
    <row r="321" spans="1:22" x14ac:dyDescent="0.2">
      <c r="A321" t="s">
        <v>309</v>
      </c>
      <c r="B321" t="str">
        <f>_xlfn.XLOOKUP(Table7[[#This Row],[Name]],_966[[Name ]],_966[Party])</f>
        <v>Republican</v>
      </c>
      <c r="C321" s="3">
        <f>SUM(Table7[[#This Row],[H.R. 7217]:[H.R. 7521]])/Table7[[#This Row],[Total Weight]]</f>
        <v>0.14084507042253522</v>
      </c>
      <c r="D321" s="4">
        <f>SUM(Table2[Weight?])</f>
        <v>71</v>
      </c>
      <c r="E321" s="4">
        <f>IF(Table7[[#This Row],[Party]]="Democratic",1,0)</f>
        <v>0</v>
      </c>
      <c r="F321" s="4">
        <f>IF(Table7[[#This Row],[Party]]="Democratic",Table7[[#This Row],[Score]],0)</f>
        <v>0</v>
      </c>
      <c r="G321" s="4">
        <f>IF(Table7[[#This Row],[Party]]="Republican",1,0)</f>
        <v>1</v>
      </c>
      <c r="H321" s="4">
        <f>IF(Table7[[#This Row],[Party]]="Republican",Table7[[#This Row],[Score]],0)</f>
        <v>0.14084507042253522</v>
      </c>
      <c r="I321">
        <f>(_xlfn.XLOOKUP(Table7[[#This Row],[Name]],_7217[Name],_7217[Points],0))</f>
        <v>0</v>
      </c>
      <c r="J321">
        <f>_xlfn.XLOOKUP(Table7[[#This Row],[Name]],_3746[Name],_3746[Rating],0)</f>
        <v>0</v>
      </c>
      <c r="K321">
        <f>_xlfn.XLOOKUP(Table7[[#This Row],[Name]],_966[[Name ]],_966[Points])</f>
        <v>0</v>
      </c>
      <c r="L321">
        <f>_xlfn.XLOOKUP(Table7[[#This Row],[Name]],_5860[Name],_5860[Points],0)</f>
        <v>2</v>
      </c>
      <c r="M321">
        <f>_xlfn.XLOOKUP(Table7[[#This Row],[Name]],_7176[Name],_7176[Points])</f>
        <v>0</v>
      </c>
      <c r="N321">
        <f>_xlfn.XLOOKUP(Table7[[#This Row],[Name]],_485[[Name ]],_485[Points],0)</f>
        <v>0</v>
      </c>
      <c r="O321">
        <f>_xlfn.XLOOKUP(Table7[[#This Row],[Name]],_7024[Name],_7024[Points])</f>
        <v>8</v>
      </c>
      <c r="P321">
        <f>_xlfn.XLOOKUP(Table7[[#This Row],[Name]],_6976[Name],_6976[Points],0)</f>
        <v>0</v>
      </c>
      <c r="Q321">
        <f>_xlfn.XLOOKUP(Table7[[#This Row],[Name]],_6918[Name],_6918[Points],0)</f>
        <v>0</v>
      </c>
      <c r="R321">
        <f>_xlfn.XLOOKUP(Table7[[#This Row],[Name]],_6678[Name],_6678[Points],0)</f>
        <v>0</v>
      </c>
      <c r="S321">
        <f>_xlfn.XLOOKUP(Table7[[#This Row],[Name]],_2[Name],_2[Points],0)</f>
        <v>0</v>
      </c>
      <c r="T321">
        <f>_xlfn.XLOOKUP(Table7[[#This Row],[Name]],_773[Name],_773[Points],0)</f>
        <v>0</v>
      </c>
      <c r="U321">
        <f>_xlfn.XLOOKUP(Table7[[#This Row],[Name]],_7[Name],_7[Points],0)</f>
        <v>0</v>
      </c>
      <c r="V321">
        <f>_xlfn.XLOOKUP(Table7[[#This Row],[Name]],_7521[Name],_7521[Points],0)</f>
        <v>0</v>
      </c>
    </row>
    <row r="322" spans="1:22" x14ac:dyDescent="0.2">
      <c r="A322" t="s">
        <v>312</v>
      </c>
      <c r="B322" t="str">
        <f>_xlfn.XLOOKUP(Table7[[#This Row],[Name]],_966[[Name ]],_966[Party])</f>
        <v>Republican</v>
      </c>
      <c r="C322" s="3">
        <f>SUM(Table7[[#This Row],[H.R. 7217]:[H.R. 7521]])/Table7[[#This Row],[Total Weight]]</f>
        <v>0.26760563380281688</v>
      </c>
      <c r="D322" s="4">
        <f>SUM(Table2[Weight?])</f>
        <v>71</v>
      </c>
      <c r="E322" s="4">
        <f>IF(Table7[[#This Row],[Party]]="Democratic",1,0)</f>
        <v>0</v>
      </c>
      <c r="F322" s="4">
        <f>IF(Table7[[#This Row],[Party]]="Democratic",Table7[[#This Row],[Score]],0)</f>
        <v>0</v>
      </c>
      <c r="G322" s="4">
        <f>IF(Table7[[#This Row],[Party]]="Republican",1,0)</f>
        <v>1</v>
      </c>
      <c r="H322" s="4">
        <f>IF(Table7[[#This Row],[Party]]="Republican",Table7[[#This Row],[Score]],0)</f>
        <v>0.26760563380281688</v>
      </c>
      <c r="I322">
        <f>(_xlfn.XLOOKUP(Table7[[#This Row],[Name]],_7217[Name],_7217[Points],0))</f>
        <v>0</v>
      </c>
      <c r="J322">
        <f>_xlfn.XLOOKUP(Table7[[#This Row],[Name]],_3746[Name],_3746[Rating],0)</f>
        <v>0</v>
      </c>
      <c r="K322">
        <f>_xlfn.XLOOKUP(Table7[[#This Row],[Name]],_966[[Name ]],_966[Points])</f>
        <v>0</v>
      </c>
      <c r="L322">
        <f>_xlfn.XLOOKUP(Table7[[#This Row],[Name]],_5860[Name],_5860[Points],0)</f>
        <v>2</v>
      </c>
      <c r="M322">
        <f>_xlfn.XLOOKUP(Table7[[#This Row],[Name]],_7176[Name],_7176[Points])</f>
        <v>0</v>
      </c>
      <c r="N322">
        <f>_xlfn.XLOOKUP(Table7[[#This Row],[Name]],_485[[Name ]],_485[Points],0)</f>
        <v>0</v>
      </c>
      <c r="O322">
        <f>_xlfn.XLOOKUP(Table7[[#This Row],[Name]],_7024[Name],_7024[Points])</f>
        <v>8</v>
      </c>
      <c r="P322">
        <f>_xlfn.XLOOKUP(Table7[[#This Row],[Name]],_6976[Name],_6976[Points],0)</f>
        <v>0</v>
      </c>
      <c r="Q322">
        <f>_xlfn.XLOOKUP(Table7[[#This Row],[Name]],_6918[Name],_6918[Points],0)</f>
        <v>0</v>
      </c>
      <c r="R322">
        <f>_xlfn.XLOOKUP(Table7[[#This Row],[Name]],_6678[Name],_6678[Points],0)</f>
        <v>0</v>
      </c>
      <c r="S322">
        <f>_xlfn.XLOOKUP(Table7[[#This Row],[Name]],_2[Name],_2[Points],0)</f>
        <v>0</v>
      </c>
      <c r="T322">
        <f>_xlfn.XLOOKUP(Table7[[#This Row],[Name]],_773[Name],_773[Points],0)</f>
        <v>0</v>
      </c>
      <c r="U322">
        <f>_xlfn.XLOOKUP(Table7[[#This Row],[Name]],_7[Name],_7[Points],0)</f>
        <v>0</v>
      </c>
      <c r="V322">
        <f>_xlfn.XLOOKUP(Table7[[#This Row],[Name]],_7521[Name],_7521[Points],0)</f>
        <v>9</v>
      </c>
    </row>
    <row r="323" spans="1:22" x14ac:dyDescent="0.2">
      <c r="A323" t="s">
        <v>317</v>
      </c>
      <c r="B323" t="str">
        <f>_xlfn.XLOOKUP(Table7[[#This Row],[Name]],_966[[Name ]],_966[Party])</f>
        <v>Republican</v>
      </c>
      <c r="C323" s="3">
        <f>SUM(Table7[[#This Row],[H.R. 7217]:[H.R. 7521]])/Table7[[#This Row],[Total Weight]]</f>
        <v>0.14084507042253522</v>
      </c>
      <c r="D323" s="4">
        <f>SUM(Table2[Weight?])</f>
        <v>71</v>
      </c>
      <c r="E323" s="4">
        <f>IF(Table7[[#This Row],[Party]]="Democratic",1,0)</f>
        <v>0</v>
      </c>
      <c r="F323" s="4">
        <f>IF(Table7[[#This Row],[Party]]="Democratic",Table7[[#This Row],[Score]],0)</f>
        <v>0</v>
      </c>
      <c r="G323" s="4">
        <f>IF(Table7[[#This Row],[Party]]="Republican",1,0)</f>
        <v>1</v>
      </c>
      <c r="H323" s="4">
        <f>IF(Table7[[#This Row],[Party]]="Republican",Table7[[#This Row],[Score]],0)</f>
        <v>0.14084507042253522</v>
      </c>
      <c r="I323">
        <f>(_xlfn.XLOOKUP(Table7[[#This Row],[Name]],_7217[Name],_7217[Points],0))</f>
        <v>0</v>
      </c>
      <c r="J323">
        <f>_xlfn.XLOOKUP(Table7[[#This Row],[Name]],_3746[Name],_3746[Rating],0)</f>
        <v>0</v>
      </c>
      <c r="K323">
        <f>_xlfn.XLOOKUP(Table7[[#This Row],[Name]],_966[[Name ]],_966[Points])</f>
        <v>0</v>
      </c>
      <c r="L323">
        <f>_xlfn.XLOOKUP(Table7[[#This Row],[Name]],_5860[Name],_5860[Points],0)</f>
        <v>2</v>
      </c>
      <c r="M323">
        <f>_xlfn.XLOOKUP(Table7[[#This Row],[Name]],_7176[Name],_7176[Points])</f>
        <v>0</v>
      </c>
      <c r="N323">
        <f>_xlfn.XLOOKUP(Table7[[#This Row],[Name]],_485[[Name ]],_485[Points],0)</f>
        <v>0</v>
      </c>
      <c r="O323">
        <f>_xlfn.XLOOKUP(Table7[[#This Row],[Name]],_7024[Name],_7024[Points])</f>
        <v>8</v>
      </c>
      <c r="P323">
        <f>_xlfn.XLOOKUP(Table7[[#This Row],[Name]],_6976[Name],_6976[Points],0)</f>
        <v>0</v>
      </c>
      <c r="Q323">
        <f>_xlfn.XLOOKUP(Table7[[#This Row],[Name]],_6918[Name],_6918[Points],0)</f>
        <v>0</v>
      </c>
      <c r="R323">
        <f>_xlfn.XLOOKUP(Table7[[#This Row],[Name]],_6678[Name],_6678[Points],0)</f>
        <v>0</v>
      </c>
      <c r="S323">
        <f>_xlfn.XLOOKUP(Table7[[#This Row],[Name]],_2[Name],_2[Points],0)</f>
        <v>0</v>
      </c>
      <c r="T323">
        <f>_xlfn.XLOOKUP(Table7[[#This Row],[Name]],_773[Name],_773[Points],0)</f>
        <v>0</v>
      </c>
      <c r="U323">
        <f>_xlfn.XLOOKUP(Table7[[#This Row],[Name]],_7[Name],_7[Points],0)</f>
        <v>0</v>
      </c>
      <c r="V323">
        <f>_xlfn.XLOOKUP(Table7[[#This Row],[Name]],_7521[Name],_7521[Points],0)</f>
        <v>0</v>
      </c>
    </row>
    <row r="324" spans="1:22" x14ac:dyDescent="0.2">
      <c r="A324" t="s">
        <v>325</v>
      </c>
      <c r="B324" t="str">
        <f>_xlfn.XLOOKUP(Table7[[#This Row],[Name]],_966[[Name ]],_966[Party])</f>
        <v>Republican</v>
      </c>
      <c r="C324" s="3">
        <f>SUM(Table7[[#This Row],[H.R. 7217]:[H.R. 7521]])/Table7[[#This Row],[Total Weight]]</f>
        <v>0.14084507042253522</v>
      </c>
      <c r="D324" s="4">
        <f>SUM(Table2[Weight?])</f>
        <v>71</v>
      </c>
      <c r="E324" s="4">
        <f>IF(Table7[[#This Row],[Party]]="Democratic",1,0)</f>
        <v>0</v>
      </c>
      <c r="F324" s="4">
        <f>IF(Table7[[#This Row],[Party]]="Democratic",Table7[[#This Row],[Score]],0)</f>
        <v>0</v>
      </c>
      <c r="G324" s="4">
        <f>IF(Table7[[#This Row],[Party]]="Republican",1,0)</f>
        <v>1</v>
      </c>
      <c r="H324" s="4">
        <f>IF(Table7[[#This Row],[Party]]="Republican",Table7[[#This Row],[Score]],0)</f>
        <v>0.14084507042253522</v>
      </c>
      <c r="I324">
        <f>(_xlfn.XLOOKUP(Table7[[#This Row],[Name]],_7217[Name],_7217[Points],0))</f>
        <v>0</v>
      </c>
      <c r="J324">
        <f>_xlfn.XLOOKUP(Table7[[#This Row],[Name]],_3746[Name],_3746[Rating],0)</f>
        <v>0</v>
      </c>
      <c r="K324">
        <f>_xlfn.XLOOKUP(Table7[[#This Row],[Name]],_966[[Name ]],_966[Points])</f>
        <v>0</v>
      </c>
      <c r="L324">
        <f>_xlfn.XLOOKUP(Table7[[#This Row],[Name]],_5860[Name],_5860[Points],0)</f>
        <v>2</v>
      </c>
      <c r="M324">
        <f>_xlfn.XLOOKUP(Table7[[#This Row],[Name]],_7176[Name],_7176[Points])</f>
        <v>0</v>
      </c>
      <c r="N324">
        <f>_xlfn.XLOOKUP(Table7[[#This Row],[Name]],_485[[Name ]],_485[Points],0)</f>
        <v>0</v>
      </c>
      <c r="O324">
        <f>_xlfn.XLOOKUP(Table7[[#This Row],[Name]],_7024[Name],_7024[Points])</f>
        <v>8</v>
      </c>
      <c r="P324">
        <f>_xlfn.XLOOKUP(Table7[[#This Row],[Name]],_6976[Name],_6976[Points],0)</f>
        <v>0</v>
      </c>
      <c r="Q324">
        <f>_xlfn.XLOOKUP(Table7[[#This Row],[Name]],_6918[Name],_6918[Points],0)</f>
        <v>0</v>
      </c>
      <c r="R324">
        <f>_xlfn.XLOOKUP(Table7[[#This Row],[Name]],_6678[Name],_6678[Points],0)</f>
        <v>0</v>
      </c>
      <c r="S324">
        <f>_xlfn.XLOOKUP(Table7[[#This Row],[Name]],_2[Name],_2[Points],0)</f>
        <v>0</v>
      </c>
      <c r="T324">
        <f>_xlfn.XLOOKUP(Table7[[#This Row],[Name]],_773[Name],_773[Points],0)</f>
        <v>0</v>
      </c>
      <c r="U324">
        <f>_xlfn.XLOOKUP(Table7[[#This Row],[Name]],_7[Name],_7[Points],0)</f>
        <v>0</v>
      </c>
      <c r="V324">
        <f>_xlfn.XLOOKUP(Table7[[#This Row],[Name]],_7521[Name],_7521[Points],0)</f>
        <v>0</v>
      </c>
    </row>
    <row r="325" spans="1:22" x14ac:dyDescent="0.2">
      <c r="A325" t="s">
        <v>327</v>
      </c>
      <c r="B325" t="str">
        <f>_xlfn.XLOOKUP(Table7[[#This Row],[Name]],_966[[Name ]],_966[Party])</f>
        <v>Republican</v>
      </c>
      <c r="C325" s="3">
        <f>SUM(Table7[[#This Row],[H.R. 7217]:[H.R. 7521]])/Table7[[#This Row],[Total Weight]]</f>
        <v>0.14084507042253522</v>
      </c>
      <c r="D325" s="4">
        <f>SUM(Table2[Weight?])</f>
        <v>71</v>
      </c>
      <c r="E325" s="4">
        <f>IF(Table7[[#This Row],[Party]]="Democratic",1,0)</f>
        <v>0</v>
      </c>
      <c r="F325" s="4">
        <f>IF(Table7[[#This Row],[Party]]="Democratic",Table7[[#This Row],[Score]],0)</f>
        <v>0</v>
      </c>
      <c r="G325" s="4">
        <f>IF(Table7[[#This Row],[Party]]="Republican",1,0)</f>
        <v>1</v>
      </c>
      <c r="H325" s="4">
        <f>IF(Table7[[#This Row],[Party]]="Republican",Table7[[#This Row],[Score]],0)</f>
        <v>0.14084507042253522</v>
      </c>
      <c r="I325">
        <f>(_xlfn.XLOOKUP(Table7[[#This Row],[Name]],_7217[Name],_7217[Points],0))</f>
        <v>0</v>
      </c>
      <c r="J325">
        <f>_xlfn.XLOOKUP(Table7[[#This Row],[Name]],_3746[Name],_3746[Rating],0)</f>
        <v>0</v>
      </c>
      <c r="K325">
        <f>_xlfn.XLOOKUP(Table7[[#This Row],[Name]],_966[[Name ]],_966[Points])</f>
        <v>0</v>
      </c>
      <c r="L325">
        <f>_xlfn.XLOOKUP(Table7[[#This Row],[Name]],_5860[Name],_5860[Points],0)</f>
        <v>2</v>
      </c>
      <c r="M325">
        <f>_xlfn.XLOOKUP(Table7[[#This Row],[Name]],_7176[Name],_7176[Points])</f>
        <v>0</v>
      </c>
      <c r="N325">
        <f>_xlfn.XLOOKUP(Table7[[#This Row],[Name]],_485[[Name ]],_485[Points],0)</f>
        <v>0</v>
      </c>
      <c r="O325">
        <f>_xlfn.XLOOKUP(Table7[[#This Row],[Name]],_7024[Name],_7024[Points])</f>
        <v>8</v>
      </c>
      <c r="P325">
        <f>_xlfn.XLOOKUP(Table7[[#This Row],[Name]],_6976[Name],_6976[Points],0)</f>
        <v>0</v>
      </c>
      <c r="Q325">
        <f>_xlfn.XLOOKUP(Table7[[#This Row],[Name]],_6918[Name],_6918[Points],0)</f>
        <v>0</v>
      </c>
      <c r="R325">
        <f>_xlfn.XLOOKUP(Table7[[#This Row],[Name]],_6678[Name],_6678[Points],0)</f>
        <v>0</v>
      </c>
      <c r="S325">
        <f>_xlfn.XLOOKUP(Table7[[#This Row],[Name]],_2[Name],_2[Points],0)</f>
        <v>0</v>
      </c>
      <c r="T325">
        <f>_xlfn.XLOOKUP(Table7[[#This Row],[Name]],_773[Name],_773[Points],0)</f>
        <v>0</v>
      </c>
      <c r="U325">
        <f>_xlfn.XLOOKUP(Table7[[#This Row],[Name]],_7[Name],_7[Points],0)</f>
        <v>0</v>
      </c>
      <c r="V325">
        <f>_xlfn.XLOOKUP(Table7[[#This Row],[Name]],_7521[Name],_7521[Points],0)</f>
        <v>0</v>
      </c>
    </row>
    <row r="326" spans="1:22" x14ac:dyDescent="0.2">
      <c r="A326" t="s">
        <v>331</v>
      </c>
      <c r="B326" t="str">
        <f>_xlfn.XLOOKUP(Table7[[#This Row],[Name]],_966[[Name ]],_966[Party])</f>
        <v>Republican</v>
      </c>
      <c r="C326" s="3">
        <f>SUM(Table7[[#This Row],[H.R. 7217]:[H.R. 7521]])/Table7[[#This Row],[Total Weight]]</f>
        <v>0.26760563380281688</v>
      </c>
      <c r="D326" s="4">
        <f>SUM(Table2[Weight?])</f>
        <v>71</v>
      </c>
      <c r="E326" s="4">
        <f>IF(Table7[[#This Row],[Party]]="Democratic",1,0)</f>
        <v>0</v>
      </c>
      <c r="F326" s="4">
        <f>IF(Table7[[#This Row],[Party]]="Democratic",Table7[[#This Row],[Score]],0)</f>
        <v>0</v>
      </c>
      <c r="G326" s="4">
        <f>IF(Table7[[#This Row],[Party]]="Republican",1,0)</f>
        <v>1</v>
      </c>
      <c r="H326" s="4">
        <f>IF(Table7[[#This Row],[Party]]="Republican",Table7[[#This Row],[Score]],0)</f>
        <v>0.26760563380281688</v>
      </c>
      <c r="I326">
        <f>(_xlfn.XLOOKUP(Table7[[#This Row],[Name]],_7217[Name],_7217[Points],0))</f>
        <v>0</v>
      </c>
      <c r="J326">
        <f>_xlfn.XLOOKUP(Table7[[#This Row],[Name]],_3746[Name],_3746[Rating],0)</f>
        <v>1</v>
      </c>
      <c r="K326">
        <f>_xlfn.XLOOKUP(Table7[[#This Row],[Name]],_966[[Name ]],_966[Points])</f>
        <v>0</v>
      </c>
      <c r="L326">
        <f>_xlfn.XLOOKUP(Table7[[#This Row],[Name]],_5860[Name],_5860[Points],0)</f>
        <v>0</v>
      </c>
      <c r="M326">
        <f>_xlfn.XLOOKUP(Table7[[#This Row],[Name]],_7176[Name],_7176[Points])</f>
        <v>0</v>
      </c>
      <c r="N326">
        <f>_xlfn.XLOOKUP(Table7[[#This Row],[Name]],_485[[Name ]],_485[Points],0)</f>
        <v>1</v>
      </c>
      <c r="O326">
        <f>_xlfn.XLOOKUP(Table7[[#This Row],[Name]],_7024[Name],_7024[Points])</f>
        <v>8</v>
      </c>
      <c r="P326">
        <f>_xlfn.XLOOKUP(Table7[[#This Row],[Name]],_6976[Name],_6976[Points],0)</f>
        <v>0</v>
      </c>
      <c r="Q326">
        <f>_xlfn.XLOOKUP(Table7[[#This Row],[Name]],_6918[Name],_6918[Points],0)</f>
        <v>0</v>
      </c>
      <c r="R326">
        <f>_xlfn.XLOOKUP(Table7[[#This Row],[Name]],_6678[Name],_6678[Points],0)</f>
        <v>0</v>
      </c>
      <c r="S326">
        <f>_xlfn.XLOOKUP(Table7[[#This Row],[Name]],_2[Name],_2[Points],0)</f>
        <v>0</v>
      </c>
      <c r="T326">
        <f>_xlfn.XLOOKUP(Table7[[#This Row],[Name]],_773[Name],_773[Points],0)</f>
        <v>0</v>
      </c>
      <c r="U326">
        <f>_xlfn.XLOOKUP(Table7[[#This Row],[Name]],_7[Name],_7[Points],0)</f>
        <v>0</v>
      </c>
      <c r="V326">
        <f>_xlfn.XLOOKUP(Table7[[#This Row],[Name]],_7521[Name],_7521[Points],0)</f>
        <v>9</v>
      </c>
    </row>
    <row r="327" spans="1:22" x14ac:dyDescent="0.2">
      <c r="A327" t="s">
        <v>333</v>
      </c>
      <c r="B327" t="str">
        <f>_xlfn.XLOOKUP(Table7[[#This Row],[Name]],_966[[Name ]],_966[Party])</f>
        <v>Republican</v>
      </c>
      <c r="C327" s="3">
        <f>SUM(Table7[[#This Row],[H.R. 7217]:[H.R. 7521]])/Table7[[#This Row],[Total Weight]]</f>
        <v>0.14084507042253522</v>
      </c>
      <c r="D327" s="4">
        <f>SUM(Table2[Weight?])</f>
        <v>71</v>
      </c>
      <c r="E327" s="4">
        <f>IF(Table7[[#This Row],[Party]]="Democratic",1,0)</f>
        <v>0</v>
      </c>
      <c r="F327" s="4">
        <f>IF(Table7[[#This Row],[Party]]="Democratic",Table7[[#This Row],[Score]],0)</f>
        <v>0</v>
      </c>
      <c r="G327" s="4">
        <f>IF(Table7[[#This Row],[Party]]="Republican",1,0)</f>
        <v>1</v>
      </c>
      <c r="H327" s="4">
        <f>IF(Table7[[#This Row],[Party]]="Republican",Table7[[#This Row],[Score]],0)</f>
        <v>0.14084507042253522</v>
      </c>
      <c r="I327">
        <f>(_xlfn.XLOOKUP(Table7[[#This Row],[Name]],_7217[Name],_7217[Points],0))</f>
        <v>0</v>
      </c>
      <c r="J327">
        <f>_xlfn.XLOOKUP(Table7[[#This Row],[Name]],_3746[Name],_3746[Rating],0)</f>
        <v>0</v>
      </c>
      <c r="K327">
        <f>_xlfn.XLOOKUP(Table7[[#This Row],[Name]],_966[[Name ]],_966[Points])</f>
        <v>0</v>
      </c>
      <c r="L327">
        <f>_xlfn.XLOOKUP(Table7[[#This Row],[Name]],_5860[Name],_5860[Points],0)</f>
        <v>2</v>
      </c>
      <c r="M327">
        <f>_xlfn.XLOOKUP(Table7[[#This Row],[Name]],_7176[Name],_7176[Points])</f>
        <v>0</v>
      </c>
      <c r="N327">
        <f>_xlfn.XLOOKUP(Table7[[#This Row],[Name]],_485[[Name ]],_485[Points],0)</f>
        <v>0</v>
      </c>
      <c r="O327">
        <f>_xlfn.XLOOKUP(Table7[[#This Row],[Name]],_7024[Name],_7024[Points])</f>
        <v>8</v>
      </c>
      <c r="P327">
        <f>_xlfn.XLOOKUP(Table7[[#This Row],[Name]],_6976[Name],_6976[Points],0)</f>
        <v>0</v>
      </c>
      <c r="Q327">
        <f>_xlfn.XLOOKUP(Table7[[#This Row],[Name]],_6918[Name],_6918[Points],0)</f>
        <v>0</v>
      </c>
      <c r="R327">
        <f>_xlfn.XLOOKUP(Table7[[#This Row],[Name]],_6678[Name],_6678[Points],0)</f>
        <v>0</v>
      </c>
      <c r="S327">
        <f>_xlfn.XLOOKUP(Table7[[#This Row],[Name]],_2[Name],_2[Points],0)</f>
        <v>0</v>
      </c>
      <c r="T327">
        <f>_xlfn.XLOOKUP(Table7[[#This Row],[Name]],_773[Name],_773[Points],0)</f>
        <v>0</v>
      </c>
      <c r="U327">
        <f>_xlfn.XLOOKUP(Table7[[#This Row],[Name]],_7[Name],_7[Points],0)</f>
        <v>0</v>
      </c>
      <c r="V327">
        <f>_xlfn.XLOOKUP(Table7[[#This Row],[Name]],_7521[Name],_7521[Points],0)</f>
        <v>0</v>
      </c>
    </row>
    <row r="328" spans="1:22" x14ac:dyDescent="0.2">
      <c r="A328" t="s">
        <v>347</v>
      </c>
      <c r="B328" t="str">
        <f>_xlfn.XLOOKUP(Table7[[#This Row],[Name]],_966[[Name ]],_966[Party])</f>
        <v>Republican</v>
      </c>
      <c r="C328" s="3">
        <f>SUM(Table7[[#This Row],[H.R. 7217]:[H.R. 7521]])/Table7[[#This Row],[Total Weight]]</f>
        <v>0.14084507042253522</v>
      </c>
      <c r="D328" s="4">
        <f>SUM(Table2[Weight?])</f>
        <v>71</v>
      </c>
      <c r="E328" s="4">
        <f>IF(Table7[[#This Row],[Party]]="Democratic",1,0)</f>
        <v>0</v>
      </c>
      <c r="F328" s="4">
        <f>IF(Table7[[#This Row],[Party]]="Democratic",Table7[[#This Row],[Score]],0)</f>
        <v>0</v>
      </c>
      <c r="G328" s="4">
        <f>IF(Table7[[#This Row],[Party]]="Republican",1,0)</f>
        <v>1</v>
      </c>
      <c r="H328" s="4">
        <f>IF(Table7[[#This Row],[Party]]="Republican",Table7[[#This Row],[Score]],0)</f>
        <v>0.14084507042253522</v>
      </c>
      <c r="I328">
        <f>(_xlfn.XLOOKUP(Table7[[#This Row],[Name]],_7217[Name],_7217[Points],0))</f>
        <v>0</v>
      </c>
      <c r="J328">
        <f>_xlfn.XLOOKUP(Table7[[#This Row],[Name]],_3746[Name],_3746[Rating],0)</f>
        <v>0</v>
      </c>
      <c r="K328">
        <f>_xlfn.XLOOKUP(Table7[[#This Row],[Name]],_966[[Name ]],_966[Points])</f>
        <v>0</v>
      </c>
      <c r="L328">
        <f>_xlfn.XLOOKUP(Table7[[#This Row],[Name]],_5860[Name],_5860[Points],0)</f>
        <v>2</v>
      </c>
      <c r="M328">
        <f>_xlfn.XLOOKUP(Table7[[#This Row],[Name]],_7176[Name],_7176[Points])</f>
        <v>0</v>
      </c>
      <c r="N328">
        <f>_xlfn.XLOOKUP(Table7[[#This Row],[Name]],_485[[Name ]],_485[Points],0)</f>
        <v>0</v>
      </c>
      <c r="O328">
        <f>_xlfn.XLOOKUP(Table7[[#This Row],[Name]],_7024[Name],_7024[Points])</f>
        <v>8</v>
      </c>
      <c r="P328">
        <f>_xlfn.XLOOKUP(Table7[[#This Row],[Name]],_6976[Name],_6976[Points],0)</f>
        <v>0</v>
      </c>
      <c r="Q328">
        <f>_xlfn.XLOOKUP(Table7[[#This Row],[Name]],_6918[Name],_6918[Points],0)</f>
        <v>0</v>
      </c>
      <c r="R328">
        <f>_xlfn.XLOOKUP(Table7[[#This Row],[Name]],_6678[Name],_6678[Points],0)</f>
        <v>0</v>
      </c>
      <c r="S328">
        <f>_xlfn.XLOOKUP(Table7[[#This Row],[Name]],_2[Name],_2[Points],0)</f>
        <v>0</v>
      </c>
      <c r="T328">
        <f>_xlfn.XLOOKUP(Table7[[#This Row],[Name]],_773[Name],_773[Points],0)</f>
        <v>0</v>
      </c>
      <c r="U328">
        <f>_xlfn.XLOOKUP(Table7[[#This Row],[Name]],_7[Name],_7[Points],0)</f>
        <v>0</v>
      </c>
      <c r="V328">
        <f>_xlfn.XLOOKUP(Table7[[#This Row],[Name]],_7521[Name],_7521[Points],0)</f>
        <v>0</v>
      </c>
    </row>
    <row r="329" spans="1:22" x14ac:dyDescent="0.2">
      <c r="A329" t="s">
        <v>351</v>
      </c>
      <c r="B329" t="str">
        <f>_xlfn.XLOOKUP(Table7[[#This Row],[Name]],_966[[Name ]],_966[Party])</f>
        <v>Republican</v>
      </c>
      <c r="C329" s="3">
        <f>SUM(Table7[[#This Row],[H.R. 7217]:[H.R. 7521]])/Table7[[#This Row],[Total Weight]]</f>
        <v>0.14084507042253522</v>
      </c>
      <c r="D329" s="4">
        <f>SUM(Table2[Weight?])</f>
        <v>71</v>
      </c>
      <c r="E329" s="4">
        <f>IF(Table7[[#This Row],[Party]]="Democratic",1,0)</f>
        <v>0</v>
      </c>
      <c r="F329" s="4">
        <f>IF(Table7[[#This Row],[Party]]="Democratic",Table7[[#This Row],[Score]],0)</f>
        <v>0</v>
      </c>
      <c r="G329" s="4">
        <f>IF(Table7[[#This Row],[Party]]="Republican",1,0)</f>
        <v>1</v>
      </c>
      <c r="H329" s="4">
        <f>IF(Table7[[#This Row],[Party]]="Republican",Table7[[#This Row],[Score]],0)</f>
        <v>0.14084507042253522</v>
      </c>
      <c r="I329">
        <f>(_xlfn.XLOOKUP(Table7[[#This Row],[Name]],_7217[Name],_7217[Points],0))</f>
        <v>0</v>
      </c>
      <c r="J329">
        <f>_xlfn.XLOOKUP(Table7[[#This Row],[Name]],_3746[Name],_3746[Rating],0)</f>
        <v>0</v>
      </c>
      <c r="K329">
        <f>_xlfn.XLOOKUP(Table7[[#This Row],[Name]],_966[[Name ]],_966[Points])</f>
        <v>0</v>
      </c>
      <c r="L329">
        <f>_xlfn.XLOOKUP(Table7[[#This Row],[Name]],_5860[Name],_5860[Points],0)</f>
        <v>2</v>
      </c>
      <c r="M329">
        <f>_xlfn.XLOOKUP(Table7[[#This Row],[Name]],_7176[Name],_7176[Points])</f>
        <v>0</v>
      </c>
      <c r="N329">
        <f>_xlfn.XLOOKUP(Table7[[#This Row],[Name]],_485[[Name ]],_485[Points],0)</f>
        <v>0</v>
      </c>
      <c r="O329">
        <f>_xlfn.XLOOKUP(Table7[[#This Row],[Name]],_7024[Name],_7024[Points])</f>
        <v>8</v>
      </c>
      <c r="P329">
        <f>_xlfn.XLOOKUP(Table7[[#This Row],[Name]],_6976[Name],_6976[Points],0)</f>
        <v>0</v>
      </c>
      <c r="Q329">
        <f>_xlfn.XLOOKUP(Table7[[#This Row],[Name]],_6918[Name],_6918[Points],0)</f>
        <v>0</v>
      </c>
      <c r="R329">
        <f>_xlfn.XLOOKUP(Table7[[#This Row],[Name]],_6678[Name],_6678[Points],0)</f>
        <v>0</v>
      </c>
      <c r="S329">
        <f>_xlfn.XLOOKUP(Table7[[#This Row],[Name]],_2[Name],_2[Points],0)</f>
        <v>0</v>
      </c>
      <c r="T329">
        <f>_xlfn.XLOOKUP(Table7[[#This Row],[Name]],_773[Name],_773[Points],0)</f>
        <v>0</v>
      </c>
      <c r="U329">
        <f>_xlfn.XLOOKUP(Table7[[#This Row],[Name]],_7[Name],_7[Points],0)</f>
        <v>0</v>
      </c>
      <c r="V329">
        <f>_xlfn.XLOOKUP(Table7[[#This Row],[Name]],_7521[Name],_7521[Points],0)</f>
        <v>0</v>
      </c>
    </row>
    <row r="330" spans="1:22" x14ac:dyDescent="0.2">
      <c r="A330" t="s">
        <v>354</v>
      </c>
      <c r="B330" t="str">
        <f>_xlfn.XLOOKUP(Table7[[#This Row],[Name]],_966[[Name ]],_966[Party])</f>
        <v>Republican</v>
      </c>
      <c r="C330" s="3">
        <f>SUM(Table7[[#This Row],[H.R. 7217]:[H.R. 7521]])/Table7[[#This Row],[Total Weight]]</f>
        <v>0.26760563380281688</v>
      </c>
      <c r="D330" s="4">
        <f>SUM(Table2[Weight?])</f>
        <v>71</v>
      </c>
      <c r="E330" s="4">
        <f>IF(Table7[[#This Row],[Party]]="Democratic",1,0)</f>
        <v>0</v>
      </c>
      <c r="F330" s="4">
        <f>IF(Table7[[#This Row],[Party]]="Democratic",Table7[[#This Row],[Score]],0)</f>
        <v>0</v>
      </c>
      <c r="G330" s="4">
        <f>IF(Table7[[#This Row],[Party]]="Republican",1,0)</f>
        <v>1</v>
      </c>
      <c r="H330" s="4">
        <f>IF(Table7[[#This Row],[Party]]="Republican",Table7[[#This Row],[Score]],0)</f>
        <v>0.26760563380281688</v>
      </c>
      <c r="I330">
        <f>(_xlfn.XLOOKUP(Table7[[#This Row],[Name]],_7217[Name],_7217[Points],0))</f>
        <v>0</v>
      </c>
      <c r="J330">
        <f>_xlfn.XLOOKUP(Table7[[#This Row],[Name]],_3746[Name],_3746[Rating],0)</f>
        <v>1</v>
      </c>
      <c r="K330">
        <f>_xlfn.XLOOKUP(Table7[[#This Row],[Name]],_966[[Name ]],_966[Points])</f>
        <v>0</v>
      </c>
      <c r="L330">
        <f>_xlfn.XLOOKUP(Table7[[#This Row],[Name]],_5860[Name],_5860[Points],0)</f>
        <v>0</v>
      </c>
      <c r="M330">
        <f>_xlfn.XLOOKUP(Table7[[#This Row],[Name]],_7176[Name],_7176[Points])</f>
        <v>0</v>
      </c>
      <c r="N330">
        <f>_xlfn.XLOOKUP(Table7[[#This Row],[Name]],_485[[Name ]],_485[Points],0)</f>
        <v>0</v>
      </c>
      <c r="O330">
        <f>_xlfn.XLOOKUP(Table7[[#This Row],[Name]],_7024[Name],_7024[Points])</f>
        <v>0</v>
      </c>
      <c r="P330">
        <f>_xlfn.XLOOKUP(Table7[[#This Row],[Name]],_6976[Name],_6976[Points],0)</f>
        <v>0</v>
      </c>
      <c r="Q330">
        <f>_xlfn.XLOOKUP(Table7[[#This Row],[Name]],_6918[Name],_6918[Points],0)</f>
        <v>9</v>
      </c>
      <c r="R330">
        <f>_xlfn.XLOOKUP(Table7[[#This Row],[Name]],_6678[Name],_6678[Points],0)</f>
        <v>0</v>
      </c>
      <c r="S330">
        <f>_xlfn.XLOOKUP(Table7[[#This Row],[Name]],_2[Name],_2[Points],0)</f>
        <v>0</v>
      </c>
      <c r="T330">
        <f>_xlfn.XLOOKUP(Table7[[#This Row],[Name]],_773[Name],_773[Points],0)</f>
        <v>0</v>
      </c>
      <c r="U330">
        <f>_xlfn.XLOOKUP(Table7[[#This Row],[Name]],_7[Name],_7[Points],0)</f>
        <v>0</v>
      </c>
      <c r="V330">
        <f>_xlfn.XLOOKUP(Table7[[#This Row],[Name]],_7521[Name],_7521[Points],0)</f>
        <v>9</v>
      </c>
    </row>
    <row r="331" spans="1:22" x14ac:dyDescent="0.2">
      <c r="A331" t="s">
        <v>356</v>
      </c>
      <c r="B331" t="str">
        <f>_xlfn.XLOOKUP(Table7[[#This Row],[Name]],_966[[Name ]],_966[Party])</f>
        <v>Republican</v>
      </c>
      <c r="C331" s="3">
        <f>SUM(Table7[[#This Row],[H.R. 7217]:[H.R. 7521]])/Table7[[#This Row],[Total Weight]]</f>
        <v>0.14084507042253522</v>
      </c>
      <c r="D331" s="4">
        <f>SUM(Table2[Weight?])</f>
        <v>71</v>
      </c>
      <c r="E331" s="4">
        <f>IF(Table7[[#This Row],[Party]]="Democratic",1,0)</f>
        <v>0</v>
      </c>
      <c r="F331" s="4">
        <f>IF(Table7[[#This Row],[Party]]="Democratic",Table7[[#This Row],[Score]],0)</f>
        <v>0</v>
      </c>
      <c r="G331" s="4">
        <f>IF(Table7[[#This Row],[Party]]="Republican",1,0)</f>
        <v>1</v>
      </c>
      <c r="H331" s="4">
        <f>IF(Table7[[#This Row],[Party]]="Republican",Table7[[#This Row],[Score]],0)</f>
        <v>0.14084507042253522</v>
      </c>
      <c r="I331">
        <f>(_xlfn.XLOOKUP(Table7[[#This Row],[Name]],_7217[Name],_7217[Points],0))</f>
        <v>0</v>
      </c>
      <c r="J331">
        <f>_xlfn.XLOOKUP(Table7[[#This Row],[Name]],_3746[Name],_3746[Rating],0)</f>
        <v>0</v>
      </c>
      <c r="K331">
        <f>_xlfn.XLOOKUP(Table7[[#This Row],[Name]],_966[[Name ]],_966[Points])</f>
        <v>0</v>
      </c>
      <c r="L331">
        <f>_xlfn.XLOOKUP(Table7[[#This Row],[Name]],_5860[Name],_5860[Points],0)</f>
        <v>2</v>
      </c>
      <c r="M331">
        <f>_xlfn.XLOOKUP(Table7[[#This Row],[Name]],_7176[Name],_7176[Points])</f>
        <v>0</v>
      </c>
      <c r="N331">
        <f>_xlfn.XLOOKUP(Table7[[#This Row],[Name]],_485[[Name ]],_485[Points],0)</f>
        <v>0</v>
      </c>
      <c r="O331">
        <f>_xlfn.XLOOKUP(Table7[[#This Row],[Name]],_7024[Name],_7024[Points])</f>
        <v>8</v>
      </c>
      <c r="P331">
        <f>_xlfn.XLOOKUP(Table7[[#This Row],[Name]],_6976[Name],_6976[Points],0)</f>
        <v>0</v>
      </c>
      <c r="Q331">
        <f>_xlfn.XLOOKUP(Table7[[#This Row],[Name]],_6918[Name],_6918[Points],0)</f>
        <v>0</v>
      </c>
      <c r="R331">
        <f>_xlfn.XLOOKUP(Table7[[#This Row],[Name]],_6678[Name],_6678[Points],0)</f>
        <v>0</v>
      </c>
      <c r="S331">
        <f>_xlfn.XLOOKUP(Table7[[#This Row],[Name]],_2[Name],_2[Points],0)</f>
        <v>0</v>
      </c>
      <c r="T331">
        <f>_xlfn.XLOOKUP(Table7[[#This Row],[Name]],_773[Name],_773[Points],0)</f>
        <v>0</v>
      </c>
      <c r="U331">
        <f>_xlfn.XLOOKUP(Table7[[#This Row],[Name]],_7[Name],_7[Points],0)</f>
        <v>0</v>
      </c>
      <c r="V331">
        <f>_xlfn.XLOOKUP(Table7[[#This Row],[Name]],_7521[Name],_7521[Points],0)</f>
        <v>0</v>
      </c>
    </row>
    <row r="332" spans="1:22" x14ac:dyDescent="0.2">
      <c r="A332" t="s">
        <v>381</v>
      </c>
      <c r="B332" t="str">
        <f>_xlfn.XLOOKUP(Table7[[#This Row],[Name]],_966[[Name ]],_966[Party])</f>
        <v>Republican</v>
      </c>
      <c r="C332" s="3">
        <f>SUM(Table7[[#This Row],[H.R. 7217]:[H.R. 7521]])/Table7[[#This Row],[Total Weight]]</f>
        <v>0.14084507042253522</v>
      </c>
      <c r="D332" s="4">
        <f>SUM(Table2[Weight?])</f>
        <v>71</v>
      </c>
      <c r="E332" s="4">
        <f>IF(Table7[[#This Row],[Party]]="Democratic",1,0)</f>
        <v>0</v>
      </c>
      <c r="F332" s="4">
        <f>IF(Table7[[#This Row],[Party]]="Democratic",Table7[[#This Row],[Score]],0)</f>
        <v>0</v>
      </c>
      <c r="G332" s="4">
        <f>IF(Table7[[#This Row],[Party]]="Republican",1,0)</f>
        <v>1</v>
      </c>
      <c r="H332" s="4">
        <f>IF(Table7[[#This Row],[Party]]="Republican",Table7[[#This Row],[Score]],0)</f>
        <v>0.14084507042253522</v>
      </c>
      <c r="I332">
        <f>(_xlfn.XLOOKUP(Table7[[#This Row],[Name]],_7217[Name],_7217[Points],0))</f>
        <v>0</v>
      </c>
      <c r="J332">
        <f>_xlfn.XLOOKUP(Table7[[#This Row],[Name]],_3746[Name],_3746[Rating],0)</f>
        <v>0</v>
      </c>
      <c r="K332">
        <f>_xlfn.XLOOKUP(Table7[[#This Row],[Name]],_966[[Name ]],_966[Points])</f>
        <v>0</v>
      </c>
      <c r="L332">
        <f>_xlfn.XLOOKUP(Table7[[#This Row],[Name]],_5860[Name],_5860[Points],0)</f>
        <v>2</v>
      </c>
      <c r="M332">
        <f>_xlfn.XLOOKUP(Table7[[#This Row],[Name]],_7176[Name],_7176[Points])</f>
        <v>0</v>
      </c>
      <c r="N332">
        <f>_xlfn.XLOOKUP(Table7[[#This Row],[Name]],_485[[Name ]],_485[Points],0)</f>
        <v>0</v>
      </c>
      <c r="O332">
        <f>_xlfn.XLOOKUP(Table7[[#This Row],[Name]],_7024[Name],_7024[Points])</f>
        <v>8</v>
      </c>
      <c r="P332">
        <f>_xlfn.XLOOKUP(Table7[[#This Row],[Name]],_6976[Name],_6976[Points],0)</f>
        <v>0</v>
      </c>
      <c r="Q332">
        <f>_xlfn.XLOOKUP(Table7[[#This Row],[Name]],_6918[Name],_6918[Points],0)</f>
        <v>0</v>
      </c>
      <c r="R332">
        <f>_xlfn.XLOOKUP(Table7[[#This Row],[Name]],_6678[Name],_6678[Points],0)</f>
        <v>0</v>
      </c>
      <c r="S332">
        <f>_xlfn.XLOOKUP(Table7[[#This Row],[Name]],_2[Name],_2[Points],0)</f>
        <v>0</v>
      </c>
      <c r="T332">
        <f>_xlfn.XLOOKUP(Table7[[#This Row],[Name]],_773[Name],_773[Points],0)</f>
        <v>0</v>
      </c>
      <c r="U332">
        <f>_xlfn.XLOOKUP(Table7[[#This Row],[Name]],_7[Name],_7[Points],0)</f>
        <v>0</v>
      </c>
      <c r="V332">
        <f>_xlfn.XLOOKUP(Table7[[#This Row],[Name]],_7521[Name],_7521[Points],0)</f>
        <v>0</v>
      </c>
    </row>
    <row r="333" spans="1:22" x14ac:dyDescent="0.2">
      <c r="A333" t="s">
        <v>382</v>
      </c>
      <c r="B333" t="str">
        <f>_xlfn.XLOOKUP(Table7[[#This Row],[Name]],_966[[Name ]],_966[Party])</f>
        <v>Republican</v>
      </c>
      <c r="C333" s="3">
        <f>SUM(Table7[[#This Row],[H.R. 7217]:[H.R. 7521]])/Table7[[#This Row],[Total Weight]]</f>
        <v>0.14084507042253522</v>
      </c>
      <c r="D333" s="4">
        <f>SUM(Table2[Weight?])</f>
        <v>71</v>
      </c>
      <c r="E333" s="4">
        <f>IF(Table7[[#This Row],[Party]]="Democratic",1,0)</f>
        <v>0</v>
      </c>
      <c r="F333" s="4">
        <f>IF(Table7[[#This Row],[Party]]="Democratic",Table7[[#This Row],[Score]],0)</f>
        <v>0</v>
      </c>
      <c r="G333" s="4">
        <f>IF(Table7[[#This Row],[Party]]="Republican",1,0)</f>
        <v>1</v>
      </c>
      <c r="H333" s="4">
        <f>IF(Table7[[#This Row],[Party]]="Republican",Table7[[#This Row],[Score]],0)</f>
        <v>0.14084507042253522</v>
      </c>
      <c r="I333">
        <f>(_xlfn.XLOOKUP(Table7[[#This Row],[Name]],_7217[Name],_7217[Points],0))</f>
        <v>0</v>
      </c>
      <c r="J333">
        <f>_xlfn.XLOOKUP(Table7[[#This Row],[Name]],_3746[Name],_3746[Rating],0)</f>
        <v>0</v>
      </c>
      <c r="K333">
        <f>_xlfn.XLOOKUP(Table7[[#This Row],[Name]],_966[[Name ]],_966[Points])</f>
        <v>0</v>
      </c>
      <c r="L333">
        <f>_xlfn.XLOOKUP(Table7[[#This Row],[Name]],_5860[Name],_5860[Points],0)</f>
        <v>2</v>
      </c>
      <c r="M333">
        <f>_xlfn.XLOOKUP(Table7[[#This Row],[Name]],_7176[Name],_7176[Points])</f>
        <v>0</v>
      </c>
      <c r="N333">
        <f>_xlfn.XLOOKUP(Table7[[#This Row],[Name]],_485[[Name ]],_485[Points],0)</f>
        <v>0</v>
      </c>
      <c r="O333">
        <f>_xlfn.XLOOKUP(Table7[[#This Row],[Name]],_7024[Name],_7024[Points])</f>
        <v>8</v>
      </c>
      <c r="P333">
        <f>_xlfn.XLOOKUP(Table7[[#This Row],[Name]],_6976[Name],_6976[Points],0)</f>
        <v>0</v>
      </c>
      <c r="Q333">
        <f>_xlfn.XLOOKUP(Table7[[#This Row],[Name]],_6918[Name],_6918[Points],0)</f>
        <v>0</v>
      </c>
      <c r="R333">
        <f>_xlfn.XLOOKUP(Table7[[#This Row],[Name]],_6678[Name],_6678[Points],0)</f>
        <v>0</v>
      </c>
      <c r="S333">
        <f>_xlfn.XLOOKUP(Table7[[#This Row],[Name]],_2[Name],_2[Points],0)</f>
        <v>0</v>
      </c>
      <c r="T333">
        <f>_xlfn.XLOOKUP(Table7[[#This Row],[Name]],_773[Name],_773[Points],0)</f>
        <v>0</v>
      </c>
      <c r="U333">
        <f>_xlfn.XLOOKUP(Table7[[#This Row],[Name]],_7[Name],_7[Points],0)</f>
        <v>0</v>
      </c>
      <c r="V333">
        <f>_xlfn.XLOOKUP(Table7[[#This Row],[Name]],_7521[Name],_7521[Points],0)</f>
        <v>0</v>
      </c>
    </row>
    <row r="334" spans="1:22" x14ac:dyDescent="0.2">
      <c r="A334" t="s">
        <v>389</v>
      </c>
      <c r="B334" t="str">
        <f>_xlfn.XLOOKUP(Table7[[#This Row],[Name]],_966[[Name ]],_966[Party])</f>
        <v>Republican</v>
      </c>
      <c r="C334" s="3">
        <f>SUM(Table7[[#This Row],[H.R. 7217]:[H.R. 7521]])/Table7[[#This Row],[Total Weight]]</f>
        <v>0.14084507042253522</v>
      </c>
      <c r="D334" s="4">
        <f>SUM(Table2[Weight?])</f>
        <v>71</v>
      </c>
      <c r="E334" s="4">
        <f>IF(Table7[[#This Row],[Party]]="Democratic",1,0)</f>
        <v>0</v>
      </c>
      <c r="F334" s="4">
        <f>IF(Table7[[#This Row],[Party]]="Democratic",Table7[[#This Row],[Score]],0)</f>
        <v>0</v>
      </c>
      <c r="G334" s="4">
        <f>IF(Table7[[#This Row],[Party]]="Republican",1,0)</f>
        <v>1</v>
      </c>
      <c r="H334" s="4">
        <f>IF(Table7[[#This Row],[Party]]="Republican",Table7[[#This Row],[Score]],0)</f>
        <v>0.14084507042253522</v>
      </c>
      <c r="I334">
        <f>(_xlfn.XLOOKUP(Table7[[#This Row],[Name]],_7217[Name],_7217[Points],0))</f>
        <v>0</v>
      </c>
      <c r="J334">
        <f>_xlfn.XLOOKUP(Table7[[#This Row],[Name]],_3746[Name],_3746[Rating],0)</f>
        <v>0</v>
      </c>
      <c r="K334">
        <f>_xlfn.XLOOKUP(Table7[[#This Row],[Name]],_966[[Name ]],_966[Points])</f>
        <v>0</v>
      </c>
      <c r="L334">
        <f>_xlfn.XLOOKUP(Table7[[#This Row],[Name]],_5860[Name],_5860[Points],0)</f>
        <v>2</v>
      </c>
      <c r="M334">
        <f>_xlfn.XLOOKUP(Table7[[#This Row],[Name]],_7176[Name],_7176[Points])</f>
        <v>0</v>
      </c>
      <c r="N334">
        <f>_xlfn.XLOOKUP(Table7[[#This Row],[Name]],_485[[Name ]],_485[Points],0)</f>
        <v>0</v>
      </c>
      <c r="O334">
        <f>_xlfn.XLOOKUP(Table7[[#This Row],[Name]],_7024[Name],_7024[Points])</f>
        <v>8</v>
      </c>
      <c r="P334">
        <f>_xlfn.XLOOKUP(Table7[[#This Row],[Name]],_6976[Name],_6976[Points],0)</f>
        <v>0</v>
      </c>
      <c r="Q334">
        <f>_xlfn.XLOOKUP(Table7[[#This Row],[Name]],_6918[Name],_6918[Points],0)</f>
        <v>0</v>
      </c>
      <c r="R334">
        <f>_xlfn.XLOOKUP(Table7[[#This Row],[Name]],_6678[Name],_6678[Points],0)</f>
        <v>0</v>
      </c>
      <c r="S334">
        <f>_xlfn.XLOOKUP(Table7[[#This Row],[Name]],_2[Name],_2[Points],0)</f>
        <v>0</v>
      </c>
      <c r="T334">
        <f>_xlfn.XLOOKUP(Table7[[#This Row],[Name]],_773[Name],_773[Points],0)</f>
        <v>0</v>
      </c>
      <c r="U334">
        <f>_xlfn.XLOOKUP(Table7[[#This Row],[Name]],_7[Name],_7[Points],0)</f>
        <v>0</v>
      </c>
      <c r="V334">
        <f>_xlfn.XLOOKUP(Table7[[#This Row],[Name]],_7521[Name],_7521[Points],0)</f>
        <v>0</v>
      </c>
    </row>
    <row r="335" spans="1:22" x14ac:dyDescent="0.2">
      <c r="A335" t="s">
        <v>393</v>
      </c>
      <c r="B335" t="str">
        <f>_xlfn.XLOOKUP(Table7[[#This Row],[Name]],_966[[Name ]],_966[Party])</f>
        <v>Republican</v>
      </c>
      <c r="C335" s="3">
        <f>SUM(Table7[[#This Row],[H.R. 7217]:[H.R. 7521]])/Table7[[#This Row],[Total Weight]]</f>
        <v>0.14084507042253522</v>
      </c>
      <c r="D335" s="4">
        <f>SUM(Table2[Weight?])</f>
        <v>71</v>
      </c>
      <c r="E335" s="4">
        <f>IF(Table7[[#This Row],[Party]]="Democratic",1,0)</f>
        <v>0</v>
      </c>
      <c r="F335" s="4">
        <f>IF(Table7[[#This Row],[Party]]="Democratic",Table7[[#This Row],[Score]],0)</f>
        <v>0</v>
      </c>
      <c r="G335" s="4">
        <f>IF(Table7[[#This Row],[Party]]="Republican",1,0)</f>
        <v>1</v>
      </c>
      <c r="H335" s="4">
        <f>IF(Table7[[#This Row],[Party]]="Republican",Table7[[#This Row],[Score]],0)</f>
        <v>0.14084507042253522</v>
      </c>
      <c r="I335">
        <f>(_xlfn.XLOOKUP(Table7[[#This Row],[Name]],_7217[Name],_7217[Points],0))</f>
        <v>0</v>
      </c>
      <c r="J335">
        <f>_xlfn.XLOOKUP(Table7[[#This Row],[Name]],_3746[Name],_3746[Rating],0)</f>
        <v>0</v>
      </c>
      <c r="K335">
        <f>_xlfn.XLOOKUP(Table7[[#This Row],[Name]],_966[[Name ]],_966[Points])</f>
        <v>0</v>
      </c>
      <c r="L335">
        <f>_xlfn.XLOOKUP(Table7[[#This Row],[Name]],_5860[Name],_5860[Points],0)</f>
        <v>2</v>
      </c>
      <c r="M335">
        <f>_xlfn.XLOOKUP(Table7[[#This Row],[Name]],_7176[Name],_7176[Points])</f>
        <v>0</v>
      </c>
      <c r="N335">
        <f>_xlfn.XLOOKUP(Table7[[#This Row],[Name]],_485[[Name ]],_485[Points],0)</f>
        <v>0</v>
      </c>
      <c r="O335">
        <f>_xlfn.XLOOKUP(Table7[[#This Row],[Name]],_7024[Name],_7024[Points])</f>
        <v>8</v>
      </c>
      <c r="P335">
        <f>_xlfn.XLOOKUP(Table7[[#This Row],[Name]],_6976[Name],_6976[Points],0)</f>
        <v>0</v>
      </c>
      <c r="Q335">
        <f>_xlfn.XLOOKUP(Table7[[#This Row],[Name]],_6918[Name],_6918[Points],0)</f>
        <v>0</v>
      </c>
      <c r="R335">
        <f>_xlfn.XLOOKUP(Table7[[#This Row],[Name]],_6678[Name],_6678[Points],0)</f>
        <v>0</v>
      </c>
      <c r="S335">
        <f>_xlfn.XLOOKUP(Table7[[#This Row],[Name]],_2[Name],_2[Points],0)</f>
        <v>0</v>
      </c>
      <c r="T335">
        <f>_xlfn.XLOOKUP(Table7[[#This Row],[Name]],_773[Name],_773[Points],0)</f>
        <v>0</v>
      </c>
      <c r="U335">
        <f>_xlfn.XLOOKUP(Table7[[#This Row],[Name]],_7[Name],_7[Points],0)</f>
        <v>0</v>
      </c>
      <c r="V335">
        <f>_xlfn.XLOOKUP(Table7[[#This Row],[Name]],_7521[Name],_7521[Points],0)</f>
        <v>0</v>
      </c>
    </row>
    <row r="336" spans="1:22" x14ac:dyDescent="0.2">
      <c r="A336" t="s">
        <v>409</v>
      </c>
      <c r="B336" t="str">
        <f>_xlfn.XLOOKUP(Table7[[#This Row],[Name]],_966[[Name ]],_966[Party])</f>
        <v>Republican</v>
      </c>
      <c r="C336" s="3">
        <f>SUM(Table7[[#This Row],[H.R. 7217]:[H.R. 7521]])/Table7[[#This Row],[Total Weight]]</f>
        <v>0.14084507042253522</v>
      </c>
      <c r="D336" s="4">
        <f>SUM(Table2[Weight?])</f>
        <v>71</v>
      </c>
      <c r="E336" s="4">
        <f>IF(Table7[[#This Row],[Party]]="Democratic",1,0)</f>
        <v>0</v>
      </c>
      <c r="F336" s="4">
        <f>IF(Table7[[#This Row],[Party]]="Democratic",Table7[[#This Row],[Score]],0)</f>
        <v>0</v>
      </c>
      <c r="G336" s="4">
        <f>IF(Table7[[#This Row],[Party]]="Republican",1,0)</f>
        <v>1</v>
      </c>
      <c r="H336" s="4">
        <f>IF(Table7[[#This Row],[Party]]="Republican",Table7[[#This Row],[Score]],0)</f>
        <v>0.14084507042253522</v>
      </c>
      <c r="I336">
        <f>(_xlfn.XLOOKUP(Table7[[#This Row],[Name]],_7217[Name],_7217[Points],0))</f>
        <v>0</v>
      </c>
      <c r="J336">
        <f>_xlfn.XLOOKUP(Table7[[#This Row],[Name]],_3746[Name],_3746[Rating],0)</f>
        <v>0</v>
      </c>
      <c r="K336">
        <f>_xlfn.XLOOKUP(Table7[[#This Row],[Name]],_966[[Name ]],_966[Points])</f>
        <v>0</v>
      </c>
      <c r="L336">
        <f>_xlfn.XLOOKUP(Table7[[#This Row],[Name]],_5860[Name],_5860[Points],0)</f>
        <v>2</v>
      </c>
      <c r="M336">
        <f>_xlfn.XLOOKUP(Table7[[#This Row],[Name]],_7176[Name],_7176[Points])</f>
        <v>0</v>
      </c>
      <c r="N336">
        <f>_xlfn.XLOOKUP(Table7[[#This Row],[Name]],_485[[Name ]],_485[Points],0)</f>
        <v>0</v>
      </c>
      <c r="O336">
        <f>_xlfn.XLOOKUP(Table7[[#This Row],[Name]],_7024[Name],_7024[Points])</f>
        <v>8</v>
      </c>
      <c r="P336">
        <f>_xlfn.XLOOKUP(Table7[[#This Row],[Name]],_6976[Name],_6976[Points],0)</f>
        <v>0</v>
      </c>
      <c r="Q336">
        <f>_xlfn.XLOOKUP(Table7[[#This Row],[Name]],_6918[Name],_6918[Points],0)</f>
        <v>0</v>
      </c>
      <c r="R336">
        <f>_xlfn.XLOOKUP(Table7[[#This Row],[Name]],_6678[Name],_6678[Points],0)</f>
        <v>0</v>
      </c>
      <c r="S336">
        <f>_xlfn.XLOOKUP(Table7[[#This Row],[Name]],_2[Name],_2[Points],0)</f>
        <v>0</v>
      </c>
      <c r="T336">
        <f>_xlfn.XLOOKUP(Table7[[#This Row],[Name]],_773[Name],_773[Points],0)</f>
        <v>0</v>
      </c>
      <c r="U336">
        <f>_xlfn.XLOOKUP(Table7[[#This Row],[Name]],_7[Name],_7[Points],0)</f>
        <v>0</v>
      </c>
      <c r="V336">
        <f>_xlfn.XLOOKUP(Table7[[#This Row],[Name]],_7521[Name],_7521[Points],0)</f>
        <v>0</v>
      </c>
    </row>
    <row r="337" spans="1:22" x14ac:dyDescent="0.2">
      <c r="A337" t="s">
        <v>416</v>
      </c>
      <c r="B337" t="str">
        <f>_xlfn.XLOOKUP(Table7[[#This Row],[Name]],_966[[Name ]],_966[Party])</f>
        <v>Republican</v>
      </c>
      <c r="C337" s="3">
        <f>SUM(Table7[[#This Row],[H.R. 7217]:[H.R. 7521]])/Table7[[#This Row],[Total Weight]]</f>
        <v>0.26760563380281688</v>
      </c>
      <c r="D337" s="4">
        <f>SUM(Table2[Weight?])</f>
        <v>71</v>
      </c>
      <c r="E337" s="4">
        <f>IF(Table7[[#This Row],[Party]]="Democratic",1,0)</f>
        <v>0</v>
      </c>
      <c r="F337" s="4">
        <f>IF(Table7[[#This Row],[Party]]="Democratic",Table7[[#This Row],[Score]],0)</f>
        <v>0</v>
      </c>
      <c r="G337" s="4">
        <f>IF(Table7[[#This Row],[Party]]="Republican",1,0)</f>
        <v>1</v>
      </c>
      <c r="H337" s="4">
        <f>IF(Table7[[#This Row],[Party]]="Republican",Table7[[#This Row],[Score]],0)</f>
        <v>0.26760563380281688</v>
      </c>
      <c r="I337">
        <f>(_xlfn.XLOOKUP(Table7[[#This Row],[Name]],_7217[Name],_7217[Points],0))</f>
        <v>0</v>
      </c>
      <c r="J337">
        <f>_xlfn.XLOOKUP(Table7[[#This Row],[Name]],_3746[Name],_3746[Rating],0)</f>
        <v>0</v>
      </c>
      <c r="K337">
        <f>_xlfn.XLOOKUP(Table7[[#This Row],[Name]],_966[[Name ]],_966[Points])</f>
        <v>0</v>
      </c>
      <c r="L337">
        <f>_xlfn.XLOOKUP(Table7[[#This Row],[Name]],_5860[Name],_5860[Points],0)</f>
        <v>2</v>
      </c>
      <c r="M337">
        <f>_xlfn.XLOOKUP(Table7[[#This Row],[Name]],_7176[Name],_7176[Points])</f>
        <v>0</v>
      </c>
      <c r="N337">
        <f>_xlfn.XLOOKUP(Table7[[#This Row],[Name]],_485[[Name ]],_485[Points],0)</f>
        <v>0</v>
      </c>
      <c r="O337">
        <f>_xlfn.XLOOKUP(Table7[[#This Row],[Name]],_7024[Name],_7024[Points])</f>
        <v>8</v>
      </c>
      <c r="P337">
        <f>_xlfn.XLOOKUP(Table7[[#This Row],[Name]],_6976[Name],_6976[Points],0)</f>
        <v>0</v>
      </c>
      <c r="Q337">
        <f>_xlfn.XLOOKUP(Table7[[#This Row],[Name]],_6918[Name],_6918[Points],0)</f>
        <v>0</v>
      </c>
      <c r="R337">
        <f>_xlfn.XLOOKUP(Table7[[#This Row],[Name]],_6678[Name],_6678[Points],0)</f>
        <v>0</v>
      </c>
      <c r="S337">
        <f>_xlfn.XLOOKUP(Table7[[#This Row],[Name]],_2[Name],_2[Points],0)</f>
        <v>0</v>
      </c>
      <c r="T337">
        <f>_xlfn.XLOOKUP(Table7[[#This Row],[Name]],_773[Name],_773[Points],0)</f>
        <v>0</v>
      </c>
      <c r="U337">
        <f>_xlfn.XLOOKUP(Table7[[#This Row],[Name]],_7[Name],_7[Points],0)</f>
        <v>0</v>
      </c>
      <c r="V337">
        <f>_xlfn.XLOOKUP(Table7[[#This Row],[Name]],_7521[Name],_7521[Points],0)</f>
        <v>9</v>
      </c>
    </row>
    <row r="338" spans="1:22" x14ac:dyDescent="0.2">
      <c r="A338" t="s">
        <v>418</v>
      </c>
      <c r="B338" t="str">
        <f>_xlfn.XLOOKUP(Table7[[#This Row],[Name]],_966[[Name ]],_966[Party])</f>
        <v>Republican</v>
      </c>
      <c r="C338" s="3">
        <f>SUM(Table7[[#This Row],[H.R. 7217]:[H.R. 7521]])/Table7[[#This Row],[Total Weight]]</f>
        <v>0.14084507042253522</v>
      </c>
      <c r="D338" s="4">
        <f>SUM(Table2[Weight?])</f>
        <v>71</v>
      </c>
      <c r="E338" s="4">
        <f>IF(Table7[[#This Row],[Party]]="Democratic",1,0)</f>
        <v>0</v>
      </c>
      <c r="F338" s="4">
        <f>IF(Table7[[#This Row],[Party]]="Democratic",Table7[[#This Row],[Score]],0)</f>
        <v>0</v>
      </c>
      <c r="G338" s="4">
        <f>IF(Table7[[#This Row],[Party]]="Republican",1,0)</f>
        <v>1</v>
      </c>
      <c r="H338" s="4">
        <f>IF(Table7[[#This Row],[Party]]="Republican",Table7[[#This Row],[Score]],0)</f>
        <v>0.14084507042253522</v>
      </c>
      <c r="I338">
        <f>(_xlfn.XLOOKUP(Table7[[#This Row],[Name]],_7217[Name],_7217[Points],0))</f>
        <v>0</v>
      </c>
      <c r="J338">
        <f>_xlfn.XLOOKUP(Table7[[#This Row],[Name]],_3746[Name],_3746[Rating],0)</f>
        <v>0</v>
      </c>
      <c r="K338">
        <f>_xlfn.XLOOKUP(Table7[[#This Row],[Name]],_966[[Name ]],_966[Points])</f>
        <v>0</v>
      </c>
      <c r="L338">
        <f>_xlfn.XLOOKUP(Table7[[#This Row],[Name]],_5860[Name],_5860[Points],0)</f>
        <v>2</v>
      </c>
      <c r="M338">
        <f>_xlfn.XLOOKUP(Table7[[#This Row],[Name]],_7176[Name],_7176[Points])</f>
        <v>0</v>
      </c>
      <c r="N338">
        <f>_xlfn.XLOOKUP(Table7[[#This Row],[Name]],_485[[Name ]],_485[Points],0)</f>
        <v>0</v>
      </c>
      <c r="O338">
        <f>_xlfn.XLOOKUP(Table7[[#This Row],[Name]],_7024[Name],_7024[Points])</f>
        <v>8</v>
      </c>
      <c r="P338">
        <f>_xlfn.XLOOKUP(Table7[[#This Row],[Name]],_6976[Name],_6976[Points],0)</f>
        <v>0</v>
      </c>
      <c r="Q338">
        <f>_xlfn.XLOOKUP(Table7[[#This Row],[Name]],_6918[Name],_6918[Points],0)</f>
        <v>0</v>
      </c>
      <c r="R338">
        <f>_xlfn.XLOOKUP(Table7[[#This Row],[Name]],_6678[Name],_6678[Points],0)</f>
        <v>0</v>
      </c>
      <c r="S338">
        <f>_xlfn.XLOOKUP(Table7[[#This Row],[Name]],_2[Name],_2[Points],0)</f>
        <v>0</v>
      </c>
      <c r="T338">
        <f>_xlfn.XLOOKUP(Table7[[#This Row],[Name]],_773[Name],_773[Points],0)</f>
        <v>0</v>
      </c>
      <c r="U338">
        <f>_xlfn.XLOOKUP(Table7[[#This Row],[Name]],_7[Name],_7[Points],0)</f>
        <v>0</v>
      </c>
      <c r="V338">
        <f>_xlfn.XLOOKUP(Table7[[#This Row],[Name]],_7521[Name],_7521[Points],0)</f>
        <v>0</v>
      </c>
    </row>
    <row r="339" spans="1:22" x14ac:dyDescent="0.2">
      <c r="A339" t="s">
        <v>419</v>
      </c>
      <c r="B339" t="str">
        <f>_xlfn.XLOOKUP(Table7[[#This Row],[Name]],_966[[Name ]],_966[Party])</f>
        <v>Republican</v>
      </c>
      <c r="C339" s="3">
        <f>SUM(Table7[[#This Row],[H.R. 7217]:[H.R. 7521]])/Table7[[#This Row],[Total Weight]]</f>
        <v>0.14084507042253522</v>
      </c>
      <c r="D339" s="4">
        <f>SUM(Table2[Weight?])</f>
        <v>71</v>
      </c>
      <c r="E339" s="4">
        <f>IF(Table7[[#This Row],[Party]]="Democratic",1,0)</f>
        <v>0</v>
      </c>
      <c r="F339" s="4">
        <f>IF(Table7[[#This Row],[Party]]="Democratic",Table7[[#This Row],[Score]],0)</f>
        <v>0</v>
      </c>
      <c r="G339" s="4">
        <f>IF(Table7[[#This Row],[Party]]="Republican",1,0)</f>
        <v>1</v>
      </c>
      <c r="H339" s="4">
        <f>IF(Table7[[#This Row],[Party]]="Republican",Table7[[#This Row],[Score]],0)</f>
        <v>0.14084507042253522</v>
      </c>
      <c r="I339">
        <f>(_xlfn.XLOOKUP(Table7[[#This Row],[Name]],_7217[Name],_7217[Points],0))</f>
        <v>0</v>
      </c>
      <c r="J339">
        <f>_xlfn.XLOOKUP(Table7[[#This Row],[Name]],_3746[Name],_3746[Rating],0)</f>
        <v>0</v>
      </c>
      <c r="K339">
        <f>_xlfn.XLOOKUP(Table7[[#This Row],[Name]],_966[[Name ]],_966[Points])</f>
        <v>0</v>
      </c>
      <c r="L339">
        <f>_xlfn.XLOOKUP(Table7[[#This Row],[Name]],_5860[Name],_5860[Points],0)</f>
        <v>2</v>
      </c>
      <c r="M339">
        <f>_xlfn.XLOOKUP(Table7[[#This Row],[Name]],_7176[Name],_7176[Points])</f>
        <v>0</v>
      </c>
      <c r="N339">
        <f>_xlfn.XLOOKUP(Table7[[#This Row],[Name]],_485[[Name ]],_485[Points],0)</f>
        <v>0</v>
      </c>
      <c r="O339">
        <f>_xlfn.XLOOKUP(Table7[[#This Row],[Name]],_7024[Name],_7024[Points])</f>
        <v>8</v>
      </c>
      <c r="P339">
        <f>_xlfn.XLOOKUP(Table7[[#This Row],[Name]],_6976[Name],_6976[Points],0)</f>
        <v>0</v>
      </c>
      <c r="Q339">
        <f>_xlfn.XLOOKUP(Table7[[#This Row],[Name]],_6918[Name],_6918[Points],0)</f>
        <v>0</v>
      </c>
      <c r="R339">
        <f>_xlfn.XLOOKUP(Table7[[#This Row],[Name]],_6678[Name],_6678[Points],0)</f>
        <v>0</v>
      </c>
      <c r="S339">
        <f>_xlfn.XLOOKUP(Table7[[#This Row],[Name]],_2[Name],_2[Points],0)</f>
        <v>0</v>
      </c>
      <c r="T339">
        <f>_xlfn.XLOOKUP(Table7[[#This Row],[Name]],_773[Name],_773[Points],0)</f>
        <v>0</v>
      </c>
      <c r="U339">
        <f>_xlfn.XLOOKUP(Table7[[#This Row],[Name]],_7[Name],_7[Points],0)</f>
        <v>0</v>
      </c>
      <c r="V339">
        <f>_xlfn.XLOOKUP(Table7[[#This Row],[Name]],_7521[Name],_7521[Points],0)</f>
        <v>0</v>
      </c>
    </row>
    <row r="340" spans="1:22" x14ac:dyDescent="0.2">
      <c r="A340" t="s">
        <v>420</v>
      </c>
      <c r="B340" t="str">
        <f>_xlfn.XLOOKUP(Table7[[#This Row],[Name]],_966[[Name ]],_966[Party])</f>
        <v>Republican</v>
      </c>
      <c r="C340" s="3">
        <f>SUM(Table7[[#This Row],[H.R. 7217]:[H.R. 7521]])/Table7[[#This Row],[Total Weight]]</f>
        <v>0.14084507042253522</v>
      </c>
      <c r="D340" s="4">
        <f>SUM(Table2[Weight?])</f>
        <v>71</v>
      </c>
      <c r="E340" s="4">
        <f>IF(Table7[[#This Row],[Party]]="Democratic",1,0)</f>
        <v>0</v>
      </c>
      <c r="F340" s="4">
        <f>IF(Table7[[#This Row],[Party]]="Democratic",Table7[[#This Row],[Score]],0)</f>
        <v>0</v>
      </c>
      <c r="G340" s="4">
        <f>IF(Table7[[#This Row],[Party]]="Republican",1,0)</f>
        <v>1</v>
      </c>
      <c r="H340" s="4">
        <f>IF(Table7[[#This Row],[Party]]="Republican",Table7[[#This Row],[Score]],0)</f>
        <v>0.14084507042253522</v>
      </c>
      <c r="I340">
        <f>(_xlfn.XLOOKUP(Table7[[#This Row],[Name]],_7217[Name],_7217[Points],0))</f>
        <v>0</v>
      </c>
      <c r="J340">
        <f>_xlfn.XLOOKUP(Table7[[#This Row],[Name]],_3746[Name],_3746[Rating],0)</f>
        <v>0</v>
      </c>
      <c r="K340">
        <f>_xlfn.XLOOKUP(Table7[[#This Row],[Name]],_966[[Name ]],_966[Points])</f>
        <v>0</v>
      </c>
      <c r="L340">
        <f>_xlfn.XLOOKUP(Table7[[#This Row],[Name]],_5860[Name],_5860[Points],0)</f>
        <v>2</v>
      </c>
      <c r="M340">
        <f>_xlfn.XLOOKUP(Table7[[#This Row],[Name]],_7176[Name],_7176[Points])</f>
        <v>0</v>
      </c>
      <c r="N340">
        <f>_xlfn.XLOOKUP(Table7[[#This Row],[Name]],_485[[Name ]],_485[Points],0)</f>
        <v>0</v>
      </c>
      <c r="O340">
        <f>_xlfn.XLOOKUP(Table7[[#This Row],[Name]],_7024[Name],_7024[Points])</f>
        <v>8</v>
      </c>
      <c r="P340">
        <f>_xlfn.XLOOKUP(Table7[[#This Row],[Name]],_6976[Name],_6976[Points],0)</f>
        <v>0</v>
      </c>
      <c r="Q340">
        <f>_xlfn.XLOOKUP(Table7[[#This Row],[Name]],_6918[Name],_6918[Points],0)</f>
        <v>0</v>
      </c>
      <c r="R340">
        <f>_xlfn.XLOOKUP(Table7[[#This Row],[Name]],_6678[Name],_6678[Points],0)</f>
        <v>0</v>
      </c>
      <c r="S340">
        <f>_xlfn.XLOOKUP(Table7[[#This Row],[Name]],_2[Name],_2[Points],0)</f>
        <v>0</v>
      </c>
      <c r="T340">
        <f>_xlfn.XLOOKUP(Table7[[#This Row],[Name]],_773[Name],_773[Points],0)</f>
        <v>0</v>
      </c>
      <c r="U340">
        <f>_xlfn.XLOOKUP(Table7[[#This Row],[Name]],_7[Name],_7[Points],0)</f>
        <v>0</v>
      </c>
      <c r="V340">
        <f>_xlfn.XLOOKUP(Table7[[#This Row],[Name]],_7521[Name],_7521[Points],0)</f>
        <v>0</v>
      </c>
    </row>
    <row r="341" spans="1:22" x14ac:dyDescent="0.2">
      <c r="A341" t="s">
        <v>429</v>
      </c>
      <c r="B341" t="str">
        <f>_xlfn.XLOOKUP(Table7[[#This Row],[Name]],_966[[Name ]],_966[Party])</f>
        <v>Republican</v>
      </c>
      <c r="C341" s="3">
        <f>SUM(Table7[[#This Row],[H.R. 7217]:[H.R. 7521]])/Table7[[#This Row],[Total Weight]]</f>
        <v>0.14084507042253522</v>
      </c>
      <c r="D341" s="4">
        <f>SUM(Table2[Weight?])</f>
        <v>71</v>
      </c>
      <c r="E341" s="4">
        <f>IF(Table7[[#This Row],[Party]]="Democratic",1,0)</f>
        <v>0</v>
      </c>
      <c r="F341" s="4">
        <f>IF(Table7[[#This Row],[Party]]="Democratic",Table7[[#This Row],[Score]],0)</f>
        <v>0</v>
      </c>
      <c r="G341" s="4">
        <f>IF(Table7[[#This Row],[Party]]="Republican",1,0)</f>
        <v>1</v>
      </c>
      <c r="H341" s="4">
        <f>IF(Table7[[#This Row],[Party]]="Republican",Table7[[#This Row],[Score]],0)</f>
        <v>0.14084507042253522</v>
      </c>
      <c r="I341">
        <f>(_xlfn.XLOOKUP(Table7[[#This Row],[Name]],_7217[Name],_7217[Points],0))</f>
        <v>0</v>
      </c>
      <c r="J341">
        <f>_xlfn.XLOOKUP(Table7[[#This Row],[Name]],_3746[Name],_3746[Rating],0)</f>
        <v>0</v>
      </c>
      <c r="K341">
        <f>_xlfn.XLOOKUP(Table7[[#This Row],[Name]],_966[[Name ]],_966[Points])</f>
        <v>0</v>
      </c>
      <c r="L341">
        <f>_xlfn.XLOOKUP(Table7[[#This Row],[Name]],_5860[Name],_5860[Points],0)</f>
        <v>2</v>
      </c>
      <c r="M341">
        <f>_xlfn.XLOOKUP(Table7[[#This Row],[Name]],_7176[Name],_7176[Points])</f>
        <v>0</v>
      </c>
      <c r="N341">
        <f>_xlfn.XLOOKUP(Table7[[#This Row],[Name]],_485[[Name ]],_485[Points],0)</f>
        <v>0</v>
      </c>
      <c r="O341">
        <f>_xlfn.XLOOKUP(Table7[[#This Row],[Name]],_7024[Name],_7024[Points])</f>
        <v>8</v>
      </c>
      <c r="P341">
        <f>_xlfn.XLOOKUP(Table7[[#This Row],[Name]],_6976[Name],_6976[Points],0)</f>
        <v>0</v>
      </c>
      <c r="Q341">
        <f>_xlfn.XLOOKUP(Table7[[#This Row],[Name]],_6918[Name],_6918[Points],0)</f>
        <v>0</v>
      </c>
      <c r="R341">
        <f>_xlfn.XLOOKUP(Table7[[#This Row],[Name]],_6678[Name],_6678[Points],0)</f>
        <v>0</v>
      </c>
      <c r="S341">
        <f>_xlfn.XLOOKUP(Table7[[#This Row],[Name]],_2[Name],_2[Points],0)</f>
        <v>0</v>
      </c>
      <c r="T341">
        <f>_xlfn.XLOOKUP(Table7[[#This Row],[Name]],_773[Name],_773[Points],0)</f>
        <v>0</v>
      </c>
      <c r="U341">
        <f>_xlfn.XLOOKUP(Table7[[#This Row],[Name]],_7[Name],_7[Points],0)</f>
        <v>0</v>
      </c>
      <c r="V341">
        <f>_xlfn.XLOOKUP(Table7[[#This Row],[Name]],_7521[Name],_7521[Points],0)</f>
        <v>0</v>
      </c>
    </row>
    <row r="342" spans="1:22" x14ac:dyDescent="0.2">
      <c r="A342" t="s">
        <v>430</v>
      </c>
      <c r="B342" t="str">
        <f>_xlfn.XLOOKUP(Table7[[#This Row],[Name]],_966[[Name ]],_966[Party])</f>
        <v>Republican</v>
      </c>
      <c r="C342" s="3">
        <f>SUM(Table7[[#This Row],[H.R. 7217]:[H.R. 7521]])/Table7[[#This Row],[Total Weight]]</f>
        <v>0.14084507042253522</v>
      </c>
      <c r="D342" s="4">
        <f>SUM(Table2[Weight?])</f>
        <v>71</v>
      </c>
      <c r="E342" s="4">
        <f>IF(Table7[[#This Row],[Party]]="Democratic",1,0)</f>
        <v>0</v>
      </c>
      <c r="F342" s="4">
        <f>IF(Table7[[#This Row],[Party]]="Democratic",Table7[[#This Row],[Score]],0)</f>
        <v>0</v>
      </c>
      <c r="G342" s="4">
        <f>IF(Table7[[#This Row],[Party]]="Republican",1,0)</f>
        <v>1</v>
      </c>
      <c r="H342" s="4">
        <f>IF(Table7[[#This Row],[Party]]="Republican",Table7[[#This Row],[Score]],0)</f>
        <v>0.14084507042253522</v>
      </c>
      <c r="I342">
        <f>(_xlfn.XLOOKUP(Table7[[#This Row],[Name]],_7217[Name],_7217[Points],0))</f>
        <v>0</v>
      </c>
      <c r="J342">
        <f>_xlfn.XLOOKUP(Table7[[#This Row],[Name]],_3746[Name],_3746[Rating],0)</f>
        <v>0</v>
      </c>
      <c r="K342">
        <f>_xlfn.XLOOKUP(Table7[[#This Row],[Name]],_966[[Name ]],_966[Points])</f>
        <v>0</v>
      </c>
      <c r="L342">
        <f>_xlfn.XLOOKUP(Table7[[#This Row],[Name]],_5860[Name],_5860[Points],0)</f>
        <v>2</v>
      </c>
      <c r="M342">
        <f>_xlfn.XLOOKUP(Table7[[#This Row],[Name]],_7176[Name],_7176[Points])</f>
        <v>0</v>
      </c>
      <c r="N342">
        <f>_xlfn.XLOOKUP(Table7[[#This Row],[Name]],_485[[Name ]],_485[Points],0)</f>
        <v>0</v>
      </c>
      <c r="O342">
        <f>_xlfn.XLOOKUP(Table7[[#This Row],[Name]],_7024[Name],_7024[Points])</f>
        <v>8</v>
      </c>
      <c r="P342">
        <f>_xlfn.XLOOKUP(Table7[[#This Row],[Name]],_6976[Name],_6976[Points],0)</f>
        <v>0</v>
      </c>
      <c r="Q342">
        <f>_xlfn.XLOOKUP(Table7[[#This Row],[Name]],_6918[Name],_6918[Points],0)</f>
        <v>0</v>
      </c>
      <c r="R342">
        <f>_xlfn.XLOOKUP(Table7[[#This Row],[Name]],_6678[Name],_6678[Points],0)</f>
        <v>0</v>
      </c>
      <c r="S342">
        <f>_xlfn.XLOOKUP(Table7[[#This Row],[Name]],_2[Name],_2[Points],0)</f>
        <v>0</v>
      </c>
      <c r="T342">
        <f>_xlfn.XLOOKUP(Table7[[#This Row],[Name]],_773[Name],_773[Points],0)</f>
        <v>0</v>
      </c>
      <c r="U342">
        <f>_xlfn.XLOOKUP(Table7[[#This Row],[Name]],_7[Name],_7[Points],0)</f>
        <v>0</v>
      </c>
      <c r="V342">
        <f>_xlfn.XLOOKUP(Table7[[#This Row],[Name]],_7521[Name],_7521[Points],0)</f>
        <v>0</v>
      </c>
    </row>
    <row r="343" spans="1:22" x14ac:dyDescent="0.2">
      <c r="A343" t="s">
        <v>431</v>
      </c>
      <c r="B343" t="str">
        <f>_xlfn.XLOOKUP(Table7[[#This Row],[Name]],_966[[Name ]],_966[Party])</f>
        <v>Republican</v>
      </c>
      <c r="C343" s="3">
        <f>SUM(Table7[[#This Row],[H.R. 7217]:[H.R. 7521]])/Table7[[#This Row],[Total Weight]]</f>
        <v>0.14084507042253522</v>
      </c>
      <c r="D343" s="4">
        <f>SUM(Table2[Weight?])</f>
        <v>71</v>
      </c>
      <c r="E343" s="4">
        <f>IF(Table7[[#This Row],[Party]]="Democratic",1,0)</f>
        <v>0</v>
      </c>
      <c r="F343" s="4">
        <f>IF(Table7[[#This Row],[Party]]="Democratic",Table7[[#This Row],[Score]],0)</f>
        <v>0</v>
      </c>
      <c r="G343" s="4">
        <f>IF(Table7[[#This Row],[Party]]="Republican",1,0)</f>
        <v>1</v>
      </c>
      <c r="H343" s="4">
        <f>IF(Table7[[#This Row],[Party]]="Republican",Table7[[#This Row],[Score]],0)</f>
        <v>0.14084507042253522</v>
      </c>
      <c r="I343">
        <f>(_xlfn.XLOOKUP(Table7[[#This Row],[Name]],_7217[Name],_7217[Points],0))</f>
        <v>0</v>
      </c>
      <c r="J343">
        <f>_xlfn.XLOOKUP(Table7[[#This Row],[Name]],_3746[Name],_3746[Rating],0)</f>
        <v>0</v>
      </c>
      <c r="K343">
        <f>_xlfn.XLOOKUP(Table7[[#This Row],[Name]],_966[[Name ]],_966[Points])</f>
        <v>0</v>
      </c>
      <c r="L343">
        <f>_xlfn.XLOOKUP(Table7[[#This Row],[Name]],_5860[Name],_5860[Points],0)</f>
        <v>2</v>
      </c>
      <c r="M343">
        <f>_xlfn.XLOOKUP(Table7[[#This Row],[Name]],_7176[Name],_7176[Points])</f>
        <v>0</v>
      </c>
      <c r="N343">
        <f>_xlfn.XLOOKUP(Table7[[#This Row],[Name]],_485[[Name ]],_485[Points],0)</f>
        <v>0</v>
      </c>
      <c r="O343">
        <f>_xlfn.XLOOKUP(Table7[[#This Row],[Name]],_7024[Name],_7024[Points])</f>
        <v>8</v>
      </c>
      <c r="P343">
        <f>_xlfn.XLOOKUP(Table7[[#This Row],[Name]],_6976[Name],_6976[Points],0)</f>
        <v>0</v>
      </c>
      <c r="Q343">
        <f>_xlfn.XLOOKUP(Table7[[#This Row],[Name]],_6918[Name],_6918[Points],0)</f>
        <v>0</v>
      </c>
      <c r="R343">
        <f>_xlfn.XLOOKUP(Table7[[#This Row],[Name]],_6678[Name],_6678[Points],0)</f>
        <v>0</v>
      </c>
      <c r="S343">
        <f>_xlfn.XLOOKUP(Table7[[#This Row],[Name]],_2[Name],_2[Points],0)</f>
        <v>0</v>
      </c>
      <c r="T343">
        <f>_xlfn.XLOOKUP(Table7[[#This Row],[Name]],_773[Name],_773[Points],0)</f>
        <v>0</v>
      </c>
      <c r="U343">
        <f>_xlfn.XLOOKUP(Table7[[#This Row],[Name]],_7[Name],_7[Points],0)</f>
        <v>0</v>
      </c>
      <c r="V343">
        <f>_xlfn.XLOOKUP(Table7[[#This Row],[Name]],_7521[Name],_7521[Points],0)</f>
        <v>0</v>
      </c>
    </row>
    <row r="344" spans="1:22" x14ac:dyDescent="0.2">
      <c r="A344" t="s">
        <v>432</v>
      </c>
      <c r="B344" t="str">
        <f>_xlfn.XLOOKUP(Table7[[#This Row],[Name]],_966[[Name ]],_966[Party])</f>
        <v>Republican</v>
      </c>
      <c r="C344" s="3">
        <f>SUM(Table7[[#This Row],[H.R. 7217]:[H.R. 7521]])/Table7[[#This Row],[Total Weight]]</f>
        <v>0.14084507042253522</v>
      </c>
      <c r="D344" s="4">
        <f>SUM(Table2[Weight?])</f>
        <v>71</v>
      </c>
      <c r="E344" s="4">
        <f>IF(Table7[[#This Row],[Party]]="Democratic",1,0)</f>
        <v>0</v>
      </c>
      <c r="F344" s="4">
        <f>IF(Table7[[#This Row],[Party]]="Democratic",Table7[[#This Row],[Score]],0)</f>
        <v>0</v>
      </c>
      <c r="G344" s="4">
        <f>IF(Table7[[#This Row],[Party]]="Republican",1,0)</f>
        <v>1</v>
      </c>
      <c r="H344" s="4">
        <f>IF(Table7[[#This Row],[Party]]="Republican",Table7[[#This Row],[Score]],0)</f>
        <v>0.14084507042253522</v>
      </c>
      <c r="I344">
        <f>(_xlfn.XLOOKUP(Table7[[#This Row],[Name]],_7217[Name],_7217[Points],0))</f>
        <v>0</v>
      </c>
      <c r="J344">
        <f>_xlfn.XLOOKUP(Table7[[#This Row],[Name]],_3746[Name],_3746[Rating],0)</f>
        <v>0</v>
      </c>
      <c r="K344">
        <f>_xlfn.XLOOKUP(Table7[[#This Row],[Name]],_966[[Name ]],_966[Points])</f>
        <v>0</v>
      </c>
      <c r="L344">
        <f>_xlfn.XLOOKUP(Table7[[#This Row],[Name]],_5860[Name],_5860[Points],0)</f>
        <v>2</v>
      </c>
      <c r="M344">
        <f>_xlfn.XLOOKUP(Table7[[#This Row],[Name]],_7176[Name],_7176[Points])</f>
        <v>0</v>
      </c>
      <c r="N344">
        <f>_xlfn.XLOOKUP(Table7[[#This Row],[Name]],_485[[Name ]],_485[Points],0)</f>
        <v>0</v>
      </c>
      <c r="O344">
        <f>_xlfn.XLOOKUP(Table7[[#This Row],[Name]],_7024[Name],_7024[Points])</f>
        <v>8</v>
      </c>
      <c r="P344">
        <f>_xlfn.XLOOKUP(Table7[[#This Row],[Name]],_6976[Name],_6976[Points],0)</f>
        <v>0</v>
      </c>
      <c r="Q344">
        <f>_xlfn.XLOOKUP(Table7[[#This Row],[Name]],_6918[Name],_6918[Points],0)</f>
        <v>0</v>
      </c>
      <c r="R344">
        <f>_xlfn.XLOOKUP(Table7[[#This Row],[Name]],_6678[Name],_6678[Points],0)</f>
        <v>0</v>
      </c>
      <c r="S344">
        <f>_xlfn.XLOOKUP(Table7[[#This Row],[Name]],_2[Name],_2[Points],0)</f>
        <v>0</v>
      </c>
      <c r="T344">
        <f>_xlfn.XLOOKUP(Table7[[#This Row],[Name]],_773[Name],_773[Points],0)</f>
        <v>0</v>
      </c>
      <c r="U344">
        <f>_xlfn.XLOOKUP(Table7[[#This Row],[Name]],_7[Name],_7[Points],0)</f>
        <v>0</v>
      </c>
      <c r="V344">
        <f>_xlfn.XLOOKUP(Table7[[#This Row],[Name]],_7521[Name],_7521[Points],0)</f>
        <v>0</v>
      </c>
    </row>
    <row r="345" spans="1:22" x14ac:dyDescent="0.2">
      <c r="A345" t="s">
        <v>440</v>
      </c>
      <c r="B345" t="str">
        <f>_xlfn.XLOOKUP(Table7[[#This Row],[Name]],_966[[Name ]],_966[Party])</f>
        <v>Republican</v>
      </c>
      <c r="C345" s="3">
        <f>SUM(Table7[[#This Row],[H.R. 7217]:[H.R. 7521]])/Table7[[#This Row],[Total Weight]]</f>
        <v>0.14084507042253522</v>
      </c>
      <c r="D345" s="4">
        <f>SUM(Table2[Weight?])</f>
        <v>71</v>
      </c>
      <c r="E345" s="4">
        <f>IF(Table7[[#This Row],[Party]]="Democratic",1,0)</f>
        <v>0</v>
      </c>
      <c r="F345" s="4">
        <f>IF(Table7[[#This Row],[Party]]="Democratic",Table7[[#This Row],[Score]],0)</f>
        <v>0</v>
      </c>
      <c r="G345" s="4">
        <f>IF(Table7[[#This Row],[Party]]="Republican",1,0)</f>
        <v>1</v>
      </c>
      <c r="H345" s="4">
        <f>IF(Table7[[#This Row],[Party]]="Republican",Table7[[#This Row],[Score]],0)</f>
        <v>0.14084507042253522</v>
      </c>
      <c r="I345">
        <f>(_xlfn.XLOOKUP(Table7[[#This Row],[Name]],_7217[Name],_7217[Points],0))</f>
        <v>0</v>
      </c>
      <c r="J345">
        <f>_xlfn.XLOOKUP(Table7[[#This Row],[Name]],_3746[Name],_3746[Rating],0)</f>
        <v>0</v>
      </c>
      <c r="K345">
        <f>_xlfn.XLOOKUP(Table7[[#This Row],[Name]],_966[[Name ]],_966[Points])</f>
        <v>0</v>
      </c>
      <c r="L345">
        <f>_xlfn.XLOOKUP(Table7[[#This Row],[Name]],_5860[Name],_5860[Points],0)</f>
        <v>2</v>
      </c>
      <c r="M345">
        <f>_xlfn.XLOOKUP(Table7[[#This Row],[Name]],_7176[Name],_7176[Points])</f>
        <v>0</v>
      </c>
      <c r="N345">
        <f>_xlfn.XLOOKUP(Table7[[#This Row],[Name]],_485[[Name ]],_485[Points],0)</f>
        <v>0</v>
      </c>
      <c r="O345">
        <f>_xlfn.XLOOKUP(Table7[[#This Row],[Name]],_7024[Name],_7024[Points])</f>
        <v>8</v>
      </c>
      <c r="P345">
        <f>_xlfn.XLOOKUP(Table7[[#This Row],[Name]],_6976[Name],_6976[Points],0)</f>
        <v>0</v>
      </c>
      <c r="Q345">
        <f>_xlfn.XLOOKUP(Table7[[#This Row],[Name]],_6918[Name],_6918[Points],0)</f>
        <v>0</v>
      </c>
      <c r="R345">
        <f>_xlfn.XLOOKUP(Table7[[#This Row],[Name]],_6678[Name],_6678[Points],0)</f>
        <v>0</v>
      </c>
      <c r="S345">
        <f>_xlfn.XLOOKUP(Table7[[#This Row],[Name]],_2[Name],_2[Points],0)</f>
        <v>0</v>
      </c>
      <c r="T345">
        <f>_xlfn.XLOOKUP(Table7[[#This Row],[Name]],_773[Name],_773[Points],0)</f>
        <v>0</v>
      </c>
      <c r="U345">
        <f>_xlfn.XLOOKUP(Table7[[#This Row],[Name]],_7[Name],_7[Points],0)</f>
        <v>0</v>
      </c>
      <c r="V345">
        <f>_xlfn.XLOOKUP(Table7[[#This Row],[Name]],_7521[Name],_7521[Points],0)</f>
        <v>0</v>
      </c>
    </row>
    <row r="346" spans="1:22" x14ac:dyDescent="0.2">
      <c r="A346" t="s">
        <v>444</v>
      </c>
      <c r="B346" t="str">
        <f>_xlfn.XLOOKUP(Table7[[#This Row],[Name]],_966[[Name ]],_966[Party])</f>
        <v>Republican</v>
      </c>
      <c r="C346" s="3">
        <f>SUM(Table7[[#This Row],[H.R. 7217]:[H.R. 7521]])/Table7[[#This Row],[Total Weight]]</f>
        <v>0.14084507042253522</v>
      </c>
      <c r="D346" s="4">
        <f>SUM(Table2[Weight?])</f>
        <v>71</v>
      </c>
      <c r="E346" s="4">
        <f>IF(Table7[[#This Row],[Party]]="Democratic",1,0)</f>
        <v>0</v>
      </c>
      <c r="F346" s="4">
        <f>IF(Table7[[#This Row],[Party]]="Democratic",Table7[[#This Row],[Score]],0)</f>
        <v>0</v>
      </c>
      <c r="G346" s="4">
        <f>IF(Table7[[#This Row],[Party]]="Republican",1,0)</f>
        <v>1</v>
      </c>
      <c r="H346" s="4">
        <f>IF(Table7[[#This Row],[Party]]="Republican",Table7[[#This Row],[Score]],0)</f>
        <v>0.14084507042253522</v>
      </c>
      <c r="I346">
        <f>(_xlfn.XLOOKUP(Table7[[#This Row],[Name]],_7217[Name],_7217[Points],0))</f>
        <v>0</v>
      </c>
      <c r="J346">
        <f>_xlfn.XLOOKUP(Table7[[#This Row],[Name]],_3746[Name],_3746[Rating],0)</f>
        <v>0</v>
      </c>
      <c r="K346">
        <f>_xlfn.XLOOKUP(Table7[[#This Row],[Name]],_966[[Name ]],_966[Points])</f>
        <v>0</v>
      </c>
      <c r="L346">
        <f>_xlfn.XLOOKUP(Table7[[#This Row],[Name]],_5860[Name],_5860[Points],0)</f>
        <v>2</v>
      </c>
      <c r="M346">
        <f>_xlfn.XLOOKUP(Table7[[#This Row],[Name]],_7176[Name],_7176[Points])</f>
        <v>0</v>
      </c>
      <c r="N346">
        <f>_xlfn.XLOOKUP(Table7[[#This Row],[Name]],_485[[Name ]],_485[Points],0)</f>
        <v>0</v>
      </c>
      <c r="O346">
        <f>_xlfn.XLOOKUP(Table7[[#This Row],[Name]],_7024[Name],_7024[Points])</f>
        <v>8</v>
      </c>
      <c r="P346">
        <f>_xlfn.XLOOKUP(Table7[[#This Row],[Name]],_6976[Name],_6976[Points],0)</f>
        <v>0</v>
      </c>
      <c r="Q346">
        <f>_xlfn.XLOOKUP(Table7[[#This Row],[Name]],_6918[Name],_6918[Points],0)</f>
        <v>0</v>
      </c>
      <c r="R346">
        <f>_xlfn.XLOOKUP(Table7[[#This Row],[Name]],_6678[Name],_6678[Points],0)</f>
        <v>0</v>
      </c>
      <c r="S346">
        <f>_xlfn.XLOOKUP(Table7[[#This Row],[Name]],_2[Name],_2[Points],0)</f>
        <v>0</v>
      </c>
      <c r="T346">
        <f>_xlfn.XLOOKUP(Table7[[#This Row],[Name]],_773[Name],_773[Points],0)</f>
        <v>0</v>
      </c>
      <c r="U346">
        <f>_xlfn.XLOOKUP(Table7[[#This Row],[Name]],_7[Name],_7[Points],0)</f>
        <v>0</v>
      </c>
      <c r="V346">
        <f>_xlfn.XLOOKUP(Table7[[#This Row],[Name]],_7521[Name],_7521[Points],0)</f>
        <v>0</v>
      </c>
    </row>
    <row r="347" spans="1:22" x14ac:dyDescent="0.2">
      <c r="A347" t="s">
        <v>455</v>
      </c>
      <c r="B347" t="str">
        <f>_xlfn.XLOOKUP(Table7[[#This Row],[Name]],_966[[Name ]],_966[Party])</f>
        <v>Republican</v>
      </c>
      <c r="C347" s="3">
        <f>SUM(Table7[[#This Row],[H.R. 7217]:[H.R. 7521]])/Table7[[#This Row],[Total Weight]]</f>
        <v>0.14084507042253522</v>
      </c>
      <c r="D347" s="4">
        <f>SUM(Table2[Weight?])</f>
        <v>71</v>
      </c>
      <c r="E347" s="4">
        <f>IF(Table7[[#This Row],[Party]]="Democratic",1,0)</f>
        <v>0</v>
      </c>
      <c r="F347" s="4">
        <f>IF(Table7[[#This Row],[Party]]="Democratic",Table7[[#This Row],[Score]],0)</f>
        <v>0</v>
      </c>
      <c r="G347" s="4">
        <f>IF(Table7[[#This Row],[Party]]="Republican",1,0)</f>
        <v>1</v>
      </c>
      <c r="H347" s="4">
        <f>IF(Table7[[#This Row],[Party]]="Republican",Table7[[#This Row],[Score]],0)</f>
        <v>0.14084507042253522</v>
      </c>
      <c r="I347">
        <f>(_xlfn.XLOOKUP(Table7[[#This Row],[Name]],_7217[Name],_7217[Points],0))</f>
        <v>0</v>
      </c>
      <c r="J347">
        <f>_xlfn.XLOOKUP(Table7[[#This Row],[Name]],_3746[Name],_3746[Rating],0)</f>
        <v>0</v>
      </c>
      <c r="K347">
        <f>_xlfn.XLOOKUP(Table7[[#This Row],[Name]],_966[[Name ]],_966[Points])</f>
        <v>0</v>
      </c>
      <c r="L347">
        <f>_xlfn.XLOOKUP(Table7[[#This Row],[Name]],_5860[Name],_5860[Points],0)</f>
        <v>2</v>
      </c>
      <c r="M347">
        <f>_xlfn.XLOOKUP(Table7[[#This Row],[Name]],_7176[Name],_7176[Points])</f>
        <v>0</v>
      </c>
      <c r="N347">
        <f>_xlfn.XLOOKUP(Table7[[#This Row],[Name]],_485[[Name ]],_485[Points],0)</f>
        <v>0</v>
      </c>
      <c r="O347">
        <f>_xlfn.XLOOKUP(Table7[[#This Row],[Name]],_7024[Name],_7024[Points])</f>
        <v>8</v>
      </c>
      <c r="P347">
        <f>_xlfn.XLOOKUP(Table7[[#This Row],[Name]],_6976[Name],_6976[Points],0)</f>
        <v>0</v>
      </c>
      <c r="Q347">
        <f>_xlfn.XLOOKUP(Table7[[#This Row],[Name]],_6918[Name],_6918[Points],0)</f>
        <v>0</v>
      </c>
      <c r="R347">
        <f>_xlfn.XLOOKUP(Table7[[#This Row],[Name]],_6678[Name],_6678[Points],0)</f>
        <v>0</v>
      </c>
      <c r="S347">
        <f>_xlfn.XLOOKUP(Table7[[#This Row],[Name]],_2[Name],_2[Points],0)</f>
        <v>0</v>
      </c>
      <c r="T347">
        <f>_xlfn.XLOOKUP(Table7[[#This Row],[Name]],_773[Name],_773[Points],0)</f>
        <v>0</v>
      </c>
      <c r="U347">
        <f>_xlfn.XLOOKUP(Table7[[#This Row],[Name]],_7[Name],_7[Points],0)</f>
        <v>0</v>
      </c>
      <c r="V347">
        <f>_xlfn.XLOOKUP(Table7[[#This Row],[Name]],_7521[Name],_7521[Points],0)</f>
        <v>0</v>
      </c>
    </row>
    <row r="348" spans="1:22" x14ac:dyDescent="0.2">
      <c r="A348" t="s">
        <v>457</v>
      </c>
      <c r="B348" t="str">
        <f>_xlfn.XLOOKUP(Table7[[#This Row],[Name]],_966[[Name ]],_966[Party])</f>
        <v>Republican</v>
      </c>
      <c r="C348" s="3">
        <f>SUM(Table7[[#This Row],[H.R. 7217]:[H.R. 7521]])/Table7[[#This Row],[Total Weight]]</f>
        <v>0.14084507042253522</v>
      </c>
      <c r="D348" s="4">
        <f>SUM(Table2[Weight?])</f>
        <v>71</v>
      </c>
      <c r="E348" s="4">
        <f>IF(Table7[[#This Row],[Party]]="Democratic",1,0)</f>
        <v>0</v>
      </c>
      <c r="F348" s="4">
        <f>IF(Table7[[#This Row],[Party]]="Democratic",Table7[[#This Row],[Score]],0)</f>
        <v>0</v>
      </c>
      <c r="G348" s="4">
        <f>IF(Table7[[#This Row],[Party]]="Republican",1,0)</f>
        <v>1</v>
      </c>
      <c r="H348" s="4">
        <f>IF(Table7[[#This Row],[Party]]="Republican",Table7[[#This Row],[Score]],0)</f>
        <v>0.14084507042253522</v>
      </c>
      <c r="I348">
        <f>(_xlfn.XLOOKUP(Table7[[#This Row],[Name]],_7217[Name],_7217[Points],0))</f>
        <v>0</v>
      </c>
      <c r="J348">
        <f>_xlfn.XLOOKUP(Table7[[#This Row],[Name]],_3746[Name],_3746[Rating],0)</f>
        <v>0</v>
      </c>
      <c r="K348">
        <f>_xlfn.XLOOKUP(Table7[[#This Row],[Name]],_966[[Name ]],_966[Points])</f>
        <v>0</v>
      </c>
      <c r="L348">
        <f>_xlfn.XLOOKUP(Table7[[#This Row],[Name]],_5860[Name],_5860[Points],0)</f>
        <v>2</v>
      </c>
      <c r="M348">
        <f>_xlfn.XLOOKUP(Table7[[#This Row],[Name]],_7176[Name],_7176[Points])</f>
        <v>0</v>
      </c>
      <c r="N348">
        <f>_xlfn.XLOOKUP(Table7[[#This Row],[Name]],_485[[Name ]],_485[Points],0)</f>
        <v>0</v>
      </c>
      <c r="O348">
        <f>_xlfn.XLOOKUP(Table7[[#This Row],[Name]],_7024[Name],_7024[Points])</f>
        <v>8</v>
      </c>
      <c r="P348">
        <f>_xlfn.XLOOKUP(Table7[[#This Row],[Name]],_6976[Name],_6976[Points],0)</f>
        <v>0</v>
      </c>
      <c r="Q348">
        <f>_xlfn.XLOOKUP(Table7[[#This Row],[Name]],_6918[Name],_6918[Points],0)</f>
        <v>0</v>
      </c>
      <c r="R348">
        <f>_xlfn.XLOOKUP(Table7[[#This Row],[Name]],_6678[Name],_6678[Points],0)</f>
        <v>0</v>
      </c>
      <c r="S348">
        <f>_xlfn.XLOOKUP(Table7[[#This Row],[Name]],_2[Name],_2[Points],0)</f>
        <v>0</v>
      </c>
      <c r="T348">
        <f>_xlfn.XLOOKUP(Table7[[#This Row],[Name]],_773[Name],_773[Points],0)</f>
        <v>0</v>
      </c>
      <c r="U348">
        <f>_xlfn.XLOOKUP(Table7[[#This Row],[Name]],_7[Name],_7[Points],0)</f>
        <v>0</v>
      </c>
      <c r="V348">
        <f>_xlfn.XLOOKUP(Table7[[#This Row],[Name]],_7521[Name],_7521[Points],0)</f>
        <v>0</v>
      </c>
    </row>
    <row r="349" spans="1:22" x14ac:dyDescent="0.2">
      <c r="A349" t="s">
        <v>460</v>
      </c>
      <c r="B349" t="str">
        <f>_xlfn.XLOOKUP(Table7[[#This Row],[Name]],_966[[Name ]],_966[Party])</f>
        <v>Republican</v>
      </c>
      <c r="C349" s="3">
        <f>SUM(Table7[[#This Row],[H.R. 7217]:[H.R. 7521]])/Table7[[#This Row],[Total Weight]]</f>
        <v>0.14084507042253522</v>
      </c>
      <c r="D349" s="4">
        <f>SUM(Table2[Weight?])</f>
        <v>71</v>
      </c>
      <c r="E349" s="4">
        <f>IF(Table7[[#This Row],[Party]]="Democratic",1,0)</f>
        <v>0</v>
      </c>
      <c r="F349" s="4">
        <f>IF(Table7[[#This Row],[Party]]="Democratic",Table7[[#This Row],[Score]],0)</f>
        <v>0</v>
      </c>
      <c r="G349" s="4">
        <f>IF(Table7[[#This Row],[Party]]="Republican",1,0)</f>
        <v>1</v>
      </c>
      <c r="H349" s="4">
        <f>IF(Table7[[#This Row],[Party]]="Republican",Table7[[#This Row],[Score]],0)</f>
        <v>0.14084507042253522</v>
      </c>
      <c r="I349">
        <f>(_xlfn.XLOOKUP(Table7[[#This Row],[Name]],_7217[Name],_7217[Points],0))</f>
        <v>0</v>
      </c>
      <c r="J349">
        <f>_xlfn.XLOOKUP(Table7[[#This Row],[Name]],_3746[Name],_3746[Rating],0)</f>
        <v>0</v>
      </c>
      <c r="K349">
        <f>_xlfn.XLOOKUP(Table7[[#This Row],[Name]],_966[[Name ]],_966[Points])</f>
        <v>0</v>
      </c>
      <c r="L349">
        <f>_xlfn.XLOOKUP(Table7[[#This Row],[Name]],_5860[Name],_5860[Points],0)</f>
        <v>2</v>
      </c>
      <c r="M349">
        <f>_xlfn.XLOOKUP(Table7[[#This Row],[Name]],_7176[Name],_7176[Points])</f>
        <v>0</v>
      </c>
      <c r="N349">
        <f>_xlfn.XLOOKUP(Table7[[#This Row],[Name]],_485[[Name ]],_485[Points],0)</f>
        <v>0</v>
      </c>
      <c r="O349">
        <f>_xlfn.XLOOKUP(Table7[[#This Row],[Name]],_7024[Name],_7024[Points])</f>
        <v>8</v>
      </c>
      <c r="P349">
        <f>_xlfn.XLOOKUP(Table7[[#This Row],[Name]],_6976[Name],_6976[Points],0)</f>
        <v>0</v>
      </c>
      <c r="Q349">
        <f>_xlfn.XLOOKUP(Table7[[#This Row],[Name]],_6918[Name],_6918[Points],0)</f>
        <v>0</v>
      </c>
      <c r="R349">
        <f>_xlfn.XLOOKUP(Table7[[#This Row],[Name]],_6678[Name],_6678[Points],0)</f>
        <v>0</v>
      </c>
      <c r="S349">
        <f>_xlfn.XLOOKUP(Table7[[#This Row],[Name]],_2[Name],_2[Points],0)</f>
        <v>0</v>
      </c>
      <c r="T349">
        <f>_xlfn.XLOOKUP(Table7[[#This Row],[Name]],_773[Name],_773[Points],0)</f>
        <v>0</v>
      </c>
      <c r="U349">
        <f>_xlfn.XLOOKUP(Table7[[#This Row],[Name]],_7[Name],_7[Points],0)</f>
        <v>0</v>
      </c>
      <c r="V349">
        <f>_xlfn.XLOOKUP(Table7[[#This Row],[Name]],_7521[Name],_7521[Points],0)</f>
        <v>0</v>
      </c>
    </row>
    <row r="350" spans="1:22" x14ac:dyDescent="0.2">
      <c r="A350" t="s">
        <v>466</v>
      </c>
      <c r="B350" t="str">
        <f>_xlfn.XLOOKUP(Table7[[#This Row],[Name]],_966[[Name ]],_966[Party])</f>
        <v>Republican</v>
      </c>
      <c r="C350" s="3">
        <f>SUM(Table7[[#This Row],[H.R. 7217]:[H.R. 7521]])/Table7[[#This Row],[Total Weight]]</f>
        <v>0.14084507042253522</v>
      </c>
      <c r="D350" s="4">
        <f>SUM(Table2[Weight?])</f>
        <v>71</v>
      </c>
      <c r="E350" s="4">
        <f>IF(Table7[[#This Row],[Party]]="Democratic",1,0)</f>
        <v>0</v>
      </c>
      <c r="F350" s="4">
        <f>IF(Table7[[#This Row],[Party]]="Democratic",Table7[[#This Row],[Score]],0)</f>
        <v>0</v>
      </c>
      <c r="G350" s="4">
        <f>IF(Table7[[#This Row],[Party]]="Republican",1,0)</f>
        <v>1</v>
      </c>
      <c r="H350" s="4">
        <f>IF(Table7[[#This Row],[Party]]="Republican",Table7[[#This Row],[Score]],0)</f>
        <v>0.14084507042253522</v>
      </c>
      <c r="I350">
        <f>(_xlfn.XLOOKUP(Table7[[#This Row],[Name]],_7217[Name],_7217[Points],0))</f>
        <v>0</v>
      </c>
      <c r="J350">
        <f>_xlfn.XLOOKUP(Table7[[#This Row],[Name]],_3746[Name],_3746[Rating],0)</f>
        <v>0</v>
      </c>
      <c r="K350">
        <f>_xlfn.XLOOKUP(Table7[[#This Row],[Name]],_966[[Name ]],_966[Points])</f>
        <v>0</v>
      </c>
      <c r="L350">
        <f>_xlfn.XLOOKUP(Table7[[#This Row],[Name]],_5860[Name],_5860[Points],0)</f>
        <v>2</v>
      </c>
      <c r="M350">
        <f>_xlfn.XLOOKUP(Table7[[#This Row],[Name]],_7176[Name],_7176[Points])</f>
        <v>0</v>
      </c>
      <c r="N350">
        <f>_xlfn.XLOOKUP(Table7[[#This Row],[Name]],_485[[Name ]],_485[Points],0)</f>
        <v>0</v>
      </c>
      <c r="O350">
        <f>_xlfn.XLOOKUP(Table7[[#This Row],[Name]],_7024[Name],_7024[Points])</f>
        <v>8</v>
      </c>
      <c r="P350">
        <f>_xlfn.XLOOKUP(Table7[[#This Row],[Name]],_6976[Name],_6976[Points],0)</f>
        <v>0</v>
      </c>
      <c r="Q350">
        <f>_xlfn.XLOOKUP(Table7[[#This Row],[Name]],_6918[Name],_6918[Points],0)</f>
        <v>0</v>
      </c>
      <c r="R350">
        <f>_xlfn.XLOOKUP(Table7[[#This Row],[Name]],_6678[Name],_6678[Points],0)</f>
        <v>0</v>
      </c>
      <c r="S350">
        <f>_xlfn.XLOOKUP(Table7[[#This Row],[Name]],_2[Name],_2[Points],0)</f>
        <v>0</v>
      </c>
      <c r="T350">
        <f>_xlfn.XLOOKUP(Table7[[#This Row],[Name]],_773[Name],_773[Points],0)</f>
        <v>0</v>
      </c>
      <c r="U350">
        <f>_xlfn.XLOOKUP(Table7[[#This Row],[Name]],_7[Name],_7[Points],0)</f>
        <v>0</v>
      </c>
      <c r="V350">
        <f>_xlfn.XLOOKUP(Table7[[#This Row],[Name]],_7521[Name],_7521[Points],0)</f>
        <v>0</v>
      </c>
    </row>
    <row r="351" spans="1:22" x14ac:dyDescent="0.2">
      <c r="A351" t="s">
        <v>473</v>
      </c>
      <c r="B351" t="str">
        <f>_xlfn.XLOOKUP(Table7[[#This Row],[Name]],_966[[Name ]],_966[Party])</f>
        <v>Republican</v>
      </c>
      <c r="C351" s="3">
        <f>SUM(Table7[[#This Row],[H.R. 7217]:[H.R. 7521]])/Table7[[#This Row],[Total Weight]]</f>
        <v>0.14084507042253522</v>
      </c>
      <c r="D351" s="4">
        <f>SUM(Table2[Weight?])</f>
        <v>71</v>
      </c>
      <c r="E351" s="4">
        <f>IF(Table7[[#This Row],[Party]]="Democratic",1,0)</f>
        <v>0</v>
      </c>
      <c r="F351" s="4">
        <f>IF(Table7[[#This Row],[Party]]="Democratic",Table7[[#This Row],[Score]],0)</f>
        <v>0</v>
      </c>
      <c r="G351" s="4">
        <f>IF(Table7[[#This Row],[Party]]="Republican",1,0)</f>
        <v>1</v>
      </c>
      <c r="H351" s="4">
        <f>IF(Table7[[#This Row],[Party]]="Republican",Table7[[#This Row],[Score]],0)</f>
        <v>0.14084507042253522</v>
      </c>
      <c r="I351">
        <f>(_xlfn.XLOOKUP(Table7[[#This Row],[Name]],_7217[Name],_7217[Points],0))</f>
        <v>0</v>
      </c>
      <c r="J351">
        <f>_xlfn.XLOOKUP(Table7[[#This Row],[Name]],_3746[Name],_3746[Rating],0)</f>
        <v>0</v>
      </c>
      <c r="K351">
        <f>_xlfn.XLOOKUP(Table7[[#This Row],[Name]],_966[[Name ]],_966[Points])</f>
        <v>0</v>
      </c>
      <c r="L351">
        <f>_xlfn.XLOOKUP(Table7[[#This Row],[Name]],_5860[Name],_5860[Points],0)</f>
        <v>2</v>
      </c>
      <c r="M351">
        <f>_xlfn.XLOOKUP(Table7[[#This Row],[Name]],_7176[Name],_7176[Points])</f>
        <v>0</v>
      </c>
      <c r="N351">
        <f>_xlfn.XLOOKUP(Table7[[#This Row],[Name]],_485[[Name ]],_485[Points],0)</f>
        <v>0</v>
      </c>
      <c r="O351">
        <f>_xlfn.XLOOKUP(Table7[[#This Row],[Name]],_7024[Name],_7024[Points])</f>
        <v>8</v>
      </c>
      <c r="P351">
        <f>_xlfn.XLOOKUP(Table7[[#This Row],[Name]],_6976[Name],_6976[Points],0)</f>
        <v>0</v>
      </c>
      <c r="Q351">
        <f>_xlfn.XLOOKUP(Table7[[#This Row],[Name]],_6918[Name],_6918[Points],0)</f>
        <v>0</v>
      </c>
      <c r="R351">
        <f>_xlfn.XLOOKUP(Table7[[#This Row],[Name]],_6678[Name],_6678[Points],0)</f>
        <v>0</v>
      </c>
      <c r="S351">
        <f>_xlfn.XLOOKUP(Table7[[#This Row],[Name]],_2[Name],_2[Points],0)</f>
        <v>0</v>
      </c>
      <c r="T351">
        <f>_xlfn.XLOOKUP(Table7[[#This Row],[Name]],_773[Name],_773[Points],0)</f>
        <v>0</v>
      </c>
      <c r="U351">
        <f>_xlfn.XLOOKUP(Table7[[#This Row],[Name]],_7[Name],_7[Points],0)</f>
        <v>0</v>
      </c>
      <c r="V351">
        <f>_xlfn.XLOOKUP(Table7[[#This Row],[Name]],_7521[Name],_7521[Points],0)</f>
        <v>0</v>
      </c>
    </row>
    <row r="352" spans="1:22" x14ac:dyDescent="0.2">
      <c r="A352" t="s">
        <v>474</v>
      </c>
      <c r="B352" t="str">
        <f>_xlfn.XLOOKUP(Table7[[#This Row],[Name]],_966[[Name ]],_966[Party])</f>
        <v>Republican</v>
      </c>
      <c r="C352" s="3">
        <f>SUM(Table7[[#This Row],[H.R. 7217]:[H.R. 7521]])/Table7[[#This Row],[Total Weight]]</f>
        <v>0.14084507042253522</v>
      </c>
      <c r="D352" s="4">
        <f>SUM(Table2[Weight?])</f>
        <v>71</v>
      </c>
      <c r="E352" s="4">
        <f>IF(Table7[[#This Row],[Party]]="Democratic",1,0)</f>
        <v>0</v>
      </c>
      <c r="F352" s="4">
        <f>IF(Table7[[#This Row],[Party]]="Democratic",Table7[[#This Row],[Score]],0)</f>
        <v>0</v>
      </c>
      <c r="G352" s="4">
        <f>IF(Table7[[#This Row],[Party]]="Republican",1,0)</f>
        <v>1</v>
      </c>
      <c r="H352" s="4">
        <f>IF(Table7[[#This Row],[Party]]="Republican",Table7[[#This Row],[Score]],0)</f>
        <v>0.14084507042253522</v>
      </c>
      <c r="I352">
        <f>(_xlfn.XLOOKUP(Table7[[#This Row],[Name]],_7217[Name],_7217[Points],0))</f>
        <v>0</v>
      </c>
      <c r="J352">
        <f>_xlfn.XLOOKUP(Table7[[#This Row],[Name]],_3746[Name],_3746[Rating],0)</f>
        <v>0</v>
      </c>
      <c r="K352">
        <f>_xlfn.XLOOKUP(Table7[[#This Row],[Name]],_966[[Name ]],_966[Points])</f>
        <v>0</v>
      </c>
      <c r="L352">
        <f>_xlfn.XLOOKUP(Table7[[#This Row],[Name]],_5860[Name],_5860[Points],0)</f>
        <v>2</v>
      </c>
      <c r="M352">
        <f>_xlfn.XLOOKUP(Table7[[#This Row],[Name]],_7176[Name],_7176[Points])</f>
        <v>0</v>
      </c>
      <c r="N352">
        <f>_xlfn.XLOOKUP(Table7[[#This Row],[Name]],_485[[Name ]],_485[Points],0)</f>
        <v>0</v>
      </c>
      <c r="O352">
        <f>_xlfn.XLOOKUP(Table7[[#This Row],[Name]],_7024[Name],_7024[Points])</f>
        <v>8</v>
      </c>
      <c r="P352">
        <f>_xlfn.XLOOKUP(Table7[[#This Row],[Name]],_6976[Name],_6976[Points],0)</f>
        <v>0</v>
      </c>
      <c r="Q352">
        <f>_xlfn.XLOOKUP(Table7[[#This Row],[Name]],_6918[Name],_6918[Points],0)</f>
        <v>0</v>
      </c>
      <c r="R352">
        <f>_xlfn.XLOOKUP(Table7[[#This Row],[Name]],_6678[Name],_6678[Points],0)</f>
        <v>0</v>
      </c>
      <c r="S352">
        <f>_xlfn.XLOOKUP(Table7[[#This Row],[Name]],_2[Name],_2[Points],0)</f>
        <v>0</v>
      </c>
      <c r="T352">
        <f>_xlfn.XLOOKUP(Table7[[#This Row],[Name]],_773[Name],_773[Points],0)</f>
        <v>0</v>
      </c>
      <c r="U352">
        <f>_xlfn.XLOOKUP(Table7[[#This Row],[Name]],_7[Name],_7[Points],0)</f>
        <v>0</v>
      </c>
      <c r="V352">
        <f>_xlfn.XLOOKUP(Table7[[#This Row],[Name]],_7521[Name],_7521[Points],0)</f>
        <v>0</v>
      </c>
    </row>
    <row r="353" spans="1:22" x14ac:dyDescent="0.2">
      <c r="A353" t="s">
        <v>481</v>
      </c>
      <c r="B353" t="str">
        <f>_xlfn.XLOOKUP(Table7[[#This Row],[Name]],_966[[Name ]],_966[Party])</f>
        <v>Republican</v>
      </c>
      <c r="C353" s="3">
        <f>SUM(Table7[[#This Row],[H.R. 7217]:[H.R. 7521]])/Table7[[#This Row],[Total Weight]]</f>
        <v>0.14084507042253522</v>
      </c>
      <c r="D353" s="4">
        <f>SUM(Table2[Weight?])</f>
        <v>71</v>
      </c>
      <c r="E353" s="4">
        <f>IF(Table7[[#This Row],[Party]]="Democratic",1,0)</f>
        <v>0</v>
      </c>
      <c r="F353" s="4">
        <f>IF(Table7[[#This Row],[Party]]="Democratic",Table7[[#This Row],[Score]],0)</f>
        <v>0</v>
      </c>
      <c r="G353" s="4">
        <f>IF(Table7[[#This Row],[Party]]="Republican",1,0)</f>
        <v>1</v>
      </c>
      <c r="H353" s="4">
        <f>IF(Table7[[#This Row],[Party]]="Republican",Table7[[#This Row],[Score]],0)</f>
        <v>0.14084507042253522</v>
      </c>
      <c r="I353">
        <f>(_xlfn.XLOOKUP(Table7[[#This Row],[Name]],_7217[Name],_7217[Points],0))</f>
        <v>0</v>
      </c>
      <c r="J353">
        <f>_xlfn.XLOOKUP(Table7[[#This Row],[Name]],_3746[Name],_3746[Rating],0)</f>
        <v>0</v>
      </c>
      <c r="K353">
        <f>_xlfn.XLOOKUP(Table7[[#This Row],[Name]],_966[[Name ]],_966[Points])</f>
        <v>0</v>
      </c>
      <c r="L353">
        <f>_xlfn.XLOOKUP(Table7[[#This Row],[Name]],_5860[Name],_5860[Points],0)</f>
        <v>2</v>
      </c>
      <c r="M353">
        <f>_xlfn.XLOOKUP(Table7[[#This Row],[Name]],_7176[Name],_7176[Points])</f>
        <v>0</v>
      </c>
      <c r="N353">
        <f>_xlfn.XLOOKUP(Table7[[#This Row],[Name]],_485[[Name ]],_485[Points],0)</f>
        <v>0</v>
      </c>
      <c r="O353">
        <f>_xlfn.XLOOKUP(Table7[[#This Row],[Name]],_7024[Name],_7024[Points])</f>
        <v>8</v>
      </c>
      <c r="P353">
        <f>_xlfn.XLOOKUP(Table7[[#This Row],[Name]],_6976[Name],_6976[Points],0)</f>
        <v>0</v>
      </c>
      <c r="Q353">
        <f>_xlfn.XLOOKUP(Table7[[#This Row],[Name]],_6918[Name],_6918[Points],0)</f>
        <v>0</v>
      </c>
      <c r="R353">
        <f>_xlfn.XLOOKUP(Table7[[#This Row],[Name]],_6678[Name],_6678[Points],0)</f>
        <v>0</v>
      </c>
      <c r="S353">
        <f>_xlfn.XLOOKUP(Table7[[#This Row],[Name]],_2[Name],_2[Points],0)</f>
        <v>0</v>
      </c>
      <c r="T353">
        <f>_xlfn.XLOOKUP(Table7[[#This Row],[Name]],_773[Name],_773[Points],0)</f>
        <v>0</v>
      </c>
      <c r="U353">
        <f>_xlfn.XLOOKUP(Table7[[#This Row],[Name]],_7[Name],_7[Points],0)</f>
        <v>0</v>
      </c>
      <c r="V353">
        <f>_xlfn.XLOOKUP(Table7[[#This Row],[Name]],_7521[Name],_7521[Points],0)</f>
        <v>0</v>
      </c>
    </row>
    <row r="354" spans="1:22" x14ac:dyDescent="0.2">
      <c r="A354" t="s">
        <v>482</v>
      </c>
      <c r="B354" t="str">
        <f>_xlfn.XLOOKUP(Table7[[#This Row],[Name]],_966[[Name ]],_966[Party])</f>
        <v>Republican</v>
      </c>
      <c r="C354" s="3">
        <f>SUM(Table7[[#This Row],[H.R. 7217]:[H.R. 7521]])/Table7[[#This Row],[Total Weight]]</f>
        <v>0.14084507042253522</v>
      </c>
      <c r="D354" s="4">
        <f>SUM(Table2[Weight?])</f>
        <v>71</v>
      </c>
      <c r="E354" s="4">
        <f>IF(Table7[[#This Row],[Party]]="Democratic",1,0)</f>
        <v>0</v>
      </c>
      <c r="F354" s="4">
        <f>IF(Table7[[#This Row],[Party]]="Democratic",Table7[[#This Row],[Score]],0)</f>
        <v>0</v>
      </c>
      <c r="G354" s="4">
        <f>IF(Table7[[#This Row],[Party]]="Republican",1,0)</f>
        <v>1</v>
      </c>
      <c r="H354" s="4">
        <f>IF(Table7[[#This Row],[Party]]="Republican",Table7[[#This Row],[Score]],0)</f>
        <v>0.14084507042253522</v>
      </c>
      <c r="I354">
        <f>(_xlfn.XLOOKUP(Table7[[#This Row],[Name]],_7217[Name],_7217[Points],0))</f>
        <v>0</v>
      </c>
      <c r="J354">
        <f>_xlfn.XLOOKUP(Table7[[#This Row],[Name]],_3746[Name],_3746[Rating],0)</f>
        <v>0</v>
      </c>
      <c r="K354">
        <f>_xlfn.XLOOKUP(Table7[[#This Row],[Name]],_966[[Name ]],_966[Points])</f>
        <v>0</v>
      </c>
      <c r="L354">
        <f>_xlfn.XLOOKUP(Table7[[#This Row],[Name]],_5860[Name],_5860[Points],0)</f>
        <v>2</v>
      </c>
      <c r="M354">
        <f>_xlfn.XLOOKUP(Table7[[#This Row],[Name]],_7176[Name],_7176[Points])</f>
        <v>0</v>
      </c>
      <c r="N354">
        <f>_xlfn.XLOOKUP(Table7[[#This Row],[Name]],_485[[Name ]],_485[Points],0)</f>
        <v>0</v>
      </c>
      <c r="O354">
        <f>_xlfn.XLOOKUP(Table7[[#This Row],[Name]],_7024[Name],_7024[Points])</f>
        <v>8</v>
      </c>
      <c r="P354">
        <f>_xlfn.XLOOKUP(Table7[[#This Row],[Name]],_6976[Name],_6976[Points],0)</f>
        <v>0</v>
      </c>
      <c r="Q354">
        <f>_xlfn.XLOOKUP(Table7[[#This Row],[Name]],_6918[Name],_6918[Points],0)</f>
        <v>0</v>
      </c>
      <c r="R354">
        <f>_xlfn.XLOOKUP(Table7[[#This Row],[Name]],_6678[Name],_6678[Points],0)</f>
        <v>0</v>
      </c>
      <c r="S354">
        <f>_xlfn.XLOOKUP(Table7[[#This Row],[Name]],_2[Name],_2[Points],0)</f>
        <v>0</v>
      </c>
      <c r="T354">
        <f>_xlfn.XLOOKUP(Table7[[#This Row],[Name]],_773[Name],_773[Points],0)</f>
        <v>0</v>
      </c>
      <c r="U354">
        <f>_xlfn.XLOOKUP(Table7[[#This Row],[Name]],_7[Name],_7[Points],0)</f>
        <v>0</v>
      </c>
      <c r="V354">
        <f>_xlfn.XLOOKUP(Table7[[#This Row],[Name]],_7521[Name],_7521[Points],0)</f>
        <v>0</v>
      </c>
    </row>
    <row r="355" spans="1:22" x14ac:dyDescent="0.2">
      <c r="A355" t="s">
        <v>61</v>
      </c>
      <c r="B355" t="str">
        <f>_xlfn.XLOOKUP(Table7[[#This Row],[Name]],_966[[Name ]],_966[Party])</f>
        <v>Republican</v>
      </c>
      <c r="C355" s="3">
        <f>SUM(Table7[[#This Row],[H.R. 7217]:[H.R. 7521]])/Table7[[#This Row],[Total Weight]]</f>
        <v>0.12676056338028169</v>
      </c>
      <c r="D355" s="4">
        <f>SUM(Table2[Weight?])</f>
        <v>71</v>
      </c>
      <c r="E355" s="4">
        <f>IF(Table7[[#This Row],[Party]]="Democratic",1,0)</f>
        <v>0</v>
      </c>
      <c r="F355" s="4">
        <f>IF(Table7[[#This Row],[Party]]="Democratic",Table7[[#This Row],[Score]],0)</f>
        <v>0</v>
      </c>
      <c r="G355" s="4">
        <f>IF(Table7[[#This Row],[Party]]="Republican",1,0)</f>
        <v>1</v>
      </c>
      <c r="H355" s="4">
        <f>IF(Table7[[#This Row],[Party]]="Republican",Table7[[#This Row],[Score]],0)</f>
        <v>0.12676056338028169</v>
      </c>
      <c r="I355">
        <f>(_xlfn.XLOOKUP(Table7[[#This Row],[Name]],_7217[Name],_7217[Points],0))</f>
        <v>0</v>
      </c>
      <c r="J355">
        <f>_xlfn.XLOOKUP(Table7[[#This Row],[Name]],_3746[Name],_3746[Rating],0)</f>
        <v>1</v>
      </c>
      <c r="K355">
        <f>_xlfn.XLOOKUP(Table7[[#This Row],[Name]],_966[[Name ]],_966[Points])</f>
        <v>0</v>
      </c>
      <c r="L355">
        <f>_xlfn.XLOOKUP(Table7[[#This Row],[Name]],_5860[Name],_5860[Points],0)</f>
        <v>0</v>
      </c>
      <c r="M355">
        <f>_xlfn.XLOOKUP(Table7[[#This Row],[Name]],_7176[Name],_7176[Points])</f>
        <v>0</v>
      </c>
      <c r="N355">
        <f>_xlfn.XLOOKUP(Table7[[#This Row],[Name]],_485[[Name ]],_485[Points],0)</f>
        <v>0</v>
      </c>
      <c r="O355">
        <f>_xlfn.XLOOKUP(Table7[[#This Row],[Name]],_7024[Name],_7024[Points])</f>
        <v>8</v>
      </c>
      <c r="P355">
        <f>_xlfn.XLOOKUP(Table7[[#This Row],[Name]],_6976[Name],_6976[Points],0)</f>
        <v>0</v>
      </c>
      <c r="Q355">
        <f>_xlfn.XLOOKUP(Table7[[#This Row],[Name]],_6918[Name],_6918[Points],0)</f>
        <v>0</v>
      </c>
      <c r="R355">
        <f>_xlfn.XLOOKUP(Table7[[#This Row],[Name]],_6678[Name],_6678[Points],0)</f>
        <v>0</v>
      </c>
      <c r="S355">
        <f>_xlfn.XLOOKUP(Table7[[#This Row],[Name]],_2[Name],_2[Points],0)</f>
        <v>0</v>
      </c>
      <c r="T355">
        <f>_xlfn.XLOOKUP(Table7[[#This Row],[Name]],_773[Name],_773[Points],0)</f>
        <v>0</v>
      </c>
      <c r="U355">
        <f>_xlfn.XLOOKUP(Table7[[#This Row],[Name]],_7[Name],_7[Points],0)</f>
        <v>0</v>
      </c>
      <c r="V355">
        <f>_xlfn.XLOOKUP(Table7[[#This Row],[Name]],_7521[Name],_7521[Points],0)</f>
        <v>0</v>
      </c>
    </row>
    <row r="356" spans="1:22" x14ac:dyDescent="0.2">
      <c r="A356" t="s">
        <v>74</v>
      </c>
      <c r="B356" t="str">
        <f>_xlfn.XLOOKUP(Table7[[#This Row],[Name]],_966[[Name ]],_966[Party])</f>
        <v>Republican</v>
      </c>
      <c r="C356" s="3">
        <f>SUM(Table7[[#This Row],[H.R. 7217]:[H.R. 7521]])/Table7[[#This Row],[Total Weight]]</f>
        <v>0.12676056338028169</v>
      </c>
      <c r="D356" s="4">
        <f>SUM(Table2[Weight?])</f>
        <v>71</v>
      </c>
      <c r="E356" s="4">
        <f>IF(Table7[[#This Row],[Party]]="Democratic",1,0)</f>
        <v>0</v>
      </c>
      <c r="F356" s="4">
        <f>IF(Table7[[#This Row],[Party]]="Democratic",Table7[[#This Row],[Score]],0)</f>
        <v>0</v>
      </c>
      <c r="G356" s="4">
        <f>IF(Table7[[#This Row],[Party]]="Republican",1,0)</f>
        <v>1</v>
      </c>
      <c r="H356" s="4">
        <f>IF(Table7[[#This Row],[Party]]="Republican",Table7[[#This Row],[Score]],0)</f>
        <v>0.12676056338028169</v>
      </c>
      <c r="I356">
        <f>(_xlfn.XLOOKUP(Table7[[#This Row],[Name]],_7217[Name],_7217[Points],0))</f>
        <v>0</v>
      </c>
      <c r="J356">
        <f>_xlfn.XLOOKUP(Table7[[#This Row],[Name]],_3746[Name],_3746[Rating],0)</f>
        <v>1</v>
      </c>
      <c r="K356">
        <f>_xlfn.XLOOKUP(Table7[[#This Row],[Name]],_966[[Name ]],_966[Points])</f>
        <v>0</v>
      </c>
      <c r="L356">
        <f>_xlfn.XLOOKUP(Table7[[#This Row],[Name]],_5860[Name],_5860[Points],0)</f>
        <v>0</v>
      </c>
      <c r="M356">
        <f>_xlfn.XLOOKUP(Table7[[#This Row],[Name]],_7176[Name],_7176[Points])</f>
        <v>0</v>
      </c>
      <c r="N356">
        <f>_xlfn.XLOOKUP(Table7[[#This Row],[Name]],_485[[Name ]],_485[Points],0)</f>
        <v>0</v>
      </c>
      <c r="O356">
        <f>_xlfn.XLOOKUP(Table7[[#This Row],[Name]],_7024[Name],_7024[Points])</f>
        <v>8</v>
      </c>
      <c r="P356">
        <f>_xlfn.XLOOKUP(Table7[[#This Row],[Name]],_6976[Name],_6976[Points],0)</f>
        <v>0</v>
      </c>
      <c r="Q356">
        <f>_xlfn.XLOOKUP(Table7[[#This Row],[Name]],_6918[Name],_6918[Points],0)</f>
        <v>0</v>
      </c>
      <c r="R356">
        <f>_xlfn.XLOOKUP(Table7[[#This Row],[Name]],_6678[Name],_6678[Points],0)</f>
        <v>0</v>
      </c>
      <c r="S356">
        <f>_xlfn.XLOOKUP(Table7[[#This Row],[Name]],_2[Name],_2[Points],0)</f>
        <v>0</v>
      </c>
      <c r="T356">
        <f>_xlfn.XLOOKUP(Table7[[#This Row],[Name]],_773[Name],_773[Points],0)</f>
        <v>0</v>
      </c>
      <c r="U356">
        <f>_xlfn.XLOOKUP(Table7[[#This Row],[Name]],_7[Name],_7[Points],0)</f>
        <v>0</v>
      </c>
      <c r="V356">
        <f>_xlfn.XLOOKUP(Table7[[#This Row],[Name]],_7521[Name],_7521[Points],0)</f>
        <v>0</v>
      </c>
    </row>
    <row r="357" spans="1:22" x14ac:dyDescent="0.2">
      <c r="A357" t="s">
        <v>80</v>
      </c>
      <c r="B357" t="str">
        <f>_xlfn.XLOOKUP(Table7[[#This Row],[Name]],_966[[Name ]],_966[Party])</f>
        <v>Republican</v>
      </c>
      <c r="C357" s="3">
        <f>SUM(Table7[[#This Row],[H.R. 7217]:[H.R. 7521]])/Table7[[#This Row],[Total Weight]]</f>
        <v>0.12676056338028169</v>
      </c>
      <c r="D357" s="4">
        <f>SUM(Table2[Weight?])</f>
        <v>71</v>
      </c>
      <c r="E357" s="4">
        <f>IF(Table7[[#This Row],[Party]]="Democratic",1,0)</f>
        <v>0</v>
      </c>
      <c r="F357" s="4">
        <f>IF(Table7[[#This Row],[Party]]="Democratic",Table7[[#This Row],[Score]],0)</f>
        <v>0</v>
      </c>
      <c r="G357" s="4">
        <f>IF(Table7[[#This Row],[Party]]="Republican",1,0)</f>
        <v>1</v>
      </c>
      <c r="H357" s="4">
        <f>IF(Table7[[#This Row],[Party]]="Republican",Table7[[#This Row],[Score]],0)</f>
        <v>0.12676056338028169</v>
      </c>
      <c r="I357">
        <f>(_xlfn.XLOOKUP(Table7[[#This Row],[Name]],_7217[Name],_7217[Points],0))</f>
        <v>0</v>
      </c>
      <c r="J357">
        <f>_xlfn.XLOOKUP(Table7[[#This Row],[Name]],_3746[Name],_3746[Rating],0)</f>
        <v>1</v>
      </c>
      <c r="K357">
        <f>_xlfn.XLOOKUP(Table7[[#This Row],[Name]],_966[[Name ]],_966[Points])</f>
        <v>0</v>
      </c>
      <c r="L357">
        <f>_xlfn.XLOOKUP(Table7[[#This Row],[Name]],_5860[Name],_5860[Points],0)</f>
        <v>0</v>
      </c>
      <c r="M357">
        <f>_xlfn.XLOOKUP(Table7[[#This Row],[Name]],_7176[Name],_7176[Points])</f>
        <v>0</v>
      </c>
      <c r="N357">
        <f>_xlfn.XLOOKUP(Table7[[#This Row],[Name]],_485[[Name ]],_485[Points],0)</f>
        <v>0</v>
      </c>
      <c r="O357">
        <f>_xlfn.XLOOKUP(Table7[[#This Row],[Name]],_7024[Name],_7024[Points])</f>
        <v>8</v>
      </c>
      <c r="P357">
        <f>_xlfn.XLOOKUP(Table7[[#This Row],[Name]],_6976[Name],_6976[Points],0)</f>
        <v>0</v>
      </c>
      <c r="Q357">
        <f>_xlfn.XLOOKUP(Table7[[#This Row],[Name]],_6918[Name],_6918[Points],0)</f>
        <v>0</v>
      </c>
      <c r="R357">
        <f>_xlfn.XLOOKUP(Table7[[#This Row],[Name]],_6678[Name],_6678[Points],0)</f>
        <v>0</v>
      </c>
      <c r="S357">
        <f>_xlfn.XLOOKUP(Table7[[#This Row],[Name]],_2[Name],_2[Points],0)</f>
        <v>0</v>
      </c>
      <c r="T357">
        <f>_xlfn.XLOOKUP(Table7[[#This Row],[Name]],_773[Name],_773[Points],0)</f>
        <v>0</v>
      </c>
      <c r="U357">
        <f>_xlfn.XLOOKUP(Table7[[#This Row],[Name]],_7[Name],_7[Points],0)</f>
        <v>0</v>
      </c>
      <c r="V357">
        <f>_xlfn.XLOOKUP(Table7[[#This Row],[Name]],_7521[Name],_7521[Points],0)</f>
        <v>0</v>
      </c>
    </row>
    <row r="358" spans="1:22" x14ac:dyDescent="0.2">
      <c r="A358" t="s">
        <v>105</v>
      </c>
      <c r="B358" t="str">
        <f>_xlfn.XLOOKUP(Table7[[#This Row],[Name]],_966[[Name ]],_966[Party])</f>
        <v>Republican</v>
      </c>
      <c r="C358" s="3">
        <f>SUM(Table7[[#This Row],[H.R. 7217]:[H.R. 7521]])/Table7[[#This Row],[Total Weight]]</f>
        <v>0.12676056338028169</v>
      </c>
      <c r="D358" s="4">
        <f>SUM(Table2[Weight?])</f>
        <v>71</v>
      </c>
      <c r="E358" s="4">
        <f>IF(Table7[[#This Row],[Party]]="Democratic",1,0)</f>
        <v>0</v>
      </c>
      <c r="F358" s="4">
        <f>IF(Table7[[#This Row],[Party]]="Democratic",Table7[[#This Row],[Score]],0)</f>
        <v>0</v>
      </c>
      <c r="G358" s="4">
        <f>IF(Table7[[#This Row],[Party]]="Republican",1,0)</f>
        <v>1</v>
      </c>
      <c r="H358" s="4">
        <f>IF(Table7[[#This Row],[Party]]="Republican",Table7[[#This Row],[Score]],0)</f>
        <v>0.12676056338028169</v>
      </c>
      <c r="I358">
        <f>(_xlfn.XLOOKUP(Table7[[#This Row],[Name]],_7217[Name],_7217[Points],0))</f>
        <v>0</v>
      </c>
      <c r="J358">
        <f>_xlfn.XLOOKUP(Table7[[#This Row],[Name]],_3746[Name],_3746[Rating],0)</f>
        <v>1</v>
      </c>
      <c r="K358">
        <f>_xlfn.XLOOKUP(Table7[[#This Row],[Name]],_966[[Name ]],_966[Points])</f>
        <v>0</v>
      </c>
      <c r="L358">
        <f>_xlfn.XLOOKUP(Table7[[#This Row],[Name]],_5860[Name],_5860[Points],0)</f>
        <v>0</v>
      </c>
      <c r="M358">
        <f>_xlfn.XLOOKUP(Table7[[#This Row],[Name]],_7176[Name],_7176[Points])</f>
        <v>0</v>
      </c>
      <c r="N358">
        <f>_xlfn.XLOOKUP(Table7[[#This Row],[Name]],_485[[Name ]],_485[Points],0)</f>
        <v>0</v>
      </c>
      <c r="O358">
        <f>_xlfn.XLOOKUP(Table7[[#This Row],[Name]],_7024[Name],_7024[Points])</f>
        <v>8</v>
      </c>
      <c r="P358">
        <f>_xlfn.XLOOKUP(Table7[[#This Row],[Name]],_6976[Name],_6976[Points],0)</f>
        <v>0</v>
      </c>
      <c r="Q358">
        <f>_xlfn.XLOOKUP(Table7[[#This Row],[Name]],_6918[Name],_6918[Points],0)</f>
        <v>0</v>
      </c>
      <c r="R358">
        <f>_xlfn.XLOOKUP(Table7[[#This Row],[Name]],_6678[Name],_6678[Points],0)</f>
        <v>0</v>
      </c>
      <c r="S358">
        <f>_xlfn.XLOOKUP(Table7[[#This Row],[Name]],_2[Name],_2[Points],0)</f>
        <v>0</v>
      </c>
      <c r="T358">
        <f>_xlfn.XLOOKUP(Table7[[#This Row],[Name]],_773[Name],_773[Points],0)</f>
        <v>0</v>
      </c>
      <c r="U358">
        <f>_xlfn.XLOOKUP(Table7[[#This Row],[Name]],_7[Name],_7[Points],0)</f>
        <v>0</v>
      </c>
      <c r="V358">
        <f>_xlfn.XLOOKUP(Table7[[#This Row],[Name]],_7521[Name],_7521[Points],0)</f>
        <v>0</v>
      </c>
    </row>
    <row r="359" spans="1:22" x14ac:dyDescent="0.2">
      <c r="A359" t="s">
        <v>112</v>
      </c>
      <c r="B359" t="str">
        <f>_xlfn.XLOOKUP(Table7[[#This Row],[Name]],_966[[Name ]],_966[Party])</f>
        <v>Republican</v>
      </c>
      <c r="C359" s="3">
        <f>SUM(Table7[[#This Row],[H.R. 7217]:[H.R. 7521]])/Table7[[#This Row],[Total Weight]]</f>
        <v>0.12676056338028169</v>
      </c>
      <c r="D359" s="4">
        <f>SUM(Table2[Weight?])</f>
        <v>71</v>
      </c>
      <c r="E359" s="4">
        <f>IF(Table7[[#This Row],[Party]]="Democratic",1,0)</f>
        <v>0</v>
      </c>
      <c r="F359" s="4">
        <f>IF(Table7[[#This Row],[Party]]="Democratic",Table7[[#This Row],[Score]],0)</f>
        <v>0</v>
      </c>
      <c r="G359" s="4">
        <f>IF(Table7[[#This Row],[Party]]="Republican",1,0)</f>
        <v>1</v>
      </c>
      <c r="H359" s="4">
        <f>IF(Table7[[#This Row],[Party]]="Republican",Table7[[#This Row],[Score]],0)</f>
        <v>0.12676056338028169</v>
      </c>
      <c r="I359">
        <f>(_xlfn.XLOOKUP(Table7[[#This Row],[Name]],_7217[Name],_7217[Points],0))</f>
        <v>0</v>
      </c>
      <c r="J359">
        <f>_xlfn.XLOOKUP(Table7[[#This Row],[Name]],_3746[Name],_3746[Rating],0)</f>
        <v>1</v>
      </c>
      <c r="K359">
        <f>_xlfn.XLOOKUP(Table7[[#This Row],[Name]],_966[[Name ]],_966[Points])</f>
        <v>0</v>
      </c>
      <c r="L359">
        <f>_xlfn.XLOOKUP(Table7[[#This Row],[Name]],_5860[Name],_5860[Points],0)</f>
        <v>0</v>
      </c>
      <c r="M359">
        <f>_xlfn.XLOOKUP(Table7[[#This Row],[Name]],_7176[Name],_7176[Points])</f>
        <v>0</v>
      </c>
      <c r="N359">
        <f>_xlfn.XLOOKUP(Table7[[#This Row],[Name]],_485[[Name ]],_485[Points],0)</f>
        <v>0</v>
      </c>
      <c r="O359">
        <f>_xlfn.XLOOKUP(Table7[[#This Row],[Name]],_7024[Name],_7024[Points])</f>
        <v>8</v>
      </c>
      <c r="P359">
        <f>_xlfn.XLOOKUP(Table7[[#This Row],[Name]],_6976[Name],_6976[Points],0)</f>
        <v>0</v>
      </c>
      <c r="Q359">
        <f>_xlfn.XLOOKUP(Table7[[#This Row],[Name]],_6918[Name],_6918[Points],0)</f>
        <v>0</v>
      </c>
      <c r="R359">
        <f>_xlfn.XLOOKUP(Table7[[#This Row],[Name]],_6678[Name],_6678[Points],0)</f>
        <v>0</v>
      </c>
      <c r="S359">
        <f>_xlfn.XLOOKUP(Table7[[#This Row],[Name]],_2[Name],_2[Points],0)</f>
        <v>0</v>
      </c>
      <c r="T359">
        <f>_xlfn.XLOOKUP(Table7[[#This Row],[Name]],_773[Name],_773[Points],0)</f>
        <v>0</v>
      </c>
      <c r="U359">
        <f>_xlfn.XLOOKUP(Table7[[#This Row],[Name]],_7[Name],_7[Points],0)</f>
        <v>0</v>
      </c>
      <c r="V359">
        <f>_xlfn.XLOOKUP(Table7[[#This Row],[Name]],_7521[Name],_7521[Points],0)</f>
        <v>0</v>
      </c>
    </row>
    <row r="360" spans="1:22" x14ac:dyDescent="0.2">
      <c r="A360" t="s">
        <v>148</v>
      </c>
      <c r="B360" t="str">
        <f>_xlfn.XLOOKUP(Table7[[#This Row],[Name]],_966[[Name ]],_966[Party])</f>
        <v>Republican</v>
      </c>
      <c r="C360" s="3">
        <f>SUM(Table7[[#This Row],[H.R. 7217]:[H.R. 7521]])/Table7[[#This Row],[Total Weight]]</f>
        <v>0.12676056338028169</v>
      </c>
      <c r="D360" s="4">
        <f>SUM(Table2[Weight?])</f>
        <v>71</v>
      </c>
      <c r="E360" s="4">
        <f>IF(Table7[[#This Row],[Party]]="Democratic",1,0)</f>
        <v>0</v>
      </c>
      <c r="F360" s="4">
        <f>IF(Table7[[#This Row],[Party]]="Democratic",Table7[[#This Row],[Score]],0)</f>
        <v>0</v>
      </c>
      <c r="G360" s="4">
        <f>IF(Table7[[#This Row],[Party]]="Republican",1,0)</f>
        <v>1</v>
      </c>
      <c r="H360" s="4">
        <f>IF(Table7[[#This Row],[Party]]="Republican",Table7[[#This Row],[Score]],0)</f>
        <v>0.12676056338028169</v>
      </c>
      <c r="I360">
        <f>(_xlfn.XLOOKUP(Table7[[#This Row],[Name]],_7217[Name],_7217[Points],0))</f>
        <v>0</v>
      </c>
      <c r="J360">
        <f>_xlfn.XLOOKUP(Table7[[#This Row],[Name]],_3746[Name],_3746[Rating],0)</f>
        <v>1</v>
      </c>
      <c r="K360">
        <f>_xlfn.XLOOKUP(Table7[[#This Row],[Name]],_966[[Name ]],_966[Points])</f>
        <v>0</v>
      </c>
      <c r="L360">
        <f>_xlfn.XLOOKUP(Table7[[#This Row],[Name]],_5860[Name],_5860[Points],0)</f>
        <v>0</v>
      </c>
      <c r="M360">
        <f>_xlfn.XLOOKUP(Table7[[#This Row],[Name]],_7176[Name],_7176[Points])</f>
        <v>0</v>
      </c>
      <c r="N360">
        <f>_xlfn.XLOOKUP(Table7[[#This Row],[Name]],_485[[Name ]],_485[Points],0)</f>
        <v>0</v>
      </c>
      <c r="O360">
        <f>_xlfn.XLOOKUP(Table7[[#This Row],[Name]],_7024[Name],_7024[Points])</f>
        <v>8</v>
      </c>
      <c r="P360">
        <f>_xlfn.XLOOKUP(Table7[[#This Row],[Name]],_6976[Name],_6976[Points],0)</f>
        <v>0</v>
      </c>
      <c r="Q360">
        <f>_xlfn.XLOOKUP(Table7[[#This Row],[Name]],_6918[Name],_6918[Points],0)</f>
        <v>0</v>
      </c>
      <c r="R360">
        <f>_xlfn.XLOOKUP(Table7[[#This Row],[Name]],_6678[Name],_6678[Points],0)</f>
        <v>0</v>
      </c>
      <c r="S360">
        <f>_xlfn.XLOOKUP(Table7[[#This Row],[Name]],_2[Name],_2[Points],0)</f>
        <v>0</v>
      </c>
      <c r="T360">
        <f>_xlfn.XLOOKUP(Table7[[#This Row],[Name]],_773[Name],_773[Points],0)</f>
        <v>0</v>
      </c>
      <c r="U360">
        <f>_xlfn.XLOOKUP(Table7[[#This Row],[Name]],_7[Name],_7[Points],0)</f>
        <v>0</v>
      </c>
      <c r="V360">
        <f>_xlfn.XLOOKUP(Table7[[#This Row],[Name]],_7521[Name],_7521[Points],0)</f>
        <v>0</v>
      </c>
    </row>
    <row r="361" spans="1:22" x14ac:dyDescent="0.2">
      <c r="A361" t="s">
        <v>162</v>
      </c>
      <c r="B361" t="str">
        <f>_xlfn.XLOOKUP(Table7[[#This Row],[Name]],_966[[Name ]],_966[Party])</f>
        <v>Republican</v>
      </c>
      <c r="C361" s="3">
        <f>SUM(Table7[[#This Row],[H.R. 7217]:[H.R. 7521]])/Table7[[#This Row],[Total Weight]]</f>
        <v>0.12676056338028169</v>
      </c>
      <c r="D361" s="4">
        <f>SUM(Table2[Weight?])</f>
        <v>71</v>
      </c>
      <c r="E361" s="4">
        <f>IF(Table7[[#This Row],[Party]]="Democratic",1,0)</f>
        <v>0</v>
      </c>
      <c r="F361" s="4">
        <f>IF(Table7[[#This Row],[Party]]="Democratic",Table7[[#This Row],[Score]],0)</f>
        <v>0</v>
      </c>
      <c r="G361" s="4">
        <f>IF(Table7[[#This Row],[Party]]="Republican",1,0)</f>
        <v>1</v>
      </c>
      <c r="H361" s="4">
        <f>IF(Table7[[#This Row],[Party]]="Republican",Table7[[#This Row],[Score]],0)</f>
        <v>0.12676056338028169</v>
      </c>
      <c r="I361">
        <f>(_xlfn.XLOOKUP(Table7[[#This Row],[Name]],_7217[Name],_7217[Points],0))</f>
        <v>0</v>
      </c>
      <c r="J361">
        <f>_xlfn.XLOOKUP(Table7[[#This Row],[Name]],_3746[Name],_3746[Rating],0)</f>
        <v>1</v>
      </c>
      <c r="K361">
        <f>_xlfn.XLOOKUP(Table7[[#This Row],[Name]],_966[[Name ]],_966[Points])</f>
        <v>0</v>
      </c>
      <c r="L361">
        <f>_xlfn.XLOOKUP(Table7[[#This Row],[Name]],_5860[Name],_5860[Points],0)</f>
        <v>0</v>
      </c>
      <c r="M361">
        <f>_xlfn.XLOOKUP(Table7[[#This Row],[Name]],_7176[Name],_7176[Points])</f>
        <v>0</v>
      </c>
      <c r="N361">
        <f>_xlfn.XLOOKUP(Table7[[#This Row],[Name]],_485[[Name ]],_485[Points],0)</f>
        <v>0</v>
      </c>
      <c r="O361">
        <f>_xlfn.XLOOKUP(Table7[[#This Row],[Name]],_7024[Name],_7024[Points])</f>
        <v>8</v>
      </c>
      <c r="P361">
        <f>_xlfn.XLOOKUP(Table7[[#This Row],[Name]],_6976[Name],_6976[Points],0)</f>
        <v>0</v>
      </c>
      <c r="Q361">
        <f>_xlfn.XLOOKUP(Table7[[#This Row],[Name]],_6918[Name],_6918[Points],0)</f>
        <v>0</v>
      </c>
      <c r="R361">
        <f>_xlfn.XLOOKUP(Table7[[#This Row],[Name]],_6678[Name],_6678[Points],0)</f>
        <v>0</v>
      </c>
      <c r="S361">
        <f>_xlfn.XLOOKUP(Table7[[#This Row],[Name]],_2[Name],_2[Points],0)</f>
        <v>0</v>
      </c>
      <c r="T361">
        <f>_xlfn.XLOOKUP(Table7[[#This Row],[Name]],_773[Name],_773[Points],0)</f>
        <v>0</v>
      </c>
      <c r="U361">
        <f>_xlfn.XLOOKUP(Table7[[#This Row],[Name]],_7[Name],_7[Points],0)</f>
        <v>0</v>
      </c>
      <c r="V361">
        <f>_xlfn.XLOOKUP(Table7[[#This Row],[Name]],_7521[Name],_7521[Points],0)</f>
        <v>0</v>
      </c>
    </row>
    <row r="362" spans="1:22" x14ac:dyDescent="0.2">
      <c r="A362" t="s">
        <v>180</v>
      </c>
      <c r="B362" t="str">
        <f>_xlfn.XLOOKUP(Table7[[#This Row],[Name]],_966[[Name ]],_966[Party])</f>
        <v>Republican</v>
      </c>
      <c r="C362" s="3">
        <f>SUM(Table7[[#This Row],[H.R. 7217]:[H.R. 7521]])/Table7[[#This Row],[Total Weight]]</f>
        <v>0.12676056338028169</v>
      </c>
      <c r="D362" s="4">
        <f>SUM(Table2[Weight?])</f>
        <v>71</v>
      </c>
      <c r="E362" s="4">
        <f>IF(Table7[[#This Row],[Party]]="Democratic",1,0)</f>
        <v>0</v>
      </c>
      <c r="F362" s="4">
        <f>IF(Table7[[#This Row],[Party]]="Democratic",Table7[[#This Row],[Score]],0)</f>
        <v>0</v>
      </c>
      <c r="G362" s="4">
        <f>IF(Table7[[#This Row],[Party]]="Republican",1,0)</f>
        <v>1</v>
      </c>
      <c r="H362" s="4">
        <f>IF(Table7[[#This Row],[Party]]="Republican",Table7[[#This Row],[Score]],0)</f>
        <v>0.12676056338028169</v>
      </c>
      <c r="I362">
        <f>(_xlfn.XLOOKUP(Table7[[#This Row],[Name]],_7217[Name],_7217[Points],0))</f>
        <v>0</v>
      </c>
      <c r="J362">
        <f>_xlfn.XLOOKUP(Table7[[#This Row],[Name]],_3746[Name],_3746[Rating],0)</f>
        <v>1</v>
      </c>
      <c r="K362">
        <f>_xlfn.XLOOKUP(Table7[[#This Row],[Name]],_966[[Name ]],_966[Points])</f>
        <v>0</v>
      </c>
      <c r="L362">
        <f>_xlfn.XLOOKUP(Table7[[#This Row],[Name]],_5860[Name],_5860[Points],0)</f>
        <v>0</v>
      </c>
      <c r="M362">
        <f>_xlfn.XLOOKUP(Table7[[#This Row],[Name]],_7176[Name],_7176[Points])</f>
        <v>0</v>
      </c>
      <c r="N362">
        <f>_xlfn.XLOOKUP(Table7[[#This Row],[Name]],_485[[Name ]],_485[Points],0)</f>
        <v>0</v>
      </c>
      <c r="O362">
        <f>_xlfn.XLOOKUP(Table7[[#This Row],[Name]],_7024[Name],_7024[Points])</f>
        <v>8</v>
      </c>
      <c r="P362">
        <f>_xlfn.XLOOKUP(Table7[[#This Row],[Name]],_6976[Name],_6976[Points],0)</f>
        <v>0</v>
      </c>
      <c r="Q362">
        <f>_xlfn.XLOOKUP(Table7[[#This Row],[Name]],_6918[Name],_6918[Points],0)</f>
        <v>0</v>
      </c>
      <c r="R362">
        <f>_xlfn.XLOOKUP(Table7[[#This Row],[Name]],_6678[Name],_6678[Points],0)</f>
        <v>0</v>
      </c>
      <c r="S362">
        <f>_xlfn.XLOOKUP(Table7[[#This Row],[Name]],_2[Name],_2[Points],0)</f>
        <v>0</v>
      </c>
      <c r="T362">
        <f>_xlfn.XLOOKUP(Table7[[#This Row],[Name]],_773[Name],_773[Points],0)</f>
        <v>0</v>
      </c>
      <c r="U362">
        <f>_xlfn.XLOOKUP(Table7[[#This Row],[Name]],_7[Name],_7[Points],0)</f>
        <v>0</v>
      </c>
      <c r="V362">
        <f>_xlfn.XLOOKUP(Table7[[#This Row],[Name]],_7521[Name],_7521[Points],0)</f>
        <v>0</v>
      </c>
    </row>
    <row r="363" spans="1:22" x14ac:dyDescent="0.2">
      <c r="A363" t="s">
        <v>210</v>
      </c>
      <c r="B363" t="str">
        <f>_xlfn.XLOOKUP(Table7[[#This Row],[Name]],_966[[Name ]],_966[Party])</f>
        <v>Republican</v>
      </c>
      <c r="C363" s="3">
        <f>SUM(Table7[[#This Row],[H.R. 7217]:[H.R. 7521]])/Table7[[#This Row],[Total Weight]]</f>
        <v>0.12676056338028169</v>
      </c>
      <c r="D363" s="4">
        <f>SUM(Table2[Weight?])</f>
        <v>71</v>
      </c>
      <c r="E363" s="4">
        <f>IF(Table7[[#This Row],[Party]]="Democratic",1,0)</f>
        <v>0</v>
      </c>
      <c r="F363" s="4">
        <f>IF(Table7[[#This Row],[Party]]="Democratic",Table7[[#This Row],[Score]],0)</f>
        <v>0</v>
      </c>
      <c r="G363" s="4">
        <f>IF(Table7[[#This Row],[Party]]="Republican",1,0)</f>
        <v>1</v>
      </c>
      <c r="H363" s="4">
        <f>IF(Table7[[#This Row],[Party]]="Republican",Table7[[#This Row],[Score]],0)</f>
        <v>0.12676056338028169</v>
      </c>
      <c r="I363">
        <f>(_xlfn.XLOOKUP(Table7[[#This Row],[Name]],_7217[Name],_7217[Points],0))</f>
        <v>0</v>
      </c>
      <c r="J363">
        <f>_xlfn.XLOOKUP(Table7[[#This Row],[Name]],_3746[Name],_3746[Rating],0)</f>
        <v>1</v>
      </c>
      <c r="K363">
        <f>_xlfn.XLOOKUP(Table7[[#This Row],[Name]],_966[[Name ]],_966[Points])</f>
        <v>0</v>
      </c>
      <c r="L363">
        <f>_xlfn.XLOOKUP(Table7[[#This Row],[Name]],_5860[Name],_5860[Points],0)</f>
        <v>0</v>
      </c>
      <c r="M363">
        <f>_xlfn.XLOOKUP(Table7[[#This Row],[Name]],_7176[Name],_7176[Points])</f>
        <v>0</v>
      </c>
      <c r="N363">
        <f>_xlfn.XLOOKUP(Table7[[#This Row],[Name]],_485[[Name ]],_485[Points],0)</f>
        <v>0</v>
      </c>
      <c r="O363">
        <f>_xlfn.XLOOKUP(Table7[[#This Row],[Name]],_7024[Name],_7024[Points])</f>
        <v>8</v>
      </c>
      <c r="P363">
        <f>_xlfn.XLOOKUP(Table7[[#This Row],[Name]],_6976[Name],_6976[Points],0)</f>
        <v>0</v>
      </c>
      <c r="Q363">
        <f>_xlfn.XLOOKUP(Table7[[#This Row],[Name]],_6918[Name],_6918[Points],0)</f>
        <v>0</v>
      </c>
      <c r="R363">
        <f>_xlfn.XLOOKUP(Table7[[#This Row],[Name]],_6678[Name],_6678[Points],0)</f>
        <v>0</v>
      </c>
      <c r="S363">
        <f>_xlfn.XLOOKUP(Table7[[#This Row],[Name]],_2[Name],_2[Points],0)</f>
        <v>0</v>
      </c>
      <c r="T363">
        <f>_xlfn.XLOOKUP(Table7[[#This Row],[Name]],_773[Name],_773[Points],0)</f>
        <v>0</v>
      </c>
      <c r="U363">
        <f>_xlfn.XLOOKUP(Table7[[#This Row],[Name]],_7[Name],_7[Points],0)</f>
        <v>0</v>
      </c>
      <c r="V363">
        <f>_xlfn.XLOOKUP(Table7[[#This Row],[Name]],_7521[Name],_7521[Points],0)</f>
        <v>0</v>
      </c>
    </row>
    <row r="364" spans="1:22" x14ac:dyDescent="0.2">
      <c r="A364" t="s">
        <v>213</v>
      </c>
      <c r="B364" t="str">
        <f>_xlfn.XLOOKUP(Table7[[#This Row],[Name]],_966[[Name ]],_966[Party])</f>
        <v>Republican</v>
      </c>
      <c r="C364" s="3">
        <f>SUM(Table7[[#This Row],[H.R. 7217]:[H.R. 7521]])/Table7[[#This Row],[Total Weight]]</f>
        <v>0.12676056338028169</v>
      </c>
      <c r="D364" s="4">
        <f>SUM(Table2[Weight?])</f>
        <v>71</v>
      </c>
      <c r="E364" s="4">
        <f>IF(Table7[[#This Row],[Party]]="Democratic",1,0)</f>
        <v>0</v>
      </c>
      <c r="F364" s="4">
        <f>IF(Table7[[#This Row],[Party]]="Democratic",Table7[[#This Row],[Score]],0)</f>
        <v>0</v>
      </c>
      <c r="G364" s="4">
        <f>IF(Table7[[#This Row],[Party]]="Republican",1,0)</f>
        <v>1</v>
      </c>
      <c r="H364" s="4">
        <f>IF(Table7[[#This Row],[Party]]="Republican",Table7[[#This Row],[Score]],0)</f>
        <v>0.12676056338028169</v>
      </c>
      <c r="I364">
        <f>(_xlfn.XLOOKUP(Table7[[#This Row],[Name]],_7217[Name],_7217[Points],0))</f>
        <v>0</v>
      </c>
      <c r="J364">
        <f>_xlfn.XLOOKUP(Table7[[#This Row],[Name]],_3746[Name],_3746[Rating],0)</f>
        <v>1</v>
      </c>
      <c r="K364">
        <f>_xlfn.XLOOKUP(Table7[[#This Row],[Name]],_966[[Name ]],_966[Points])</f>
        <v>0</v>
      </c>
      <c r="L364">
        <f>_xlfn.XLOOKUP(Table7[[#This Row],[Name]],_5860[Name],_5860[Points],0)</f>
        <v>0</v>
      </c>
      <c r="M364">
        <f>_xlfn.XLOOKUP(Table7[[#This Row],[Name]],_7176[Name],_7176[Points])</f>
        <v>0</v>
      </c>
      <c r="N364">
        <f>_xlfn.XLOOKUP(Table7[[#This Row],[Name]],_485[[Name ]],_485[Points],0)</f>
        <v>0</v>
      </c>
      <c r="O364">
        <f>_xlfn.XLOOKUP(Table7[[#This Row],[Name]],_7024[Name],_7024[Points])</f>
        <v>8</v>
      </c>
      <c r="P364">
        <f>_xlfn.XLOOKUP(Table7[[#This Row],[Name]],_6976[Name],_6976[Points],0)</f>
        <v>0</v>
      </c>
      <c r="Q364">
        <f>_xlfn.XLOOKUP(Table7[[#This Row],[Name]],_6918[Name],_6918[Points],0)</f>
        <v>0</v>
      </c>
      <c r="R364">
        <f>_xlfn.XLOOKUP(Table7[[#This Row],[Name]],_6678[Name],_6678[Points],0)</f>
        <v>0</v>
      </c>
      <c r="S364">
        <f>_xlfn.XLOOKUP(Table7[[#This Row],[Name]],_2[Name],_2[Points],0)</f>
        <v>0</v>
      </c>
      <c r="T364">
        <f>_xlfn.XLOOKUP(Table7[[#This Row],[Name]],_773[Name],_773[Points],0)</f>
        <v>0</v>
      </c>
      <c r="U364">
        <f>_xlfn.XLOOKUP(Table7[[#This Row],[Name]],_7[Name],_7[Points],0)</f>
        <v>0</v>
      </c>
      <c r="V364">
        <f>_xlfn.XLOOKUP(Table7[[#This Row],[Name]],_7521[Name],_7521[Points],0)</f>
        <v>0</v>
      </c>
    </row>
    <row r="365" spans="1:22" x14ac:dyDescent="0.2">
      <c r="A365" t="s">
        <v>220</v>
      </c>
      <c r="B365" t="str">
        <f>_xlfn.XLOOKUP(Table7[[#This Row],[Name]],_966[[Name ]],_966[Party])</f>
        <v>Republican</v>
      </c>
      <c r="C365" s="3">
        <f>SUM(Table7[[#This Row],[H.R. 7217]:[H.R. 7521]])/Table7[[#This Row],[Total Weight]]</f>
        <v>0.12676056338028169</v>
      </c>
      <c r="D365" s="4">
        <f>SUM(Table2[Weight?])</f>
        <v>71</v>
      </c>
      <c r="E365" s="4">
        <f>IF(Table7[[#This Row],[Party]]="Democratic",1,0)</f>
        <v>0</v>
      </c>
      <c r="F365" s="4">
        <f>IF(Table7[[#This Row],[Party]]="Democratic",Table7[[#This Row],[Score]],0)</f>
        <v>0</v>
      </c>
      <c r="G365" s="4">
        <f>IF(Table7[[#This Row],[Party]]="Republican",1,0)</f>
        <v>1</v>
      </c>
      <c r="H365" s="4">
        <f>IF(Table7[[#This Row],[Party]]="Republican",Table7[[#This Row],[Score]],0)</f>
        <v>0.12676056338028169</v>
      </c>
      <c r="I365">
        <f>(_xlfn.XLOOKUP(Table7[[#This Row],[Name]],_7217[Name],_7217[Points],0))</f>
        <v>0</v>
      </c>
      <c r="J365">
        <f>_xlfn.XLOOKUP(Table7[[#This Row],[Name]],_3746[Name],_3746[Rating],0)</f>
        <v>1</v>
      </c>
      <c r="K365">
        <f>_xlfn.XLOOKUP(Table7[[#This Row],[Name]],_966[[Name ]],_966[Points])</f>
        <v>0</v>
      </c>
      <c r="L365">
        <f>_xlfn.XLOOKUP(Table7[[#This Row],[Name]],_5860[Name],_5860[Points],0)</f>
        <v>0</v>
      </c>
      <c r="M365">
        <f>_xlfn.XLOOKUP(Table7[[#This Row],[Name]],_7176[Name],_7176[Points])</f>
        <v>0</v>
      </c>
      <c r="N365">
        <f>_xlfn.XLOOKUP(Table7[[#This Row],[Name]],_485[[Name ]],_485[Points],0)</f>
        <v>0</v>
      </c>
      <c r="O365">
        <f>_xlfn.XLOOKUP(Table7[[#This Row],[Name]],_7024[Name],_7024[Points])</f>
        <v>8</v>
      </c>
      <c r="P365">
        <f>_xlfn.XLOOKUP(Table7[[#This Row],[Name]],_6976[Name],_6976[Points],0)</f>
        <v>0</v>
      </c>
      <c r="Q365">
        <f>_xlfn.XLOOKUP(Table7[[#This Row],[Name]],_6918[Name],_6918[Points],0)</f>
        <v>0</v>
      </c>
      <c r="R365">
        <f>_xlfn.XLOOKUP(Table7[[#This Row],[Name]],_6678[Name],_6678[Points],0)</f>
        <v>0</v>
      </c>
      <c r="S365">
        <f>_xlfn.XLOOKUP(Table7[[#This Row],[Name]],_2[Name],_2[Points],0)</f>
        <v>0</v>
      </c>
      <c r="T365">
        <f>_xlfn.XLOOKUP(Table7[[#This Row],[Name]],_773[Name],_773[Points],0)</f>
        <v>0</v>
      </c>
      <c r="U365">
        <f>_xlfn.XLOOKUP(Table7[[#This Row],[Name]],_7[Name],_7[Points],0)</f>
        <v>0</v>
      </c>
      <c r="V365">
        <f>_xlfn.XLOOKUP(Table7[[#This Row],[Name]],_7521[Name],_7521[Points],0)</f>
        <v>0</v>
      </c>
    </row>
    <row r="366" spans="1:22" x14ac:dyDescent="0.2">
      <c r="A366" t="s">
        <v>222</v>
      </c>
      <c r="B366" t="str">
        <f>_xlfn.XLOOKUP(Table7[[#This Row],[Name]],_966[[Name ]],_966[Party])</f>
        <v>Republican</v>
      </c>
      <c r="C366" s="3">
        <f>SUM(Table7[[#This Row],[H.R. 7217]:[H.R. 7521]])/Table7[[#This Row],[Total Weight]]</f>
        <v>0.12676056338028169</v>
      </c>
      <c r="D366" s="4">
        <f>SUM(Table2[Weight?])</f>
        <v>71</v>
      </c>
      <c r="E366" s="4">
        <f>IF(Table7[[#This Row],[Party]]="Democratic",1,0)</f>
        <v>0</v>
      </c>
      <c r="F366" s="4">
        <f>IF(Table7[[#This Row],[Party]]="Democratic",Table7[[#This Row],[Score]],0)</f>
        <v>0</v>
      </c>
      <c r="G366" s="4">
        <f>IF(Table7[[#This Row],[Party]]="Republican",1,0)</f>
        <v>1</v>
      </c>
      <c r="H366" s="4">
        <f>IF(Table7[[#This Row],[Party]]="Republican",Table7[[#This Row],[Score]],0)</f>
        <v>0.12676056338028169</v>
      </c>
      <c r="I366">
        <f>(_xlfn.XLOOKUP(Table7[[#This Row],[Name]],_7217[Name],_7217[Points],0))</f>
        <v>0</v>
      </c>
      <c r="J366">
        <f>_xlfn.XLOOKUP(Table7[[#This Row],[Name]],_3746[Name],_3746[Rating],0)</f>
        <v>1</v>
      </c>
      <c r="K366">
        <f>_xlfn.XLOOKUP(Table7[[#This Row],[Name]],_966[[Name ]],_966[Points])</f>
        <v>0</v>
      </c>
      <c r="L366">
        <f>_xlfn.XLOOKUP(Table7[[#This Row],[Name]],_5860[Name],_5860[Points],0)</f>
        <v>0</v>
      </c>
      <c r="M366">
        <f>_xlfn.XLOOKUP(Table7[[#This Row],[Name]],_7176[Name],_7176[Points])</f>
        <v>0</v>
      </c>
      <c r="N366">
        <f>_xlfn.XLOOKUP(Table7[[#This Row],[Name]],_485[[Name ]],_485[Points],0)</f>
        <v>0</v>
      </c>
      <c r="O366">
        <f>_xlfn.XLOOKUP(Table7[[#This Row],[Name]],_7024[Name],_7024[Points])</f>
        <v>8</v>
      </c>
      <c r="P366">
        <f>_xlfn.XLOOKUP(Table7[[#This Row],[Name]],_6976[Name],_6976[Points],0)</f>
        <v>0</v>
      </c>
      <c r="Q366">
        <f>_xlfn.XLOOKUP(Table7[[#This Row],[Name]],_6918[Name],_6918[Points],0)</f>
        <v>0</v>
      </c>
      <c r="R366">
        <f>_xlfn.XLOOKUP(Table7[[#This Row],[Name]],_6678[Name],_6678[Points],0)</f>
        <v>0</v>
      </c>
      <c r="S366">
        <f>_xlfn.XLOOKUP(Table7[[#This Row],[Name]],_2[Name],_2[Points],0)</f>
        <v>0</v>
      </c>
      <c r="T366">
        <f>_xlfn.XLOOKUP(Table7[[#This Row],[Name]],_773[Name],_773[Points],0)</f>
        <v>0</v>
      </c>
      <c r="U366">
        <f>_xlfn.XLOOKUP(Table7[[#This Row],[Name]],_7[Name],_7[Points],0)</f>
        <v>0</v>
      </c>
      <c r="V366">
        <f>_xlfn.XLOOKUP(Table7[[#This Row],[Name]],_7521[Name],_7521[Points],0)</f>
        <v>0</v>
      </c>
    </row>
    <row r="367" spans="1:22" x14ac:dyDescent="0.2">
      <c r="A367" t="s">
        <v>223</v>
      </c>
      <c r="B367" t="str">
        <f>_xlfn.XLOOKUP(Table7[[#This Row],[Name]],_966[[Name ]],_966[Party])</f>
        <v>Republican</v>
      </c>
      <c r="C367" s="3">
        <f>SUM(Table7[[#This Row],[H.R. 7217]:[H.R. 7521]])/Table7[[#This Row],[Total Weight]]</f>
        <v>0.25352112676056338</v>
      </c>
      <c r="D367" s="4">
        <f>SUM(Table2[Weight?])</f>
        <v>71</v>
      </c>
      <c r="E367" s="4">
        <f>IF(Table7[[#This Row],[Party]]="Democratic",1,0)</f>
        <v>0</v>
      </c>
      <c r="F367" s="4">
        <f>IF(Table7[[#This Row],[Party]]="Democratic",Table7[[#This Row],[Score]],0)</f>
        <v>0</v>
      </c>
      <c r="G367" s="4">
        <f>IF(Table7[[#This Row],[Party]]="Republican",1,0)</f>
        <v>1</v>
      </c>
      <c r="H367" s="4">
        <f>IF(Table7[[#This Row],[Party]]="Republican",Table7[[#This Row],[Score]],0)</f>
        <v>0.25352112676056338</v>
      </c>
      <c r="I367">
        <f>(_xlfn.XLOOKUP(Table7[[#This Row],[Name]],_7217[Name],_7217[Points],0))</f>
        <v>0</v>
      </c>
      <c r="J367">
        <f>_xlfn.XLOOKUP(Table7[[#This Row],[Name]],_3746[Name],_3746[Rating],0)</f>
        <v>1</v>
      </c>
      <c r="K367">
        <f>_xlfn.XLOOKUP(Table7[[#This Row],[Name]],_966[[Name ]],_966[Points])</f>
        <v>0</v>
      </c>
      <c r="L367">
        <f>_xlfn.XLOOKUP(Table7[[#This Row],[Name]],_5860[Name],_5860[Points],0)</f>
        <v>0</v>
      </c>
      <c r="M367">
        <f>_xlfn.XLOOKUP(Table7[[#This Row],[Name]],_7176[Name],_7176[Points])</f>
        <v>0</v>
      </c>
      <c r="N367">
        <f>_xlfn.XLOOKUP(Table7[[#This Row],[Name]],_485[[Name ]],_485[Points],0)</f>
        <v>0</v>
      </c>
      <c r="O367">
        <f>_xlfn.XLOOKUP(Table7[[#This Row],[Name]],_7024[Name],_7024[Points])</f>
        <v>8</v>
      </c>
      <c r="P367">
        <f>_xlfn.XLOOKUP(Table7[[#This Row],[Name]],_6976[Name],_6976[Points],0)</f>
        <v>0</v>
      </c>
      <c r="Q367">
        <f>_xlfn.XLOOKUP(Table7[[#This Row],[Name]],_6918[Name],_6918[Points],0)</f>
        <v>0</v>
      </c>
      <c r="R367">
        <f>_xlfn.XLOOKUP(Table7[[#This Row],[Name]],_6678[Name],_6678[Points],0)</f>
        <v>0</v>
      </c>
      <c r="S367">
        <f>_xlfn.XLOOKUP(Table7[[#This Row],[Name]],_2[Name],_2[Points],0)</f>
        <v>0</v>
      </c>
      <c r="T367">
        <f>_xlfn.XLOOKUP(Table7[[#This Row],[Name]],_773[Name],_773[Points],0)</f>
        <v>0</v>
      </c>
      <c r="U367">
        <f>_xlfn.XLOOKUP(Table7[[#This Row],[Name]],_7[Name],_7[Points],0)</f>
        <v>0</v>
      </c>
      <c r="V367">
        <f>_xlfn.XLOOKUP(Table7[[#This Row],[Name]],_7521[Name],_7521[Points],0)</f>
        <v>9</v>
      </c>
    </row>
    <row r="368" spans="1:22" x14ac:dyDescent="0.2">
      <c r="A368" t="s">
        <v>235</v>
      </c>
      <c r="B368" t="str">
        <f>_xlfn.XLOOKUP(Table7[[#This Row],[Name]],_966[[Name ]],_966[Party])</f>
        <v>Republican</v>
      </c>
      <c r="C368" s="3">
        <f>SUM(Table7[[#This Row],[H.R. 7217]:[H.R. 7521]])/Table7[[#This Row],[Total Weight]]</f>
        <v>0.12676056338028169</v>
      </c>
      <c r="D368" s="4">
        <f>SUM(Table2[Weight?])</f>
        <v>71</v>
      </c>
      <c r="E368" s="4">
        <f>IF(Table7[[#This Row],[Party]]="Democratic",1,0)</f>
        <v>0</v>
      </c>
      <c r="F368" s="4">
        <f>IF(Table7[[#This Row],[Party]]="Democratic",Table7[[#This Row],[Score]],0)</f>
        <v>0</v>
      </c>
      <c r="G368" s="4">
        <f>IF(Table7[[#This Row],[Party]]="Republican",1,0)</f>
        <v>1</v>
      </c>
      <c r="H368" s="4">
        <f>IF(Table7[[#This Row],[Party]]="Republican",Table7[[#This Row],[Score]],0)</f>
        <v>0.12676056338028169</v>
      </c>
      <c r="I368">
        <f>(_xlfn.XLOOKUP(Table7[[#This Row],[Name]],_7217[Name],_7217[Points],0))</f>
        <v>0</v>
      </c>
      <c r="J368">
        <f>_xlfn.XLOOKUP(Table7[[#This Row],[Name]],_3746[Name],_3746[Rating],0)</f>
        <v>1</v>
      </c>
      <c r="K368">
        <f>_xlfn.XLOOKUP(Table7[[#This Row],[Name]],_966[[Name ]],_966[Points])</f>
        <v>0</v>
      </c>
      <c r="L368">
        <f>_xlfn.XLOOKUP(Table7[[#This Row],[Name]],_5860[Name],_5860[Points],0)</f>
        <v>0</v>
      </c>
      <c r="M368">
        <f>_xlfn.XLOOKUP(Table7[[#This Row],[Name]],_7176[Name],_7176[Points])</f>
        <v>0</v>
      </c>
      <c r="N368">
        <f>_xlfn.XLOOKUP(Table7[[#This Row],[Name]],_485[[Name ]],_485[Points],0)</f>
        <v>0</v>
      </c>
      <c r="O368">
        <f>_xlfn.XLOOKUP(Table7[[#This Row],[Name]],_7024[Name],_7024[Points])</f>
        <v>8</v>
      </c>
      <c r="P368">
        <f>_xlfn.XLOOKUP(Table7[[#This Row],[Name]],_6976[Name],_6976[Points],0)</f>
        <v>0</v>
      </c>
      <c r="Q368">
        <f>_xlfn.XLOOKUP(Table7[[#This Row],[Name]],_6918[Name],_6918[Points],0)</f>
        <v>0</v>
      </c>
      <c r="R368">
        <f>_xlfn.XLOOKUP(Table7[[#This Row],[Name]],_6678[Name],_6678[Points],0)</f>
        <v>0</v>
      </c>
      <c r="S368">
        <f>_xlfn.XLOOKUP(Table7[[#This Row],[Name]],_2[Name],_2[Points],0)</f>
        <v>0</v>
      </c>
      <c r="T368">
        <f>_xlfn.XLOOKUP(Table7[[#This Row],[Name]],_773[Name],_773[Points],0)</f>
        <v>0</v>
      </c>
      <c r="U368">
        <f>_xlfn.XLOOKUP(Table7[[#This Row],[Name]],_7[Name],_7[Points],0)</f>
        <v>0</v>
      </c>
      <c r="V368">
        <f>_xlfn.XLOOKUP(Table7[[#This Row],[Name]],_7521[Name],_7521[Points],0)</f>
        <v>0</v>
      </c>
    </row>
    <row r="369" spans="1:22" x14ac:dyDescent="0.2">
      <c r="A369" t="s">
        <v>240</v>
      </c>
      <c r="B369" t="str">
        <f>_xlfn.XLOOKUP(Table7[[#This Row],[Name]],_966[[Name ]],_966[Party])</f>
        <v>Republican</v>
      </c>
      <c r="C369" s="3">
        <f>SUM(Table7[[#This Row],[H.R. 7217]:[H.R. 7521]])/Table7[[#This Row],[Total Weight]]</f>
        <v>0.12676056338028169</v>
      </c>
      <c r="D369" s="4">
        <f>SUM(Table2[Weight?])</f>
        <v>71</v>
      </c>
      <c r="E369" s="4">
        <f>IF(Table7[[#This Row],[Party]]="Democratic",1,0)</f>
        <v>0</v>
      </c>
      <c r="F369" s="4">
        <f>IF(Table7[[#This Row],[Party]]="Democratic",Table7[[#This Row],[Score]],0)</f>
        <v>0</v>
      </c>
      <c r="G369" s="4">
        <f>IF(Table7[[#This Row],[Party]]="Republican",1,0)</f>
        <v>1</v>
      </c>
      <c r="H369" s="4">
        <f>IF(Table7[[#This Row],[Party]]="Republican",Table7[[#This Row],[Score]],0)</f>
        <v>0.12676056338028169</v>
      </c>
      <c r="I369">
        <f>(_xlfn.XLOOKUP(Table7[[#This Row],[Name]],_7217[Name],_7217[Points],0))</f>
        <v>0</v>
      </c>
      <c r="J369">
        <f>_xlfn.XLOOKUP(Table7[[#This Row],[Name]],_3746[Name],_3746[Rating],0)</f>
        <v>1</v>
      </c>
      <c r="K369">
        <f>_xlfn.XLOOKUP(Table7[[#This Row],[Name]],_966[[Name ]],_966[Points])</f>
        <v>0</v>
      </c>
      <c r="L369">
        <f>_xlfn.XLOOKUP(Table7[[#This Row],[Name]],_5860[Name],_5860[Points],0)</f>
        <v>0</v>
      </c>
      <c r="M369">
        <f>_xlfn.XLOOKUP(Table7[[#This Row],[Name]],_7176[Name],_7176[Points])</f>
        <v>0</v>
      </c>
      <c r="N369">
        <f>_xlfn.XLOOKUP(Table7[[#This Row],[Name]],_485[[Name ]],_485[Points],0)</f>
        <v>0</v>
      </c>
      <c r="O369">
        <f>_xlfn.XLOOKUP(Table7[[#This Row],[Name]],_7024[Name],_7024[Points])</f>
        <v>8</v>
      </c>
      <c r="P369">
        <f>_xlfn.XLOOKUP(Table7[[#This Row],[Name]],_6976[Name],_6976[Points],0)</f>
        <v>0</v>
      </c>
      <c r="Q369">
        <f>_xlfn.XLOOKUP(Table7[[#This Row],[Name]],_6918[Name],_6918[Points],0)</f>
        <v>0</v>
      </c>
      <c r="R369">
        <f>_xlfn.XLOOKUP(Table7[[#This Row],[Name]],_6678[Name],_6678[Points],0)</f>
        <v>0</v>
      </c>
      <c r="S369">
        <f>_xlfn.XLOOKUP(Table7[[#This Row],[Name]],_2[Name],_2[Points],0)</f>
        <v>0</v>
      </c>
      <c r="T369">
        <f>_xlfn.XLOOKUP(Table7[[#This Row],[Name]],_773[Name],_773[Points],0)</f>
        <v>0</v>
      </c>
      <c r="U369">
        <f>_xlfn.XLOOKUP(Table7[[#This Row],[Name]],_7[Name],_7[Points],0)</f>
        <v>0</v>
      </c>
      <c r="V369">
        <f>_xlfn.XLOOKUP(Table7[[#This Row],[Name]],_7521[Name],_7521[Points],0)</f>
        <v>0</v>
      </c>
    </row>
    <row r="370" spans="1:22" x14ac:dyDescent="0.2">
      <c r="A370" t="s">
        <v>271</v>
      </c>
      <c r="B370" t="str">
        <f>_xlfn.XLOOKUP(Table7[[#This Row],[Name]],_966[[Name ]],_966[Party])</f>
        <v>Republican</v>
      </c>
      <c r="C370" s="3">
        <f>SUM(Table7[[#This Row],[H.R. 7217]:[H.R. 7521]])/Table7[[#This Row],[Total Weight]]</f>
        <v>0.12676056338028169</v>
      </c>
      <c r="D370" s="4">
        <f>SUM(Table2[Weight?])</f>
        <v>71</v>
      </c>
      <c r="E370" s="4">
        <f>IF(Table7[[#This Row],[Party]]="Democratic",1,0)</f>
        <v>0</v>
      </c>
      <c r="F370" s="4">
        <f>IF(Table7[[#This Row],[Party]]="Democratic",Table7[[#This Row],[Score]],0)</f>
        <v>0</v>
      </c>
      <c r="G370" s="4">
        <f>IF(Table7[[#This Row],[Party]]="Republican",1,0)</f>
        <v>1</v>
      </c>
      <c r="H370" s="4">
        <f>IF(Table7[[#This Row],[Party]]="Republican",Table7[[#This Row],[Score]],0)</f>
        <v>0.12676056338028169</v>
      </c>
      <c r="I370">
        <f>(_xlfn.XLOOKUP(Table7[[#This Row],[Name]],_7217[Name],_7217[Points],0))</f>
        <v>0</v>
      </c>
      <c r="J370">
        <f>_xlfn.XLOOKUP(Table7[[#This Row],[Name]],_3746[Name],_3746[Rating],0)</f>
        <v>1</v>
      </c>
      <c r="K370">
        <f>_xlfn.XLOOKUP(Table7[[#This Row],[Name]],_966[[Name ]],_966[Points])</f>
        <v>0</v>
      </c>
      <c r="L370">
        <f>_xlfn.XLOOKUP(Table7[[#This Row],[Name]],_5860[Name],_5860[Points],0)</f>
        <v>0</v>
      </c>
      <c r="M370">
        <f>_xlfn.XLOOKUP(Table7[[#This Row],[Name]],_7176[Name],_7176[Points])</f>
        <v>0</v>
      </c>
      <c r="N370">
        <f>_xlfn.XLOOKUP(Table7[[#This Row],[Name]],_485[[Name ]],_485[Points],0)</f>
        <v>0</v>
      </c>
      <c r="O370">
        <f>_xlfn.XLOOKUP(Table7[[#This Row],[Name]],_7024[Name],_7024[Points])</f>
        <v>8</v>
      </c>
      <c r="P370">
        <f>_xlfn.XLOOKUP(Table7[[#This Row],[Name]],_6976[Name],_6976[Points],0)</f>
        <v>0</v>
      </c>
      <c r="Q370">
        <f>_xlfn.XLOOKUP(Table7[[#This Row],[Name]],_6918[Name],_6918[Points],0)</f>
        <v>0</v>
      </c>
      <c r="R370">
        <f>_xlfn.XLOOKUP(Table7[[#This Row],[Name]],_6678[Name],_6678[Points],0)</f>
        <v>0</v>
      </c>
      <c r="S370">
        <f>_xlfn.XLOOKUP(Table7[[#This Row],[Name]],_2[Name],_2[Points],0)</f>
        <v>0</v>
      </c>
      <c r="T370">
        <f>_xlfn.XLOOKUP(Table7[[#This Row],[Name]],_773[Name],_773[Points],0)</f>
        <v>0</v>
      </c>
      <c r="U370">
        <f>_xlfn.XLOOKUP(Table7[[#This Row],[Name]],_7[Name],_7[Points],0)</f>
        <v>0</v>
      </c>
      <c r="V370">
        <f>_xlfn.XLOOKUP(Table7[[#This Row],[Name]],_7521[Name],_7521[Points],0)</f>
        <v>0</v>
      </c>
    </row>
    <row r="371" spans="1:22" x14ac:dyDescent="0.2">
      <c r="A371" t="s">
        <v>297</v>
      </c>
      <c r="B371" t="str">
        <f>_xlfn.XLOOKUP(Table7[[#This Row],[Name]],_966[[Name ]],_966[Party])</f>
        <v>Republican</v>
      </c>
      <c r="C371" s="3">
        <f>SUM(Table7[[#This Row],[H.R. 7217]:[H.R. 7521]])/Table7[[#This Row],[Total Weight]]</f>
        <v>0.12676056338028169</v>
      </c>
      <c r="D371" s="4">
        <f>SUM(Table2[Weight?])</f>
        <v>71</v>
      </c>
      <c r="E371" s="4">
        <f>IF(Table7[[#This Row],[Party]]="Democratic",1,0)</f>
        <v>0</v>
      </c>
      <c r="F371" s="4">
        <f>IF(Table7[[#This Row],[Party]]="Democratic",Table7[[#This Row],[Score]],0)</f>
        <v>0</v>
      </c>
      <c r="G371" s="4">
        <f>IF(Table7[[#This Row],[Party]]="Republican",1,0)</f>
        <v>1</v>
      </c>
      <c r="H371" s="4">
        <f>IF(Table7[[#This Row],[Party]]="Republican",Table7[[#This Row],[Score]],0)</f>
        <v>0.12676056338028169</v>
      </c>
      <c r="I371">
        <f>(_xlfn.XLOOKUP(Table7[[#This Row],[Name]],_7217[Name],_7217[Points],0))</f>
        <v>0</v>
      </c>
      <c r="J371">
        <f>_xlfn.XLOOKUP(Table7[[#This Row],[Name]],_3746[Name],_3746[Rating],0)</f>
        <v>1</v>
      </c>
      <c r="K371">
        <f>_xlfn.XLOOKUP(Table7[[#This Row],[Name]],_966[[Name ]],_966[Points])</f>
        <v>0</v>
      </c>
      <c r="L371">
        <f>_xlfn.XLOOKUP(Table7[[#This Row],[Name]],_5860[Name],_5860[Points],0)</f>
        <v>0</v>
      </c>
      <c r="M371">
        <f>_xlfn.XLOOKUP(Table7[[#This Row],[Name]],_7176[Name],_7176[Points])</f>
        <v>0</v>
      </c>
      <c r="N371">
        <f>_xlfn.XLOOKUP(Table7[[#This Row],[Name]],_485[[Name ]],_485[Points],0)</f>
        <v>0</v>
      </c>
      <c r="O371">
        <f>_xlfn.XLOOKUP(Table7[[#This Row],[Name]],_7024[Name],_7024[Points])</f>
        <v>8</v>
      </c>
      <c r="P371">
        <f>_xlfn.XLOOKUP(Table7[[#This Row],[Name]],_6976[Name],_6976[Points],0)</f>
        <v>0</v>
      </c>
      <c r="Q371">
        <f>_xlfn.XLOOKUP(Table7[[#This Row],[Name]],_6918[Name],_6918[Points],0)</f>
        <v>0</v>
      </c>
      <c r="R371">
        <f>_xlfn.XLOOKUP(Table7[[#This Row],[Name]],_6678[Name],_6678[Points],0)</f>
        <v>0</v>
      </c>
      <c r="S371">
        <f>_xlfn.XLOOKUP(Table7[[#This Row],[Name]],_2[Name],_2[Points],0)</f>
        <v>0</v>
      </c>
      <c r="T371">
        <f>_xlfn.XLOOKUP(Table7[[#This Row],[Name]],_773[Name],_773[Points],0)</f>
        <v>0</v>
      </c>
      <c r="U371">
        <f>_xlfn.XLOOKUP(Table7[[#This Row],[Name]],_7[Name],_7[Points],0)</f>
        <v>0</v>
      </c>
      <c r="V371">
        <f>_xlfn.XLOOKUP(Table7[[#This Row],[Name]],_7521[Name],_7521[Points],0)</f>
        <v>0</v>
      </c>
    </row>
    <row r="372" spans="1:22" x14ac:dyDescent="0.2">
      <c r="A372" t="s">
        <v>299</v>
      </c>
      <c r="B372" t="str">
        <f>_xlfn.XLOOKUP(Table7[[#This Row],[Name]],_966[[Name ]],_966[Party])</f>
        <v>Republican</v>
      </c>
      <c r="C372" s="3">
        <f>SUM(Table7[[#This Row],[H.R. 7217]:[H.R. 7521]])/Table7[[#This Row],[Total Weight]]</f>
        <v>0.25352112676056338</v>
      </c>
      <c r="D372" s="4">
        <f>SUM(Table2[Weight?])</f>
        <v>71</v>
      </c>
      <c r="E372" s="4">
        <f>IF(Table7[[#This Row],[Party]]="Democratic",1,0)</f>
        <v>0</v>
      </c>
      <c r="F372" s="4">
        <f>IF(Table7[[#This Row],[Party]]="Democratic",Table7[[#This Row],[Score]],0)</f>
        <v>0</v>
      </c>
      <c r="G372" s="4">
        <f>IF(Table7[[#This Row],[Party]]="Republican",1,0)</f>
        <v>1</v>
      </c>
      <c r="H372" s="4">
        <f>IF(Table7[[#This Row],[Party]]="Republican",Table7[[#This Row],[Score]],0)</f>
        <v>0.25352112676056338</v>
      </c>
      <c r="I372">
        <f>(_xlfn.XLOOKUP(Table7[[#This Row],[Name]],_7217[Name],_7217[Points],0))</f>
        <v>0</v>
      </c>
      <c r="J372">
        <f>_xlfn.XLOOKUP(Table7[[#This Row],[Name]],_3746[Name],_3746[Rating],0)</f>
        <v>1</v>
      </c>
      <c r="K372">
        <f>_xlfn.XLOOKUP(Table7[[#This Row],[Name]],_966[[Name ]],_966[Points])</f>
        <v>0</v>
      </c>
      <c r="L372">
        <f>_xlfn.XLOOKUP(Table7[[#This Row],[Name]],_5860[Name],_5860[Points],0)</f>
        <v>0</v>
      </c>
      <c r="M372">
        <f>_xlfn.XLOOKUP(Table7[[#This Row],[Name]],_7176[Name],_7176[Points])</f>
        <v>0</v>
      </c>
      <c r="N372">
        <f>_xlfn.XLOOKUP(Table7[[#This Row],[Name]],_485[[Name ]],_485[Points],0)</f>
        <v>0</v>
      </c>
      <c r="O372">
        <f>_xlfn.XLOOKUP(Table7[[#This Row],[Name]],_7024[Name],_7024[Points])</f>
        <v>8</v>
      </c>
      <c r="P372">
        <f>_xlfn.XLOOKUP(Table7[[#This Row],[Name]],_6976[Name],_6976[Points],0)</f>
        <v>0</v>
      </c>
      <c r="Q372">
        <f>_xlfn.XLOOKUP(Table7[[#This Row],[Name]],_6918[Name],_6918[Points],0)</f>
        <v>0</v>
      </c>
      <c r="R372">
        <f>_xlfn.XLOOKUP(Table7[[#This Row],[Name]],_6678[Name],_6678[Points],0)</f>
        <v>0</v>
      </c>
      <c r="S372">
        <f>_xlfn.XLOOKUP(Table7[[#This Row],[Name]],_2[Name],_2[Points],0)</f>
        <v>0</v>
      </c>
      <c r="T372">
        <f>_xlfn.XLOOKUP(Table7[[#This Row],[Name]],_773[Name],_773[Points],0)</f>
        <v>0</v>
      </c>
      <c r="U372">
        <f>_xlfn.XLOOKUP(Table7[[#This Row],[Name]],_7[Name],_7[Points],0)</f>
        <v>0</v>
      </c>
      <c r="V372">
        <f>_xlfn.XLOOKUP(Table7[[#This Row],[Name]],_7521[Name],_7521[Points],0)</f>
        <v>9</v>
      </c>
    </row>
    <row r="373" spans="1:22" x14ac:dyDescent="0.2">
      <c r="A373" t="s">
        <v>303</v>
      </c>
      <c r="B373" t="str">
        <f>_xlfn.XLOOKUP(Table7[[#This Row],[Name]],_966[[Name ]],_966[Party])</f>
        <v>Republican</v>
      </c>
      <c r="C373" s="3">
        <f>SUM(Table7[[#This Row],[H.R. 7217]:[H.R. 7521]])/Table7[[#This Row],[Total Weight]]</f>
        <v>0.12676056338028169</v>
      </c>
      <c r="D373" s="4">
        <f>SUM(Table2[Weight?])</f>
        <v>71</v>
      </c>
      <c r="E373" s="4">
        <f>IF(Table7[[#This Row],[Party]]="Democratic",1,0)</f>
        <v>0</v>
      </c>
      <c r="F373" s="4">
        <f>IF(Table7[[#This Row],[Party]]="Democratic",Table7[[#This Row],[Score]],0)</f>
        <v>0</v>
      </c>
      <c r="G373" s="4">
        <f>IF(Table7[[#This Row],[Party]]="Republican",1,0)</f>
        <v>1</v>
      </c>
      <c r="H373" s="4">
        <f>IF(Table7[[#This Row],[Party]]="Republican",Table7[[#This Row],[Score]],0)</f>
        <v>0.12676056338028169</v>
      </c>
      <c r="I373">
        <f>(_xlfn.XLOOKUP(Table7[[#This Row],[Name]],_7217[Name],_7217[Points],0))</f>
        <v>0</v>
      </c>
      <c r="J373">
        <f>_xlfn.XLOOKUP(Table7[[#This Row],[Name]],_3746[Name],_3746[Rating],0)</f>
        <v>1</v>
      </c>
      <c r="K373">
        <f>_xlfn.XLOOKUP(Table7[[#This Row],[Name]],_966[[Name ]],_966[Points])</f>
        <v>0</v>
      </c>
      <c r="L373">
        <f>_xlfn.XLOOKUP(Table7[[#This Row],[Name]],_5860[Name],_5860[Points],0)</f>
        <v>0</v>
      </c>
      <c r="M373">
        <f>_xlfn.XLOOKUP(Table7[[#This Row],[Name]],_7176[Name],_7176[Points])</f>
        <v>0</v>
      </c>
      <c r="N373">
        <f>_xlfn.XLOOKUP(Table7[[#This Row],[Name]],_485[[Name ]],_485[Points],0)</f>
        <v>0</v>
      </c>
      <c r="O373">
        <f>_xlfn.XLOOKUP(Table7[[#This Row],[Name]],_7024[Name],_7024[Points])</f>
        <v>8</v>
      </c>
      <c r="P373">
        <f>_xlfn.XLOOKUP(Table7[[#This Row],[Name]],_6976[Name],_6976[Points],0)</f>
        <v>0</v>
      </c>
      <c r="Q373">
        <f>_xlfn.XLOOKUP(Table7[[#This Row],[Name]],_6918[Name],_6918[Points],0)</f>
        <v>0</v>
      </c>
      <c r="R373">
        <f>_xlfn.XLOOKUP(Table7[[#This Row],[Name]],_6678[Name],_6678[Points],0)</f>
        <v>0</v>
      </c>
      <c r="S373">
        <f>_xlfn.XLOOKUP(Table7[[#This Row],[Name]],_2[Name],_2[Points],0)</f>
        <v>0</v>
      </c>
      <c r="T373">
        <f>_xlfn.XLOOKUP(Table7[[#This Row],[Name]],_773[Name],_773[Points],0)</f>
        <v>0</v>
      </c>
      <c r="U373">
        <f>_xlfn.XLOOKUP(Table7[[#This Row],[Name]],_7[Name],_7[Points],0)</f>
        <v>0</v>
      </c>
      <c r="V373">
        <f>_xlfn.XLOOKUP(Table7[[#This Row],[Name]],_7521[Name],_7521[Points],0)</f>
        <v>0</v>
      </c>
    </row>
    <row r="374" spans="1:22" x14ac:dyDescent="0.2">
      <c r="A374" t="s">
        <v>314</v>
      </c>
      <c r="B374" t="str">
        <f>_xlfn.XLOOKUP(Table7[[#This Row],[Name]],_966[[Name ]],_966[Party])</f>
        <v>Republican</v>
      </c>
      <c r="C374" s="3">
        <f>SUM(Table7[[#This Row],[H.R. 7217]:[H.R. 7521]])/Table7[[#This Row],[Total Weight]]</f>
        <v>0.12676056338028169</v>
      </c>
      <c r="D374" s="4">
        <f>SUM(Table2[Weight?])</f>
        <v>71</v>
      </c>
      <c r="E374" s="4">
        <f>IF(Table7[[#This Row],[Party]]="Democratic",1,0)</f>
        <v>0</v>
      </c>
      <c r="F374" s="4">
        <f>IF(Table7[[#This Row],[Party]]="Democratic",Table7[[#This Row],[Score]],0)</f>
        <v>0</v>
      </c>
      <c r="G374" s="4">
        <f>IF(Table7[[#This Row],[Party]]="Republican",1,0)</f>
        <v>1</v>
      </c>
      <c r="H374" s="4">
        <f>IF(Table7[[#This Row],[Party]]="Republican",Table7[[#This Row],[Score]],0)</f>
        <v>0.12676056338028169</v>
      </c>
      <c r="I374">
        <f>(_xlfn.XLOOKUP(Table7[[#This Row],[Name]],_7217[Name],_7217[Points],0))</f>
        <v>0</v>
      </c>
      <c r="J374">
        <f>_xlfn.XLOOKUP(Table7[[#This Row],[Name]],_3746[Name],_3746[Rating],0)</f>
        <v>1</v>
      </c>
      <c r="K374">
        <f>_xlfn.XLOOKUP(Table7[[#This Row],[Name]],_966[[Name ]],_966[Points])</f>
        <v>0</v>
      </c>
      <c r="L374">
        <f>_xlfn.XLOOKUP(Table7[[#This Row],[Name]],_5860[Name],_5860[Points],0)</f>
        <v>0</v>
      </c>
      <c r="M374">
        <f>_xlfn.XLOOKUP(Table7[[#This Row],[Name]],_7176[Name],_7176[Points])</f>
        <v>0</v>
      </c>
      <c r="N374">
        <f>_xlfn.XLOOKUP(Table7[[#This Row],[Name]],_485[[Name ]],_485[Points],0)</f>
        <v>0</v>
      </c>
      <c r="O374">
        <f>_xlfn.XLOOKUP(Table7[[#This Row],[Name]],_7024[Name],_7024[Points])</f>
        <v>8</v>
      </c>
      <c r="P374">
        <f>_xlfn.XLOOKUP(Table7[[#This Row],[Name]],_6976[Name],_6976[Points],0)</f>
        <v>0</v>
      </c>
      <c r="Q374">
        <f>_xlfn.XLOOKUP(Table7[[#This Row],[Name]],_6918[Name],_6918[Points],0)</f>
        <v>0</v>
      </c>
      <c r="R374">
        <f>_xlfn.XLOOKUP(Table7[[#This Row],[Name]],_6678[Name],_6678[Points],0)</f>
        <v>0</v>
      </c>
      <c r="S374">
        <f>_xlfn.XLOOKUP(Table7[[#This Row],[Name]],_2[Name],_2[Points],0)</f>
        <v>0</v>
      </c>
      <c r="T374">
        <f>_xlfn.XLOOKUP(Table7[[#This Row],[Name]],_773[Name],_773[Points],0)</f>
        <v>0</v>
      </c>
      <c r="U374">
        <f>_xlfn.XLOOKUP(Table7[[#This Row],[Name]],_7[Name],_7[Points],0)</f>
        <v>0</v>
      </c>
      <c r="V374">
        <f>_xlfn.XLOOKUP(Table7[[#This Row],[Name]],_7521[Name],_7521[Points],0)</f>
        <v>0</v>
      </c>
    </row>
    <row r="375" spans="1:22" x14ac:dyDescent="0.2">
      <c r="A375" t="s">
        <v>323</v>
      </c>
      <c r="B375" t="str">
        <f>_xlfn.XLOOKUP(Table7[[#This Row],[Name]],_966[[Name ]],_966[Party])</f>
        <v>Republican</v>
      </c>
      <c r="C375" s="3">
        <f>SUM(Table7[[#This Row],[H.R. 7217]:[H.R. 7521]])/Table7[[#This Row],[Total Weight]]</f>
        <v>0.12676056338028169</v>
      </c>
      <c r="D375" s="4">
        <f>SUM(Table2[Weight?])</f>
        <v>71</v>
      </c>
      <c r="E375" s="4">
        <f>IF(Table7[[#This Row],[Party]]="Democratic",1,0)</f>
        <v>0</v>
      </c>
      <c r="F375" s="4">
        <f>IF(Table7[[#This Row],[Party]]="Democratic",Table7[[#This Row],[Score]],0)</f>
        <v>0</v>
      </c>
      <c r="G375" s="4">
        <f>IF(Table7[[#This Row],[Party]]="Republican",1,0)</f>
        <v>1</v>
      </c>
      <c r="H375" s="4">
        <f>IF(Table7[[#This Row],[Party]]="Republican",Table7[[#This Row],[Score]],0)</f>
        <v>0.12676056338028169</v>
      </c>
      <c r="I375">
        <f>(_xlfn.XLOOKUP(Table7[[#This Row],[Name]],_7217[Name],_7217[Points],0))</f>
        <v>0</v>
      </c>
      <c r="J375">
        <f>_xlfn.XLOOKUP(Table7[[#This Row],[Name]],_3746[Name],_3746[Rating],0)</f>
        <v>1</v>
      </c>
      <c r="K375">
        <f>_xlfn.XLOOKUP(Table7[[#This Row],[Name]],_966[[Name ]],_966[Points])</f>
        <v>0</v>
      </c>
      <c r="L375">
        <f>_xlfn.XLOOKUP(Table7[[#This Row],[Name]],_5860[Name],_5860[Points],0)</f>
        <v>0</v>
      </c>
      <c r="M375">
        <f>_xlfn.XLOOKUP(Table7[[#This Row],[Name]],_7176[Name],_7176[Points])</f>
        <v>0</v>
      </c>
      <c r="N375">
        <f>_xlfn.XLOOKUP(Table7[[#This Row],[Name]],_485[[Name ]],_485[Points],0)</f>
        <v>0</v>
      </c>
      <c r="O375">
        <f>_xlfn.XLOOKUP(Table7[[#This Row],[Name]],_7024[Name],_7024[Points])</f>
        <v>8</v>
      </c>
      <c r="P375">
        <f>_xlfn.XLOOKUP(Table7[[#This Row],[Name]],_6976[Name],_6976[Points],0)</f>
        <v>0</v>
      </c>
      <c r="Q375">
        <f>_xlfn.XLOOKUP(Table7[[#This Row],[Name]],_6918[Name],_6918[Points],0)</f>
        <v>0</v>
      </c>
      <c r="R375">
        <f>_xlfn.XLOOKUP(Table7[[#This Row],[Name]],_6678[Name],_6678[Points],0)</f>
        <v>0</v>
      </c>
      <c r="S375">
        <f>_xlfn.XLOOKUP(Table7[[#This Row],[Name]],_2[Name],_2[Points],0)</f>
        <v>0</v>
      </c>
      <c r="T375">
        <f>_xlfn.XLOOKUP(Table7[[#This Row],[Name]],_773[Name],_773[Points],0)</f>
        <v>0</v>
      </c>
      <c r="U375">
        <f>_xlfn.XLOOKUP(Table7[[#This Row],[Name]],_7[Name],_7[Points],0)</f>
        <v>0</v>
      </c>
      <c r="V375">
        <f>_xlfn.XLOOKUP(Table7[[#This Row],[Name]],_7521[Name],_7521[Points],0)</f>
        <v>0</v>
      </c>
    </row>
    <row r="376" spans="1:22" x14ac:dyDescent="0.2">
      <c r="A376" t="s">
        <v>385</v>
      </c>
      <c r="B376" t="str">
        <f>_xlfn.XLOOKUP(Table7[[#This Row],[Name]],_966[[Name ]],_966[Party])</f>
        <v>Republican</v>
      </c>
      <c r="C376" s="3">
        <f>SUM(Table7[[#This Row],[H.R. 7217]:[H.R. 7521]])/Table7[[#This Row],[Total Weight]]</f>
        <v>0.12676056338028169</v>
      </c>
      <c r="D376" s="4">
        <f>SUM(Table2[Weight?])</f>
        <v>71</v>
      </c>
      <c r="E376" s="4">
        <f>IF(Table7[[#This Row],[Party]]="Democratic",1,0)</f>
        <v>0</v>
      </c>
      <c r="F376" s="4">
        <f>IF(Table7[[#This Row],[Party]]="Democratic",Table7[[#This Row],[Score]],0)</f>
        <v>0</v>
      </c>
      <c r="G376" s="4">
        <f>IF(Table7[[#This Row],[Party]]="Republican",1,0)</f>
        <v>1</v>
      </c>
      <c r="H376" s="4">
        <f>IF(Table7[[#This Row],[Party]]="Republican",Table7[[#This Row],[Score]],0)</f>
        <v>0.12676056338028169</v>
      </c>
      <c r="I376">
        <f>(_xlfn.XLOOKUP(Table7[[#This Row],[Name]],_7217[Name],_7217[Points],0))</f>
        <v>0</v>
      </c>
      <c r="J376">
        <f>_xlfn.XLOOKUP(Table7[[#This Row],[Name]],_3746[Name],_3746[Rating],0)</f>
        <v>1</v>
      </c>
      <c r="K376">
        <f>_xlfn.XLOOKUP(Table7[[#This Row],[Name]],_966[[Name ]],_966[Points])</f>
        <v>0</v>
      </c>
      <c r="L376">
        <f>_xlfn.XLOOKUP(Table7[[#This Row],[Name]],_5860[Name],_5860[Points],0)</f>
        <v>0</v>
      </c>
      <c r="M376">
        <f>_xlfn.XLOOKUP(Table7[[#This Row],[Name]],_7176[Name],_7176[Points])</f>
        <v>0</v>
      </c>
      <c r="N376">
        <f>_xlfn.XLOOKUP(Table7[[#This Row],[Name]],_485[[Name ]],_485[Points],0)</f>
        <v>0</v>
      </c>
      <c r="O376">
        <f>_xlfn.XLOOKUP(Table7[[#This Row],[Name]],_7024[Name],_7024[Points])</f>
        <v>8</v>
      </c>
      <c r="P376">
        <f>_xlfn.XLOOKUP(Table7[[#This Row],[Name]],_6976[Name],_6976[Points],0)</f>
        <v>0</v>
      </c>
      <c r="Q376">
        <f>_xlfn.XLOOKUP(Table7[[#This Row],[Name]],_6918[Name],_6918[Points],0)</f>
        <v>0</v>
      </c>
      <c r="R376">
        <f>_xlfn.XLOOKUP(Table7[[#This Row],[Name]],_6678[Name],_6678[Points],0)</f>
        <v>0</v>
      </c>
      <c r="S376">
        <f>_xlfn.XLOOKUP(Table7[[#This Row],[Name]],_2[Name],_2[Points],0)</f>
        <v>0</v>
      </c>
      <c r="T376">
        <f>_xlfn.XLOOKUP(Table7[[#This Row],[Name]],_773[Name],_773[Points],0)</f>
        <v>0</v>
      </c>
      <c r="U376">
        <f>_xlfn.XLOOKUP(Table7[[#This Row],[Name]],_7[Name],_7[Points],0)</f>
        <v>0</v>
      </c>
      <c r="V376">
        <f>_xlfn.XLOOKUP(Table7[[#This Row],[Name]],_7521[Name],_7521[Points],0)</f>
        <v>0</v>
      </c>
    </row>
    <row r="377" spans="1:22" x14ac:dyDescent="0.2">
      <c r="A377" t="s">
        <v>411</v>
      </c>
      <c r="B377" t="str">
        <f>_xlfn.XLOOKUP(Table7[[#This Row],[Name]],_966[[Name ]],_966[Party])</f>
        <v>Republican</v>
      </c>
      <c r="C377" s="3">
        <f>SUM(Table7[[#This Row],[H.R. 7217]:[H.R. 7521]])/Table7[[#This Row],[Total Weight]]</f>
        <v>0.12676056338028169</v>
      </c>
      <c r="D377" s="4">
        <f>SUM(Table2[Weight?])</f>
        <v>71</v>
      </c>
      <c r="E377" s="4">
        <f>IF(Table7[[#This Row],[Party]]="Democratic",1,0)</f>
        <v>0</v>
      </c>
      <c r="F377" s="4">
        <f>IF(Table7[[#This Row],[Party]]="Democratic",Table7[[#This Row],[Score]],0)</f>
        <v>0</v>
      </c>
      <c r="G377" s="4">
        <f>IF(Table7[[#This Row],[Party]]="Republican",1,0)</f>
        <v>1</v>
      </c>
      <c r="H377" s="4">
        <f>IF(Table7[[#This Row],[Party]]="Republican",Table7[[#This Row],[Score]],0)</f>
        <v>0.12676056338028169</v>
      </c>
      <c r="I377">
        <f>(_xlfn.XLOOKUP(Table7[[#This Row],[Name]],_7217[Name],_7217[Points],0))</f>
        <v>0</v>
      </c>
      <c r="J377">
        <f>_xlfn.XLOOKUP(Table7[[#This Row],[Name]],_3746[Name],_3746[Rating],0)</f>
        <v>1</v>
      </c>
      <c r="K377">
        <f>_xlfn.XLOOKUP(Table7[[#This Row],[Name]],_966[[Name ]],_966[Points])</f>
        <v>0</v>
      </c>
      <c r="L377">
        <f>_xlfn.XLOOKUP(Table7[[#This Row],[Name]],_5860[Name],_5860[Points],0)</f>
        <v>0</v>
      </c>
      <c r="M377">
        <f>_xlfn.XLOOKUP(Table7[[#This Row],[Name]],_7176[Name],_7176[Points])</f>
        <v>0</v>
      </c>
      <c r="N377">
        <f>_xlfn.XLOOKUP(Table7[[#This Row],[Name]],_485[[Name ]],_485[Points],0)</f>
        <v>0</v>
      </c>
      <c r="O377">
        <f>_xlfn.XLOOKUP(Table7[[#This Row],[Name]],_7024[Name],_7024[Points])</f>
        <v>8</v>
      </c>
      <c r="P377">
        <f>_xlfn.XLOOKUP(Table7[[#This Row],[Name]],_6976[Name],_6976[Points],0)</f>
        <v>0</v>
      </c>
      <c r="Q377">
        <f>_xlfn.XLOOKUP(Table7[[#This Row],[Name]],_6918[Name],_6918[Points],0)</f>
        <v>0</v>
      </c>
      <c r="R377">
        <f>_xlfn.XLOOKUP(Table7[[#This Row],[Name]],_6678[Name],_6678[Points],0)</f>
        <v>0</v>
      </c>
      <c r="S377">
        <f>_xlfn.XLOOKUP(Table7[[#This Row],[Name]],_2[Name],_2[Points],0)</f>
        <v>0</v>
      </c>
      <c r="T377">
        <f>_xlfn.XLOOKUP(Table7[[#This Row],[Name]],_773[Name],_773[Points],0)</f>
        <v>0</v>
      </c>
      <c r="U377">
        <f>_xlfn.XLOOKUP(Table7[[#This Row],[Name]],_7[Name],_7[Points],0)</f>
        <v>0</v>
      </c>
      <c r="V377">
        <f>_xlfn.XLOOKUP(Table7[[#This Row],[Name]],_7521[Name],_7521[Points],0)</f>
        <v>0</v>
      </c>
    </row>
    <row r="378" spans="1:22" x14ac:dyDescent="0.2">
      <c r="A378" t="s">
        <v>446</v>
      </c>
      <c r="B378" t="str">
        <f>_xlfn.XLOOKUP(Table7[[#This Row],[Name]],_966[[Name ]],_966[Party])</f>
        <v>Republican</v>
      </c>
      <c r="C378" s="3">
        <f>SUM(Table7[[#This Row],[H.R. 7217]:[H.R. 7521]])/Table7[[#This Row],[Total Weight]]</f>
        <v>0.12676056338028169</v>
      </c>
      <c r="D378" s="4">
        <f>SUM(Table2[Weight?])</f>
        <v>71</v>
      </c>
      <c r="E378" s="4">
        <f>IF(Table7[[#This Row],[Party]]="Democratic",1,0)</f>
        <v>0</v>
      </c>
      <c r="F378" s="4">
        <f>IF(Table7[[#This Row],[Party]]="Democratic",Table7[[#This Row],[Score]],0)</f>
        <v>0</v>
      </c>
      <c r="G378" s="4">
        <f>IF(Table7[[#This Row],[Party]]="Republican",1,0)</f>
        <v>1</v>
      </c>
      <c r="H378" s="4">
        <f>IF(Table7[[#This Row],[Party]]="Republican",Table7[[#This Row],[Score]],0)</f>
        <v>0.12676056338028169</v>
      </c>
      <c r="I378">
        <f>(_xlfn.XLOOKUP(Table7[[#This Row],[Name]],_7217[Name],_7217[Points],0))</f>
        <v>0</v>
      </c>
      <c r="J378">
        <f>_xlfn.XLOOKUP(Table7[[#This Row],[Name]],_3746[Name],_3746[Rating],0)</f>
        <v>1</v>
      </c>
      <c r="K378">
        <f>_xlfn.XLOOKUP(Table7[[#This Row],[Name]],_966[[Name ]],_966[Points])</f>
        <v>0</v>
      </c>
      <c r="L378">
        <f>_xlfn.XLOOKUP(Table7[[#This Row],[Name]],_5860[Name],_5860[Points],0)</f>
        <v>0</v>
      </c>
      <c r="M378">
        <f>_xlfn.XLOOKUP(Table7[[#This Row],[Name]],_7176[Name],_7176[Points])</f>
        <v>0</v>
      </c>
      <c r="N378">
        <f>_xlfn.XLOOKUP(Table7[[#This Row],[Name]],_485[[Name ]],_485[Points],0)</f>
        <v>0</v>
      </c>
      <c r="O378">
        <f>_xlfn.XLOOKUP(Table7[[#This Row],[Name]],_7024[Name],_7024[Points])</f>
        <v>8</v>
      </c>
      <c r="P378">
        <f>_xlfn.XLOOKUP(Table7[[#This Row],[Name]],_6976[Name],_6976[Points],0)</f>
        <v>0</v>
      </c>
      <c r="Q378">
        <f>_xlfn.XLOOKUP(Table7[[#This Row],[Name]],_6918[Name],_6918[Points],0)</f>
        <v>0</v>
      </c>
      <c r="R378">
        <f>_xlfn.XLOOKUP(Table7[[#This Row],[Name]],_6678[Name],_6678[Points],0)</f>
        <v>0</v>
      </c>
      <c r="S378">
        <f>_xlfn.XLOOKUP(Table7[[#This Row],[Name]],_2[Name],_2[Points],0)</f>
        <v>0</v>
      </c>
      <c r="T378">
        <f>_xlfn.XLOOKUP(Table7[[#This Row],[Name]],_773[Name],_773[Points],0)</f>
        <v>0</v>
      </c>
      <c r="U378">
        <f>_xlfn.XLOOKUP(Table7[[#This Row],[Name]],_7[Name],_7[Points],0)</f>
        <v>0</v>
      </c>
      <c r="V378">
        <f>_xlfn.XLOOKUP(Table7[[#This Row],[Name]],_7521[Name],_7521[Points],0)</f>
        <v>0</v>
      </c>
    </row>
    <row r="379" spans="1:22" x14ac:dyDescent="0.2">
      <c r="A379" t="s">
        <v>458</v>
      </c>
      <c r="B379" t="str">
        <f>_xlfn.XLOOKUP(Table7[[#This Row],[Name]],_966[[Name ]],_966[Party])</f>
        <v>Republican</v>
      </c>
      <c r="C379" s="3">
        <f>SUM(Table7[[#This Row],[H.R. 7217]:[H.R. 7521]])/Table7[[#This Row],[Total Weight]]</f>
        <v>0.12676056338028169</v>
      </c>
      <c r="D379" s="4">
        <f>SUM(Table2[Weight?])</f>
        <v>71</v>
      </c>
      <c r="E379" s="4">
        <f>IF(Table7[[#This Row],[Party]]="Democratic",1,0)</f>
        <v>0</v>
      </c>
      <c r="F379" s="4">
        <f>IF(Table7[[#This Row],[Party]]="Democratic",Table7[[#This Row],[Score]],0)</f>
        <v>0</v>
      </c>
      <c r="G379" s="4">
        <f>IF(Table7[[#This Row],[Party]]="Republican",1,0)</f>
        <v>1</v>
      </c>
      <c r="H379" s="4">
        <f>IF(Table7[[#This Row],[Party]]="Republican",Table7[[#This Row],[Score]],0)</f>
        <v>0.12676056338028169</v>
      </c>
      <c r="I379">
        <f>(_xlfn.XLOOKUP(Table7[[#This Row],[Name]],_7217[Name],_7217[Points],0))</f>
        <v>0</v>
      </c>
      <c r="J379">
        <f>_xlfn.XLOOKUP(Table7[[#This Row],[Name]],_3746[Name],_3746[Rating],0)</f>
        <v>1</v>
      </c>
      <c r="K379">
        <f>_xlfn.XLOOKUP(Table7[[#This Row],[Name]],_966[[Name ]],_966[Points])</f>
        <v>0</v>
      </c>
      <c r="L379">
        <f>_xlfn.XLOOKUP(Table7[[#This Row],[Name]],_5860[Name],_5860[Points],0)</f>
        <v>0</v>
      </c>
      <c r="M379">
        <f>_xlfn.XLOOKUP(Table7[[#This Row],[Name]],_7176[Name],_7176[Points])</f>
        <v>0</v>
      </c>
      <c r="N379">
        <f>_xlfn.XLOOKUP(Table7[[#This Row],[Name]],_485[[Name ]],_485[Points],0)</f>
        <v>0</v>
      </c>
      <c r="O379">
        <f>_xlfn.XLOOKUP(Table7[[#This Row],[Name]],_7024[Name],_7024[Points])</f>
        <v>8</v>
      </c>
      <c r="P379">
        <f>_xlfn.XLOOKUP(Table7[[#This Row],[Name]],_6976[Name],_6976[Points],0)</f>
        <v>0</v>
      </c>
      <c r="Q379">
        <f>_xlfn.XLOOKUP(Table7[[#This Row],[Name]],_6918[Name],_6918[Points],0)</f>
        <v>0</v>
      </c>
      <c r="R379">
        <f>_xlfn.XLOOKUP(Table7[[#This Row],[Name]],_6678[Name],_6678[Points],0)</f>
        <v>0</v>
      </c>
      <c r="S379">
        <f>_xlfn.XLOOKUP(Table7[[#This Row],[Name]],_2[Name],_2[Points],0)</f>
        <v>0</v>
      </c>
      <c r="T379">
        <f>_xlfn.XLOOKUP(Table7[[#This Row],[Name]],_773[Name],_773[Points],0)</f>
        <v>0</v>
      </c>
      <c r="U379">
        <f>_xlfn.XLOOKUP(Table7[[#This Row],[Name]],_7[Name],_7[Points],0)</f>
        <v>0</v>
      </c>
      <c r="V379">
        <f>_xlfn.XLOOKUP(Table7[[#This Row],[Name]],_7521[Name],_7521[Points],0)</f>
        <v>0</v>
      </c>
    </row>
    <row r="380" spans="1:22" x14ac:dyDescent="0.2">
      <c r="A380" t="s">
        <v>459</v>
      </c>
      <c r="B380" t="str">
        <f>_xlfn.XLOOKUP(Table7[[#This Row],[Name]],_966[[Name ]],_966[Party])</f>
        <v>Republican</v>
      </c>
      <c r="C380" s="3">
        <f>SUM(Table7[[#This Row],[H.R. 7217]:[H.R. 7521]])/Table7[[#This Row],[Total Weight]]</f>
        <v>0.12676056338028169</v>
      </c>
      <c r="D380" s="4">
        <f>SUM(Table2[Weight?])</f>
        <v>71</v>
      </c>
      <c r="E380" s="4">
        <f>IF(Table7[[#This Row],[Party]]="Democratic",1,0)</f>
        <v>0</v>
      </c>
      <c r="F380" s="4">
        <f>IF(Table7[[#This Row],[Party]]="Democratic",Table7[[#This Row],[Score]],0)</f>
        <v>0</v>
      </c>
      <c r="G380" s="4">
        <f>IF(Table7[[#This Row],[Party]]="Republican",1,0)</f>
        <v>1</v>
      </c>
      <c r="H380" s="4">
        <f>IF(Table7[[#This Row],[Party]]="Republican",Table7[[#This Row],[Score]],0)</f>
        <v>0.12676056338028169</v>
      </c>
      <c r="I380">
        <f>(_xlfn.XLOOKUP(Table7[[#This Row],[Name]],_7217[Name],_7217[Points],0))</f>
        <v>0</v>
      </c>
      <c r="J380">
        <f>_xlfn.XLOOKUP(Table7[[#This Row],[Name]],_3746[Name],_3746[Rating],0)</f>
        <v>1</v>
      </c>
      <c r="K380">
        <f>_xlfn.XLOOKUP(Table7[[#This Row],[Name]],_966[[Name ]],_966[Points])</f>
        <v>0</v>
      </c>
      <c r="L380">
        <f>_xlfn.XLOOKUP(Table7[[#This Row],[Name]],_5860[Name],_5860[Points],0)</f>
        <v>0</v>
      </c>
      <c r="M380">
        <f>_xlfn.XLOOKUP(Table7[[#This Row],[Name]],_7176[Name],_7176[Points])</f>
        <v>0</v>
      </c>
      <c r="N380">
        <f>_xlfn.XLOOKUP(Table7[[#This Row],[Name]],_485[[Name ]],_485[Points],0)</f>
        <v>0</v>
      </c>
      <c r="O380">
        <f>_xlfn.XLOOKUP(Table7[[#This Row],[Name]],_7024[Name],_7024[Points])</f>
        <v>8</v>
      </c>
      <c r="P380">
        <f>_xlfn.XLOOKUP(Table7[[#This Row],[Name]],_6976[Name],_6976[Points],0)</f>
        <v>0</v>
      </c>
      <c r="Q380">
        <f>_xlfn.XLOOKUP(Table7[[#This Row],[Name]],_6918[Name],_6918[Points],0)</f>
        <v>0</v>
      </c>
      <c r="R380">
        <f>_xlfn.XLOOKUP(Table7[[#This Row],[Name]],_6678[Name],_6678[Points],0)</f>
        <v>0</v>
      </c>
      <c r="S380">
        <f>_xlfn.XLOOKUP(Table7[[#This Row],[Name]],_2[Name],_2[Points],0)</f>
        <v>0</v>
      </c>
      <c r="T380">
        <f>_xlfn.XLOOKUP(Table7[[#This Row],[Name]],_773[Name],_773[Points],0)</f>
        <v>0</v>
      </c>
      <c r="U380">
        <f>_xlfn.XLOOKUP(Table7[[#This Row],[Name]],_7[Name],_7[Points],0)</f>
        <v>0</v>
      </c>
      <c r="V380">
        <f>_xlfn.XLOOKUP(Table7[[#This Row],[Name]],_7521[Name],_7521[Points],0)</f>
        <v>0</v>
      </c>
    </row>
    <row r="381" spans="1:22" x14ac:dyDescent="0.2">
      <c r="A381" t="s">
        <v>471</v>
      </c>
      <c r="B381" t="str">
        <f>_xlfn.XLOOKUP(Table7[[#This Row],[Name]],_966[[Name ]],_966[Party])</f>
        <v>Republican</v>
      </c>
      <c r="C381" s="3">
        <f>SUM(Table7[[#This Row],[H.R. 7217]:[H.R. 7521]])/Table7[[#This Row],[Total Weight]]</f>
        <v>0.12676056338028169</v>
      </c>
      <c r="D381" s="4">
        <f>SUM(Table2[Weight?])</f>
        <v>71</v>
      </c>
      <c r="E381" s="4">
        <f>IF(Table7[[#This Row],[Party]]="Democratic",1,0)</f>
        <v>0</v>
      </c>
      <c r="F381" s="4">
        <f>IF(Table7[[#This Row],[Party]]="Democratic",Table7[[#This Row],[Score]],0)</f>
        <v>0</v>
      </c>
      <c r="G381" s="4">
        <f>IF(Table7[[#This Row],[Party]]="Republican",1,0)</f>
        <v>1</v>
      </c>
      <c r="H381" s="4">
        <f>IF(Table7[[#This Row],[Party]]="Republican",Table7[[#This Row],[Score]],0)</f>
        <v>0.12676056338028169</v>
      </c>
      <c r="I381">
        <f>(_xlfn.XLOOKUP(Table7[[#This Row],[Name]],_7217[Name],_7217[Points],0))</f>
        <v>0</v>
      </c>
      <c r="J381">
        <f>_xlfn.XLOOKUP(Table7[[#This Row],[Name]],_3746[Name],_3746[Rating],0)</f>
        <v>1</v>
      </c>
      <c r="K381">
        <f>_xlfn.XLOOKUP(Table7[[#This Row],[Name]],_966[[Name ]],_966[Points])</f>
        <v>0</v>
      </c>
      <c r="L381">
        <f>_xlfn.XLOOKUP(Table7[[#This Row],[Name]],_5860[Name],_5860[Points],0)</f>
        <v>0</v>
      </c>
      <c r="M381">
        <f>_xlfn.XLOOKUP(Table7[[#This Row],[Name]],_7176[Name],_7176[Points])</f>
        <v>0</v>
      </c>
      <c r="N381">
        <f>_xlfn.XLOOKUP(Table7[[#This Row],[Name]],_485[[Name ]],_485[Points],0)</f>
        <v>0</v>
      </c>
      <c r="O381">
        <f>_xlfn.XLOOKUP(Table7[[#This Row],[Name]],_7024[Name],_7024[Points])</f>
        <v>8</v>
      </c>
      <c r="P381">
        <f>_xlfn.XLOOKUP(Table7[[#This Row],[Name]],_6976[Name],_6976[Points],0)</f>
        <v>0</v>
      </c>
      <c r="Q381">
        <f>_xlfn.XLOOKUP(Table7[[#This Row],[Name]],_6918[Name],_6918[Points],0)</f>
        <v>0</v>
      </c>
      <c r="R381">
        <f>_xlfn.XLOOKUP(Table7[[#This Row],[Name]],_6678[Name],_6678[Points],0)</f>
        <v>0</v>
      </c>
      <c r="S381">
        <f>_xlfn.XLOOKUP(Table7[[#This Row],[Name]],_2[Name],_2[Points],0)</f>
        <v>0</v>
      </c>
      <c r="T381">
        <f>_xlfn.XLOOKUP(Table7[[#This Row],[Name]],_773[Name],_773[Points],0)</f>
        <v>0</v>
      </c>
      <c r="U381">
        <f>_xlfn.XLOOKUP(Table7[[#This Row],[Name]],_7[Name],_7[Points],0)</f>
        <v>0</v>
      </c>
      <c r="V381">
        <f>_xlfn.XLOOKUP(Table7[[#This Row],[Name]],_7521[Name],_7521[Points],0)</f>
        <v>0</v>
      </c>
    </row>
    <row r="382" spans="1:22" x14ac:dyDescent="0.2">
      <c r="A382" t="s">
        <v>485</v>
      </c>
      <c r="B382" t="str">
        <f>_xlfn.XLOOKUP(Table7[[#This Row],[Name]],_966[[Name ]],_966[Party])</f>
        <v>Republican</v>
      </c>
      <c r="C382" s="3">
        <f>SUM(Table7[[#This Row],[H.R. 7217]:[H.R. 7521]])/Table7[[#This Row],[Total Weight]]</f>
        <v>0.12676056338028169</v>
      </c>
      <c r="D382" s="4">
        <f>SUM(Table2[Weight?])</f>
        <v>71</v>
      </c>
      <c r="E382" s="4">
        <f>IF(Table7[[#This Row],[Party]]="Democratic",1,0)</f>
        <v>0</v>
      </c>
      <c r="F382" s="4">
        <f>IF(Table7[[#This Row],[Party]]="Democratic",Table7[[#This Row],[Score]],0)</f>
        <v>0</v>
      </c>
      <c r="G382" s="4">
        <f>IF(Table7[[#This Row],[Party]]="Republican",1,0)</f>
        <v>1</v>
      </c>
      <c r="H382" s="4">
        <f>IF(Table7[[#This Row],[Party]]="Republican",Table7[[#This Row],[Score]],0)</f>
        <v>0.12676056338028169</v>
      </c>
      <c r="I382">
        <f>(_xlfn.XLOOKUP(Table7[[#This Row],[Name]],_7217[Name],_7217[Points],0))</f>
        <v>0</v>
      </c>
      <c r="J382">
        <f>_xlfn.XLOOKUP(Table7[[#This Row],[Name]],_3746[Name],_3746[Rating],0)</f>
        <v>1</v>
      </c>
      <c r="K382">
        <f>_xlfn.XLOOKUP(Table7[[#This Row],[Name]],_966[[Name ]],_966[Points])</f>
        <v>0</v>
      </c>
      <c r="L382">
        <f>_xlfn.XLOOKUP(Table7[[#This Row],[Name]],_5860[Name],_5860[Points],0)</f>
        <v>0</v>
      </c>
      <c r="M382">
        <f>_xlfn.XLOOKUP(Table7[[#This Row],[Name]],_7176[Name],_7176[Points])</f>
        <v>0</v>
      </c>
      <c r="N382">
        <f>_xlfn.XLOOKUP(Table7[[#This Row],[Name]],_485[[Name ]],_485[Points],0)</f>
        <v>0</v>
      </c>
      <c r="O382">
        <f>_xlfn.XLOOKUP(Table7[[#This Row],[Name]],_7024[Name],_7024[Points])</f>
        <v>8</v>
      </c>
      <c r="P382">
        <f>_xlfn.XLOOKUP(Table7[[#This Row],[Name]],_6976[Name],_6976[Points],0)</f>
        <v>0</v>
      </c>
      <c r="Q382">
        <f>_xlfn.XLOOKUP(Table7[[#This Row],[Name]],_6918[Name],_6918[Points],0)</f>
        <v>0</v>
      </c>
      <c r="R382">
        <f>_xlfn.XLOOKUP(Table7[[#This Row],[Name]],_6678[Name],_6678[Points],0)</f>
        <v>0</v>
      </c>
      <c r="S382">
        <f>_xlfn.XLOOKUP(Table7[[#This Row],[Name]],_2[Name],_2[Points],0)</f>
        <v>0</v>
      </c>
      <c r="T382">
        <f>_xlfn.XLOOKUP(Table7[[#This Row],[Name]],_773[Name],_773[Points],0)</f>
        <v>0</v>
      </c>
      <c r="U382">
        <f>_xlfn.XLOOKUP(Table7[[#This Row],[Name]],_7[Name],_7[Points],0)</f>
        <v>0</v>
      </c>
      <c r="V382">
        <f>_xlfn.XLOOKUP(Table7[[#This Row],[Name]],_7521[Name],_7521[Points],0)</f>
        <v>0</v>
      </c>
    </row>
    <row r="383" spans="1:22" x14ac:dyDescent="0.2">
      <c r="A383" t="s">
        <v>25</v>
      </c>
      <c r="B383" t="str">
        <f>_xlfn.XLOOKUP(Table7[[#This Row],[Name]],_966[[Name ]],_966[Party])</f>
        <v>Republican</v>
      </c>
      <c r="C383" s="3">
        <f>SUM(Table7[[#This Row],[H.R. 7217]:[H.R. 7521]])/Table7[[#This Row],[Total Weight]]</f>
        <v>0.11267605633802817</v>
      </c>
      <c r="D383" s="4">
        <f>SUM(Table2[Weight?])</f>
        <v>71</v>
      </c>
      <c r="E383" s="4">
        <f>IF(Table7[[#This Row],[Party]]="Democratic",1,0)</f>
        <v>0</v>
      </c>
      <c r="F383" s="4">
        <f>IF(Table7[[#This Row],[Party]]="Democratic",Table7[[#This Row],[Score]],0)</f>
        <v>0</v>
      </c>
      <c r="G383" s="4">
        <f>IF(Table7[[#This Row],[Party]]="Republican",1,0)</f>
        <v>1</v>
      </c>
      <c r="H383" s="4">
        <f>IF(Table7[[#This Row],[Party]]="Republican",Table7[[#This Row],[Score]],0)</f>
        <v>0.11267605633802817</v>
      </c>
      <c r="I383">
        <f>(_xlfn.XLOOKUP(Table7[[#This Row],[Name]],_7217[Name],_7217[Points],0))</f>
        <v>0</v>
      </c>
      <c r="J383">
        <f>_xlfn.XLOOKUP(Table7[[#This Row],[Name]],_3746[Name],_3746[Rating],0)</f>
        <v>0</v>
      </c>
      <c r="K383">
        <f>_xlfn.XLOOKUP(Table7[[#This Row],[Name]],_966[[Name ]],_966[Points])</f>
        <v>0</v>
      </c>
      <c r="L383">
        <f>_xlfn.XLOOKUP(Table7[[#This Row],[Name]],_5860[Name],_5860[Points],0)</f>
        <v>0</v>
      </c>
      <c r="M383">
        <f>_xlfn.XLOOKUP(Table7[[#This Row],[Name]],_7176[Name],_7176[Points])</f>
        <v>0</v>
      </c>
      <c r="N383">
        <f>_xlfn.XLOOKUP(Table7[[#This Row],[Name]],_485[[Name ]],_485[Points],0)</f>
        <v>0</v>
      </c>
      <c r="O383">
        <f>_xlfn.XLOOKUP(Table7[[#This Row],[Name]],_7024[Name],_7024[Points])</f>
        <v>8</v>
      </c>
      <c r="P383">
        <f>_xlfn.XLOOKUP(Table7[[#This Row],[Name]],_6976[Name],_6976[Points],0)</f>
        <v>0</v>
      </c>
      <c r="Q383">
        <f>_xlfn.XLOOKUP(Table7[[#This Row],[Name]],_6918[Name],_6918[Points],0)</f>
        <v>0</v>
      </c>
      <c r="R383">
        <f>_xlfn.XLOOKUP(Table7[[#This Row],[Name]],_6678[Name],_6678[Points],0)</f>
        <v>0</v>
      </c>
      <c r="S383">
        <f>_xlfn.XLOOKUP(Table7[[#This Row],[Name]],_2[Name],_2[Points],0)</f>
        <v>0</v>
      </c>
      <c r="T383">
        <f>_xlfn.XLOOKUP(Table7[[#This Row],[Name]],_773[Name],_773[Points],0)</f>
        <v>0</v>
      </c>
      <c r="U383">
        <f>_xlfn.XLOOKUP(Table7[[#This Row],[Name]],_7[Name],_7[Points],0)</f>
        <v>0</v>
      </c>
      <c r="V383">
        <f>_xlfn.XLOOKUP(Table7[[#This Row],[Name]],_7521[Name],_7521[Points],0)</f>
        <v>0</v>
      </c>
    </row>
    <row r="384" spans="1:22" x14ac:dyDescent="0.2">
      <c r="A384" t="s">
        <v>87</v>
      </c>
      <c r="B384" t="str">
        <f>_xlfn.XLOOKUP(Table7[[#This Row],[Name]],_966[[Name ]],_966[Party])</f>
        <v>Republican</v>
      </c>
      <c r="C384" s="3">
        <f>SUM(Table7[[#This Row],[H.R. 7217]:[H.R. 7521]])/Table7[[#This Row],[Total Weight]]</f>
        <v>0.11267605633802817</v>
      </c>
      <c r="D384" s="4">
        <f>SUM(Table2[Weight?])</f>
        <v>71</v>
      </c>
      <c r="E384" s="4">
        <f>IF(Table7[[#This Row],[Party]]="Democratic",1,0)</f>
        <v>0</v>
      </c>
      <c r="F384" s="4">
        <f>IF(Table7[[#This Row],[Party]]="Democratic",Table7[[#This Row],[Score]],0)</f>
        <v>0</v>
      </c>
      <c r="G384" s="4">
        <f>IF(Table7[[#This Row],[Party]]="Republican",1,0)</f>
        <v>1</v>
      </c>
      <c r="H384" s="4">
        <f>IF(Table7[[#This Row],[Party]]="Republican",Table7[[#This Row],[Score]],0)</f>
        <v>0.11267605633802817</v>
      </c>
      <c r="I384">
        <f>(_xlfn.XLOOKUP(Table7[[#This Row],[Name]],_7217[Name],_7217[Points],0))</f>
        <v>0</v>
      </c>
      <c r="J384">
        <f>_xlfn.XLOOKUP(Table7[[#This Row],[Name]],_3746[Name],_3746[Rating],0)</f>
        <v>0</v>
      </c>
      <c r="K384">
        <f>_xlfn.XLOOKUP(Table7[[#This Row],[Name]],_966[[Name ]],_966[Points])</f>
        <v>0</v>
      </c>
      <c r="L384">
        <f>_xlfn.XLOOKUP(Table7[[#This Row],[Name]],_5860[Name],_5860[Points],0)</f>
        <v>0</v>
      </c>
      <c r="M384">
        <f>_xlfn.XLOOKUP(Table7[[#This Row],[Name]],_7176[Name],_7176[Points])</f>
        <v>0</v>
      </c>
      <c r="N384">
        <f>_xlfn.XLOOKUP(Table7[[#This Row],[Name]],_485[[Name ]],_485[Points],0)</f>
        <v>0</v>
      </c>
      <c r="O384">
        <f>_xlfn.XLOOKUP(Table7[[#This Row],[Name]],_7024[Name],_7024[Points])</f>
        <v>8</v>
      </c>
      <c r="P384">
        <f>_xlfn.XLOOKUP(Table7[[#This Row],[Name]],_6976[Name],_6976[Points],0)</f>
        <v>0</v>
      </c>
      <c r="Q384">
        <f>_xlfn.XLOOKUP(Table7[[#This Row],[Name]],_6918[Name],_6918[Points],0)</f>
        <v>0</v>
      </c>
      <c r="R384">
        <f>_xlfn.XLOOKUP(Table7[[#This Row],[Name]],_6678[Name],_6678[Points],0)</f>
        <v>0</v>
      </c>
      <c r="S384">
        <f>_xlfn.XLOOKUP(Table7[[#This Row],[Name]],_2[Name],_2[Points],0)</f>
        <v>0</v>
      </c>
      <c r="T384">
        <f>_xlfn.XLOOKUP(Table7[[#This Row],[Name]],_773[Name],_773[Points],0)</f>
        <v>0</v>
      </c>
      <c r="U384">
        <f>_xlfn.XLOOKUP(Table7[[#This Row],[Name]],_7[Name],_7[Points],0)</f>
        <v>0</v>
      </c>
      <c r="V384">
        <f>_xlfn.XLOOKUP(Table7[[#This Row],[Name]],_7521[Name],_7521[Points],0)</f>
        <v>0</v>
      </c>
    </row>
    <row r="385" spans="1:22" x14ac:dyDescent="0.2">
      <c r="A385" t="s">
        <v>158</v>
      </c>
      <c r="B385" t="str">
        <f>_xlfn.XLOOKUP(Table7[[#This Row],[Name]],_966[[Name ]],_966[Party])</f>
        <v>Republican</v>
      </c>
      <c r="C385" s="3">
        <f>SUM(Table7[[#This Row],[H.R. 7217]:[H.R. 7521]])/Table7[[#This Row],[Total Weight]]</f>
        <v>0.11267605633802817</v>
      </c>
      <c r="D385" s="4">
        <f>SUM(Table2[Weight?])</f>
        <v>71</v>
      </c>
      <c r="E385" s="4">
        <f>IF(Table7[[#This Row],[Party]]="Democratic",1,0)</f>
        <v>0</v>
      </c>
      <c r="F385" s="4">
        <f>IF(Table7[[#This Row],[Party]]="Democratic",Table7[[#This Row],[Score]],0)</f>
        <v>0</v>
      </c>
      <c r="G385" s="4">
        <f>IF(Table7[[#This Row],[Party]]="Republican",1,0)</f>
        <v>1</v>
      </c>
      <c r="H385" s="4">
        <f>IF(Table7[[#This Row],[Party]]="Republican",Table7[[#This Row],[Score]],0)</f>
        <v>0.11267605633802817</v>
      </c>
      <c r="I385">
        <f>(_xlfn.XLOOKUP(Table7[[#This Row],[Name]],_7217[Name],_7217[Points],0))</f>
        <v>0</v>
      </c>
      <c r="J385">
        <f>_xlfn.XLOOKUP(Table7[[#This Row],[Name]],_3746[Name],_3746[Rating],0)</f>
        <v>0</v>
      </c>
      <c r="K385">
        <f>_xlfn.XLOOKUP(Table7[[#This Row],[Name]],_966[[Name ]],_966[Points])</f>
        <v>0</v>
      </c>
      <c r="L385">
        <f>_xlfn.XLOOKUP(Table7[[#This Row],[Name]],_5860[Name],_5860[Points],0)</f>
        <v>0</v>
      </c>
      <c r="M385">
        <f>_xlfn.XLOOKUP(Table7[[#This Row],[Name]],_7176[Name],_7176[Points])</f>
        <v>0</v>
      </c>
      <c r="N385">
        <f>_xlfn.XLOOKUP(Table7[[#This Row],[Name]],_485[[Name ]],_485[Points],0)</f>
        <v>0</v>
      </c>
      <c r="O385">
        <f>_xlfn.XLOOKUP(Table7[[#This Row],[Name]],_7024[Name],_7024[Points])</f>
        <v>8</v>
      </c>
      <c r="P385">
        <f>_xlfn.XLOOKUP(Table7[[#This Row],[Name]],_6976[Name],_6976[Points],0)</f>
        <v>0</v>
      </c>
      <c r="Q385">
        <f>_xlfn.XLOOKUP(Table7[[#This Row],[Name]],_6918[Name],_6918[Points],0)</f>
        <v>0</v>
      </c>
      <c r="R385">
        <f>_xlfn.XLOOKUP(Table7[[#This Row],[Name]],_6678[Name],_6678[Points],0)</f>
        <v>0</v>
      </c>
      <c r="S385">
        <f>_xlfn.XLOOKUP(Table7[[#This Row],[Name]],_2[Name],_2[Points],0)</f>
        <v>0</v>
      </c>
      <c r="T385">
        <f>_xlfn.XLOOKUP(Table7[[#This Row],[Name]],_773[Name],_773[Points],0)</f>
        <v>0</v>
      </c>
      <c r="U385">
        <f>_xlfn.XLOOKUP(Table7[[#This Row],[Name]],_7[Name],_7[Points],0)</f>
        <v>0</v>
      </c>
      <c r="V385">
        <f>_xlfn.XLOOKUP(Table7[[#This Row],[Name]],_7521[Name],_7521[Points],0)</f>
        <v>0</v>
      </c>
    </row>
    <row r="386" spans="1:22" x14ac:dyDescent="0.2">
      <c r="A386" t="s">
        <v>160</v>
      </c>
      <c r="B386" t="str">
        <f>_xlfn.XLOOKUP(Table7[[#This Row],[Name]],_966[[Name ]],_966[Party])</f>
        <v>Republican</v>
      </c>
      <c r="C386" s="3">
        <f>SUM(Table7[[#This Row],[H.R. 7217]:[H.R. 7521]])/Table7[[#This Row],[Total Weight]]</f>
        <v>0.11267605633802817</v>
      </c>
      <c r="D386" s="4">
        <f>SUM(Table2[Weight?])</f>
        <v>71</v>
      </c>
      <c r="E386" s="4">
        <f>IF(Table7[[#This Row],[Party]]="Democratic",1,0)</f>
        <v>0</v>
      </c>
      <c r="F386" s="4">
        <f>IF(Table7[[#This Row],[Party]]="Democratic",Table7[[#This Row],[Score]],0)</f>
        <v>0</v>
      </c>
      <c r="G386" s="4">
        <f>IF(Table7[[#This Row],[Party]]="Republican",1,0)</f>
        <v>1</v>
      </c>
      <c r="H386" s="4">
        <f>IF(Table7[[#This Row],[Party]]="Republican",Table7[[#This Row],[Score]],0)</f>
        <v>0.11267605633802817</v>
      </c>
      <c r="I386">
        <f>(_xlfn.XLOOKUP(Table7[[#This Row],[Name]],_7217[Name],_7217[Points],0))</f>
        <v>0</v>
      </c>
      <c r="J386">
        <f>_xlfn.XLOOKUP(Table7[[#This Row],[Name]],_3746[Name],_3746[Rating],0)</f>
        <v>0</v>
      </c>
      <c r="K386">
        <f>_xlfn.XLOOKUP(Table7[[#This Row],[Name]],_966[[Name ]],_966[Points])</f>
        <v>0</v>
      </c>
      <c r="L386">
        <f>_xlfn.XLOOKUP(Table7[[#This Row],[Name]],_5860[Name],_5860[Points],0)</f>
        <v>0</v>
      </c>
      <c r="M386">
        <f>_xlfn.XLOOKUP(Table7[[#This Row],[Name]],_7176[Name],_7176[Points])</f>
        <v>0</v>
      </c>
      <c r="N386">
        <f>_xlfn.XLOOKUP(Table7[[#This Row],[Name]],_485[[Name ]],_485[Points],0)</f>
        <v>0</v>
      </c>
      <c r="O386">
        <f>_xlfn.XLOOKUP(Table7[[#This Row],[Name]],_7024[Name],_7024[Points])</f>
        <v>8</v>
      </c>
      <c r="P386">
        <f>_xlfn.XLOOKUP(Table7[[#This Row],[Name]],_6976[Name],_6976[Points],0)</f>
        <v>0</v>
      </c>
      <c r="Q386">
        <f>_xlfn.XLOOKUP(Table7[[#This Row],[Name]],_6918[Name],_6918[Points],0)</f>
        <v>0</v>
      </c>
      <c r="R386">
        <f>_xlfn.XLOOKUP(Table7[[#This Row],[Name]],_6678[Name],_6678[Points],0)</f>
        <v>0</v>
      </c>
      <c r="S386">
        <f>_xlfn.XLOOKUP(Table7[[#This Row],[Name]],_2[Name],_2[Points],0)</f>
        <v>0</v>
      </c>
      <c r="T386">
        <f>_xlfn.XLOOKUP(Table7[[#This Row],[Name]],_773[Name],_773[Points],0)</f>
        <v>0</v>
      </c>
      <c r="U386">
        <f>_xlfn.XLOOKUP(Table7[[#This Row],[Name]],_7[Name],_7[Points],0)</f>
        <v>0</v>
      </c>
      <c r="V386">
        <f>_xlfn.XLOOKUP(Table7[[#This Row],[Name]],_7521[Name],_7521[Points],0)</f>
        <v>0</v>
      </c>
    </row>
    <row r="387" spans="1:22" x14ac:dyDescent="0.2">
      <c r="A387" t="s">
        <v>168</v>
      </c>
      <c r="B387" t="str">
        <f>_xlfn.XLOOKUP(Table7[[#This Row],[Name]],_966[[Name ]],_966[Party])</f>
        <v>Republican</v>
      </c>
      <c r="C387" s="3">
        <f>SUM(Table7[[#This Row],[H.R. 7217]:[H.R. 7521]])/Table7[[#This Row],[Total Weight]]</f>
        <v>0.11267605633802817</v>
      </c>
      <c r="D387" s="4">
        <f>SUM(Table2[Weight?])</f>
        <v>71</v>
      </c>
      <c r="E387" s="4">
        <f>IF(Table7[[#This Row],[Party]]="Democratic",1,0)</f>
        <v>0</v>
      </c>
      <c r="F387" s="4">
        <f>IF(Table7[[#This Row],[Party]]="Democratic",Table7[[#This Row],[Score]],0)</f>
        <v>0</v>
      </c>
      <c r="G387" s="4">
        <f>IF(Table7[[#This Row],[Party]]="Republican",1,0)</f>
        <v>1</v>
      </c>
      <c r="H387" s="4">
        <f>IF(Table7[[#This Row],[Party]]="Republican",Table7[[#This Row],[Score]],0)</f>
        <v>0.11267605633802817</v>
      </c>
      <c r="I387">
        <f>(_xlfn.XLOOKUP(Table7[[#This Row],[Name]],_7217[Name],_7217[Points],0))</f>
        <v>0</v>
      </c>
      <c r="J387">
        <f>_xlfn.XLOOKUP(Table7[[#This Row],[Name]],_3746[Name],_3746[Rating],0)</f>
        <v>0</v>
      </c>
      <c r="K387">
        <f>_xlfn.XLOOKUP(Table7[[#This Row],[Name]],_966[[Name ]],_966[Points])</f>
        <v>0</v>
      </c>
      <c r="L387">
        <f>_xlfn.XLOOKUP(Table7[[#This Row],[Name]],_5860[Name],_5860[Points],0)</f>
        <v>0</v>
      </c>
      <c r="M387">
        <f>_xlfn.XLOOKUP(Table7[[#This Row],[Name]],_7176[Name],_7176[Points])</f>
        <v>0</v>
      </c>
      <c r="N387">
        <f>_xlfn.XLOOKUP(Table7[[#This Row],[Name]],_485[[Name ]],_485[Points],0)</f>
        <v>0</v>
      </c>
      <c r="O387">
        <f>_xlfn.XLOOKUP(Table7[[#This Row],[Name]],_7024[Name],_7024[Points])</f>
        <v>8</v>
      </c>
      <c r="P387">
        <f>_xlfn.XLOOKUP(Table7[[#This Row],[Name]],_6976[Name],_6976[Points],0)</f>
        <v>0</v>
      </c>
      <c r="Q387">
        <f>_xlfn.XLOOKUP(Table7[[#This Row],[Name]],_6918[Name],_6918[Points],0)</f>
        <v>0</v>
      </c>
      <c r="R387">
        <f>_xlfn.XLOOKUP(Table7[[#This Row],[Name]],_6678[Name],_6678[Points],0)</f>
        <v>0</v>
      </c>
      <c r="S387">
        <f>_xlfn.XLOOKUP(Table7[[#This Row],[Name]],_2[Name],_2[Points],0)</f>
        <v>0</v>
      </c>
      <c r="T387">
        <f>_xlfn.XLOOKUP(Table7[[#This Row],[Name]],_773[Name],_773[Points],0)</f>
        <v>0</v>
      </c>
      <c r="U387">
        <f>_xlfn.XLOOKUP(Table7[[#This Row],[Name]],_7[Name],_7[Points],0)</f>
        <v>0</v>
      </c>
      <c r="V387">
        <f>_xlfn.XLOOKUP(Table7[[#This Row],[Name]],_7521[Name],_7521[Points],0)</f>
        <v>0</v>
      </c>
    </row>
    <row r="388" spans="1:22" x14ac:dyDescent="0.2">
      <c r="A388" t="s">
        <v>178</v>
      </c>
      <c r="B388" t="str">
        <f>_xlfn.XLOOKUP(Table7[[#This Row],[Name]],_966[[Name ]],_966[Party])</f>
        <v>Republican</v>
      </c>
      <c r="C388" s="3">
        <f>SUM(Table7[[#This Row],[H.R. 7217]:[H.R. 7521]])/Table7[[#This Row],[Total Weight]]</f>
        <v>0.11267605633802817</v>
      </c>
      <c r="D388" s="4">
        <f>SUM(Table2[Weight?])</f>
        <v>71</v>
      </c>
      <c r="E388" s="4">
        <f>IF(Table7[[#This Row],[Party]]="Democratic",1,0)</f>
        <v>0</v>
      </c>
      <c r="F388" s="4">
        <f>IF(Table7[[#This Row],[Party]]="Democratic",Table7[[#This Row],[Score]],0)</f>
        <v>0</v>
      </c>
      <c r="G388" s="4">
        <f>IF(Table7[[#This Row],[Party]]="Republican",1,0)</f>
        <v>1</v>
      </c>
      <c r="H388" s="4">
        <f>IF(Table7[[#This Row],[Party]]="Republican",Table7[[#This Row],[Score]],0)</f>
        <v>0.11267605633802817</v>
      </c>
      <c r="I388">
        <f>(_xlfn.XLOOKUP(Table7[[#This Row],[Name]],_7217[Name],_7217[Points],0))</f>
        <v>0</v>
      </c>
      <c r="J388">
        <f>_xlfn.XLOOKUP(Table7[[#This Row],[Name]],_3746[Name],_3746[Rating],0)</f>
        <v>0</v>
      </c>
      <c r="K388">
        <f>_xlfn.XLOOKUP(Table7[[#This Row],[Name]],_966[[Name ]],_966[Points])</f>
        <v>0</v>
      </c>
      <c r="L388">
        <f>_xlfn.XLOOKUP(Table7[[#This Row],[Name]],_5860[Name],_5860[Points],0)</f>
        <v>0</v>
      </c>
      <c r="M388">
        <f>_xlfn.XLOOKUP(Table7[[#This Row],[Name]],_7176[Name],_7176[Points])</f>
        <v>0</v>
      </c>
      <c r="N388">
        <f>_xlfn.XLOOKUP(Table7[[#This Row],[Name]],_485[[Name ]],_485[Points],0)</f>
        <v>0</v>
      </c>
      <c r="O388">
        <f>_xlfn.XLOOKUP(Table7[[#This Row],[Name]],_7024[Name],_7024[Points])</f>
        <v>8</v>
      </c>
      <c r="P388">
        <f>_xlfn.XLOOKUP(Table7[[#This Row],[Name]],_6976[Name],_6976[Points],0)</f>
        <v>0</v>
      </c>
      <c r="Q388">
        <f>_xlfn.XLOOKUP(Table7[[#This Row],[Name]],_6918[Name],_6918[Points],0)</f>
        <v>0</v>
      </c>
      <c r="R388">
        <f>_xlfn.XLOOKUP(Table7[[#This Row],[Name]],_6678[Name],_6678[Points],0)</f>
        <v>0</v>
      </c>
      <c r="S388">
        <f>_xlfn.XLOOKUP(Table7[[#This Row],[Name]],_2[Name],_2[Points],0)</f>
        <v>0</v>
      </c>
      <c r="T388">
        <f>_xlfn.XLOOKUP(Table7[[#This Row],[Name]],_773[Name],_773[Points],0)</f>
        <v>0</v>
      </c>
      <c r="U388">
        <f>_xlfn.XLOOKUP(Table7[[#This Row],[Name]],_7[Name],_7[Points],0)</f>
        <v>0</v>
      </c>
      <c r="V388">
        <f>_xlfn.XLOOKUP(Table7[[#This Row],[Name]],_7521[Name],_7521[Points],0)</f>
        <v>0</v>
      </c>
    </row>
    <row r="389" spans="1:22" x14ac:dyDescent="0.2">
      <c r="A389" t="s">
        <v>247</v>
      </c>
      <c r="B389" t="str">
        <f>_xlfn.XLOOKUP(Table7[[#This Row],[Name]],_966[[Name ]],_966[Party])</f>
        <v>Republican</v>
      </c>
      <c r="C389" s="3">
        <f>SUM(Table7[[#This Row],[H.R. 7217]:[H.R. 7521]])/Table7[[#This Row],[Total Weight]]</f>
        <v>0.11267605633802817</v>
      </c>
      <c r="D389" s="4">
        <f>SUM(Table2[Weight?])</f>
        <v>71</v>
      </c>
      <c r="E389" s="4">
        <f>IF(Table7[[#This Row],[Party]]="Democratic",1,0)</f>
        <v>0</v>
      </c>
      <c r="F389" s="4">
        <f>IF(Table7[[#This Row],[Party]]="Democratic",Table7[[#This Row],[Score]],0)</f>
        <v>0</v>
      </c>
      <c r="G389" s="4">
        <f>IF(Table7[[#This Row],[Party]]="Republican",1,0)</f>
        <v>1</v>
      </c>
      <c r="H389" s="4">
        <f>IF(Table7[[#This Row],[Party]]="Republican",Table7[[#This Row],[Score]],0)</f>
        <v>0.11267605633802817</v>
      </c>
      <c r="I389">
        <f>(_xlfn.XLOOKUP(Table7[[#This Row],[Name]],_7217[Name],_7217[Points],0))</f>
        <v>0</v>
      </c>
      <c r="J389">
        <f>_xlfn.XLOOKUP(Table7[[#This Row],[Name]],_3746[Name],_3746[Rating],0)</f>
        <v>0</v>
      </c>
      <c r="K389">
        <f>_xlfn.XLOOKUP(Table7[[#This Row],[Name]],_966[[Name ]],_966[Points])</f>
        <v>0</v>
      </c>
      <c r="L389">
        <f>_xlfn.XLOOKUP(Table7[[#This Row],[Name]],_5860[Name],_5860[Points],0)</f>
        <v>0</v>
      </c>
      <c r="M389">
        <f>_xlfn.XLOOKUP(Table7[[#This Row],[Name]],_7176[Name],_7176[Points])</f>
        <v>0</v>
      </c>
      <c r="N389">
        <f>_xlfn.XLOOKUP(Table7[[#This Row],[Name]],_485[[Name ]],_485[Points],0)</f>
        <v>0</v>
      </c>
      <c r="O389">
        <f>_xlfn.XLOOKUP(Table7[[#This Row],[Name]],_7024[Name],_7024[Points])</f>
        <v>8</v>
      </c>
      <c r="P389">
        <f>_xlfn.XLOOKUP(Table7[[#This Row],[Name]],_6976[Name],_6976[Points],0)</f>
        <v>0</v>
      </c>
      <c r="Q389">
        <f>_xlfn.XLOOKUP(Table7[[#This Row],[Name]],_6918[Name],_6918[Points],0)</f>
        <v>0</v>
      </c>
      <c r="R389">
        <f>_xlfn.XLOOKUP(Table7[[#This Row],[Name]],_6678[Name],_6678[Points],0)</f>
        <v>0</v>
      </c>
      <c r="S389">
        <f>_xlfn.XLOOKUP(Table7[[#This Row],[Name]],_2[Name],_2[Points],0)</f>
        <v>0</v>
      </c>
      <c r="T389">
        <f>_xlfn.XLOOKUP(Table7[[#This Row],[Name]],_773[Name],_773[Points],0)</f>
        <v>0</v>
      </c>
      <c r="U389">
        <f>_xlfn.XLOOKUP(Table7[[#This Row],[Name]],_7[Name],_7[Points],0)</f>
        <v>0</v>
      </c>
      <c r="V389">
        <f>_xlfn.XLOOKUP(Table7[[#This Row],[Name]],_7521[Name],_7521[Points],0)</f>
        <v>0</v>
      </c>
    </row>
    <row r="390" spans="1:22" x14ac:dyDescent="0.2">
      <c r="A390" t="s">
        <v>250</v>
      </c>
      <c r="B390" t="str">
        <f>_xlfn.XLOOKUP(Table7[[#This Row],[Name]],_966[[Name ]],_966[Party])</f>
        <v>Republican</v>
      </c>
      <c r="C390" s="3">
        <f>SUM(Table7[[#This Row],[H.R. 7217]:[H.R. 7521]])/Table7[[#This Row],[Total Weight]]</f>
        <v>0.11267605633802817</v>
      </c>
      <c r="D390" s="4">
        <f>SUM(Table2[Weight?])</f>
        <v>71</v>
      </c>
      <c r="E390" s="4">
        <f>IF(Table7[[#This Row],[Party]]="Democratic",1,0)</f>
        <v>0</v>
      </c>
      <c r="F390" s="4">
        <f>IF(Table7[[#This Row],[Party]]="Democratic",Table7[[#This Row],[Score]],0)</f>
        <v>0</v>
      </c>
      <c r="G390" s="4">
        <f>IF(Table7[[#This Row],[Party]]="Republican",1,0)</f>
        <v>1</v>
      </c>
      <c r="H390" s="4">
        <f>IF(Table7[[#This Row],[Party]]="Republican",Table7[[#This Row],[Score]],0)</f>
        <v>0.11267605633802817</v>
      </c>
      <c r="I390">
        <f>(_xlfn.XLOOKUP(Table7[[#This Row],[Name]],_7217[Name],_7217[Points],0))</f>
        <v>0</v>
      </c>
      <c r="J390">
        <f>_xlfn.XLOOKUP(Table7[[#This Row],[Name]],_3746[Name],_3746[Rating],0)</f>
        <v>0</v>
      </c>
      <c r="K390">
        <f>_xlfn.XLOOKUP(Table7[[#This Row],[Name]],_966[[Name ]],_966[Points])</f>
        <v>0</v>
      </c>
      <c r="L390">
        <f>_xlfn.XLOOKUP(Table7[[#This Row],[Name]],_5860[Name],_5860[Points],0)</f>
        <v>0</v>
      </c>
      <c r="M390">
        <f>_xlfn.XLOOKUP(Table7[[#This Row],[Name]],_7176[Name],_7176[Points])</f>
        <v>0</v>
      </c>
      <c r="N390">
        <f>_xlfn.XLOOKUP(Table7[[#This Row],[Name]],_485[[Name ]],_485[Points],0)</f>
        <v>0</v>
      </c>
      <c r="O390">
        <f>_xlfn.XLOOKUP(Table7[[#This Row],[Name]],_7024[Name],_7024[Points])</f>
        <v>8</v>
      </c>
      <c r="P390">
        <f>_xlfn.XLOOKUP(Table7[[#This Row],[Name]],_6976[Name],_6976[Points],0)</f>
        <v>0</v>
      </c>
      <c r="Q390">
        <f>_xlfn.XLOOKUP(Table7[[#This Row],[Name]],_6918[Name],_6918[Points],0)</f>
        <v>0</v>
      </c>
      <c r="R390">
        <f>_xlfn.XLOOKUP(Table7[[#This Row],[Name]],_6678[Name],_6678[Points],0)</f>
        <v>0</v>
      </c>
      <c r="S390">
        <f>_xlfn.XLOOKUP(Table7[[#This Row],[Name]],_2[Name],_2[Points],0)</f>
        <v>0</v>
      </c>
      <c r="T390">
        <f>_xlfn.XLOOKUP(Table7[[#This Row],[Name]],_773[Name],_773[Points],0)</f>
        <v>0</v>
      </c>
      <c r="U390">
        <f>_xlfn.XLOOKUP(Table7[[#This Row],[Name]],_7[Name],_7[Points],0)</f>
        <v>0</v>
      </c>
      <c r="V390">
        <f>_xlfn.XLOOKUP(Table7[[#This Row],[Name]],_7521[Name],_7521[Points],0)</f>
        <v>0</v>
      </c>
    </row>
    <row r="391" spans="1:22" x14ac:dyDescent="0.2">
      <c r="A391" t="s">
        <v>258</v>
      </c>
      <c r="B391" t="str">
        <f>_xlfn.XLOOKUP(Table7[[#This Row],[Name]],_966[[Name ]],_966[Party])</f>
        <v>Republican</v>
      </c>
      <c r="C391" s="3">
        <f>SUM(Table7[[#This Row],[H.R. 7217]:[H.R. 7521]])/Table7[[#This Row],[Total Weight]]</f>
        <v>0.11267605633802817</v>
      </c>
      <c r="D391" s="4">
        <f>SUM(Table2[Weight?])</f>
        <v>71</v>
      </c>
      <c r="E391" s="4">
        <f>IF(Table7[[#This Row],[Party]]="Democratic",1,0)</f>
        <v>0</v>
      </c>
      <c r="F391" s="4">
        <f>IF(Table7[[#This Row],[Party]]="Democratic",Table7[[#This Row],[Score]],0)</f>
        <v>0</v>
      </c>
      <c r="G391" s="4">
        <f>IF(Table7[[#This Row],[Party]]="Republican",1,0)</f>
        <v>1</v>
      </c>
      <c r="H391" s="4">
        <f>IF(Table7[[#This Row],[Party]]="Republican",Table7[[#This Row],[Score]],0)</f>
        <v>0.11267605633802817</v>
      </c>
      <c r="I391">
        <f>(_xlfn.XLOOKUP(Table7[[#This Row],[Name]],_7217[Name],_7217[Points],0))</f>
        <v>0</v>
      </c>
      <c r="J391">
        <f>_xlfn.XLOOKUP(Table7[[#This Row],[Name]],_3746[Name],_3746[Rating],0)</f>
        <v>0</v>
      </c>
      <c r="K391">
        <f>_xlfn.XLOOKUP(Table7[[#This Row],[Name]],_966[[Name ]],_966[Points])</f>
        <v>0</v>
      </c>
      <c r="L391">
        <f>_xlfn.XLOOKUP(Table7[[#This Row],[Name]],_5860[Name],_5860[Points],0)</f>
        <v>0</v>
      </c>
      <c r="M391">
        <f>_xlfn.XLOOKUP(Table7[[#This Row],[Name]],_7176[Name],_7176[Points])</f>
        <v>0</v>
      </c>
      <c r="N391">
        <f>_xlfn.XLOOKUP(Table7[[#This Row],[Name]],_485[[Name ]],_485[Points],0)</f>
        <v>0</v>
      </c>
      <c r="O391">
        <f>_xlfn.XLOOKUP(Table7[[#This Row],[Name]],_7024[Name],_7024[Points])</f>
        <v>8</v>
      </c>
      <c r="P391">
        <f>_xlfn.XLOOKUP(Table7[[#This Row],[Name]],_6976[Name],_6976[Points],0)</f>
        <v>0</v>
      </c>
      <c r="Q391">
        <f>_xlfn.XLOOKUP(Table7[[#This Row],[Name]],_6918[Name],_6918[Points],0)</f>
        <v>0</v>
      </c>
      <c r="R391">
        <f>_xlfn.XLOOKUP(Table7[[#This Row],[Name]],_6678[Name],_6678[Points],0)</f>
        <v>0</v>
      </c>
      <c r="S391">
        <f>_xlfn.XLOOKUP(Table7[[#This Row],[Name]],_2[Name],_2[Points],0)</f>
        <v>0</v>
      </c>
      <c r="T391">
        <f>_xlfn.XLOOKUP(Table7[[#This Row],[Name]],_773[Name],_773[Points],0)</f>
        <v>0</v>
      </c>
      <c r="U391">
        <f>_xlfn.XLOOKUP(Table7[[#This Row],[Name]],_7[Name],_7[Points],0)</f>
        <v>0</v>
      </c>
      <c r="V391">
        <f>_xlfn.XLOOKUP(Table7[[#This Row],[Name]],_7521[Name],_7521[Points],0)</f>
        <v>0</v>
      </c>
    </row>
    <row r="392" spans="1:22" x14ac:dyDescent="0.2">
      <c r="A392" t="s">
        <v>293</v>
      </c>
      <c r="B392" t="str">
        <f>_xlfn.XLOOKUP(Table7[[#This Row],[Name]],_966[[Name ]],_966[Party])</f>
        <v>Republican</v>
      </c>
      <c r="C392" s="3">
        <f>SUM(Table7[[#This Row],[H.R. 7217]:[H.R. 7521]])/Table7[[#This Row],[Total Weight]]</f>
        <v>0.11267605633802817</v>
      </c>
      <c r="D392" s="4">
        <f>SUM(Table2[Weight?])</f>
        <v>71</v>
      </c>
      <c r="E392" s="4">
        <f>IF(Table7[[#This Row],[Party]]="Democratic",1,0)</f>
        <v>0</v>
      </c>
      <c r="F392" s="4">
        <f>IF(Table7[[#This Row],[Party]]="Democratic",Table7[[#This Row],[Score]],0)</f>
        <v>0</v>
      </c>
      <c r="G392" s="4">
        <f>IF(Table7[[#This Row],[Party]]="Republican",1,0)</f>
        <v>1</v>
      </c>
      <c r="H392" s="4">
        <f>IF(Table7[[#This Row],[Party]]="Republican",Table7[[#This Row],[Score]],0)</f>
        <v>0.11267605633802817</v>
      </c>
      <c r="I392">
        <f>(_xlfn.XLOOKUP(Table7[[#This Row],[Name]],_7217[Name],_7217[Points],0))</f>
        <v>0</v>
      </c>
      <c r="J392">
        <f>_xlfn.XLOOKUP(Table7[[#This Row],[Name]],_3746[Name],_3746[Rating],0)</f>
        <v>0</v>
      </c>
      <c r="K392">
        <f>_xlfn.XLOOKUP(Table7[[#This Row],[Name]],_966[[Name ]],_966[Points])</f>
        <v>0</v>
      </c>
      <c r="L392">
        <f>_xlfn.XLOOKUP(Table7[[#This Row],[Name]],_5860[Name],_5860[Points],0)</f>
        <v>0</v>
      </c>
      <c r="M392">
        <f>_xlfn.XLOOKUP(Table7[[#This Row],[Name]],_7176[Name],_7176[Points])</f>
        <v>0</v>
      </c>
      <c r="N392">
        <f>_xlfn.XLOOKUP(Table7[[#This Row],[Name]],_485[[Name ]],_485[Points],0)</f>
        <v>0</v>
      </c>
      <c r="O392">
        <f>_xlfn.XLOOKUP(Table7[[#This Row],[Name]],_7024[Name],_7024[Points])</f>
        <v>8</v>
      </c>
      <c r="P392">
        <f>_xlfn.XLOOKUP(Table7[[#This Row],[Name]],_6976[Name],_6976[Points],0)</f>
        <v>0</v>
      </c>
      <c r="Q392">
        <f>_xlfn.XLOOKUP(Table7[[#This Row],[Name]],_6918[Name],_6918[Points],0)</f>
        <v>0</v>
      </c>
      <c r="R392">
        <f>_xlfn.XLOOKUP(Table7[[#This Row],[Name]],_6678[Name],_6678[Points],0)</f>
        <v>0</v>
      </c>
      <c r="S392">
        <f>_xlfn.XLOOKUP(Table7[[#This Row],[Name]],_2[Name],_2[Points],0)</f>
        <v>0</v>
      </c>
      <c r="T392">
        <f>_xlfn.XLOOKUP(Table7[[#This Row],[Name]],_773[Name],_773[Points],0)</f>
        <v>0</v>
      </c>
      <c r="U392">
        <f>_xlfn.XLOOKUP(Table7[[#This Row],[Name]],_7[Name],_7[Points],0)</f>
        <v>0</v>
      </c>
      <c r="V392">
        <f>_xlfn.XLOOKUP(Table7[[#This Row],[Name]],_7521[Name],_7521[Points],0)</f>
        <v>0</v>
      </c>
    </row>
    <row r="393" spans="1:22" x14ac:dyDescent="0.2">
      <c r="A393" t="s">
        <v>302</v>
      </c>
      <c r="B393" t="str">
        <f>_xlfn.XLOOKUP(Table7[[#This Row],[Name]],_966[[Name ]],_966[Party])</f>
        <v>Republican</v>
      </c>
      <c r="C393" s="3">
        <f>SUM(Table7[[#This Row],[H.R. 7217]:[H.R. 7521]])/Table7[[#This Row],[Total Weight]]</f>
        <v>0.11267605633802817</v>
      </c>
      <c r="D393" s="4">
        <f>SUM(Table2[Weight?])</f>
        <v>71</v>
      </c>
      <c r="E393" s="4">
        <f>IF(Table7[[#This Row],[Party]]="Democratic",1,0)</f>
        <v>0</v>
      </c>
      <c r="F393" s="4">
        <f>IF(Table7[[#This Row],[Party]]="Democratic",Table7[[#This Row],[Score]],0)</f>
        <v>0</v>
      </c>
      <c r="G393" s="4">
        <f>IF(Table7[[#This Row],[Party]]="Republican",1,0)</f>
        <v>1</v>
      </c>
      <c r="H393" s="4">
        <f>IF(Table7[[#This Row],[Party]]="Republican",Table7[[#This Row],[Score]],0)</f>
        <v>0.11267605633802817</v>
      </c>
      <c r="I393">
        <f>(_xlfn.XLOOKUP(Table7[[#This Row],[Name]],_7217[Name],_7217[Points],0))</f>
        <v>0</v>
      </c>
      <c r="J393">
        <f>_xlfn.XLOOKUP(Table7[[#This Row],[Name]],_3746[Name],_3746[Rating],0)</f>
        <v>0</v>
      </c>
      <c r="K393">
        <f>_xlfn.XLOOKUP(Table7[[#This Row],[Name]],_966[[Name ]],_966[Points])</f>
        <v>0</v>
      </c>
      <c r="L393">
        <f>_xlfn.XLOOKUP(Table7[[#This Row],[Name]],_5860[Name],_5860[Points],0)</f>
        <v>0</v>
      </c>
      <c r="M393">
        <f>_xlfn.XLOOKUP(Table7[[#This Row],[Name]],_7176[Name],_7176[Points])</f>
        <v>0</v>
      </c>
      <c r="N393">
        <f>_xlfn.XLOOKUP(Table7[[#This Row],[Name]],_485[[Name ]],_485[Points],0)</f>
        <v>0</v>
      </c>
      <c r="O393">
        <f>_xlfn.XLOOKUP(Table7[[#This Row],[Name]],_7024[Name],_7024[Points])</f>
        <v>8</v>
      </c>
      <c r="P393">
        <f>_xlfn.XLOOKUP(Table7[[#This Row],[Name]],_6976[Name],_6976[Points],0)</f>
        <v>0</v>
      </c>
      <c r="Q393">
        <f>_xlfn.XLOOKUP(Table7[[#This Row],[Name]],_6918[Name],_6918[Points],0)</f>
        <v>0</v>
      </c>
      <c r="R393">
        <f>_xlfn.XLOOKUP(Table7[[#This Row],[Name]],_6678[Name],_6678[Points],0)</f>
        <v>0</v>
      </c>
      <c r="S393">
        <f>_xlfn.XLOOKUP(Table7[[#This Row],[Name]],_2[Name],_2[Points],0)</f>
        <v>0</v>
      </c>
      <c r="T393">
        <f>_xlfn.XLOOKUP(Table7[[#This Row],[Name]],_773[Name],_773[Points],0)</f>
        <v>0</v>
      </c>
      <c r="U393">
        <f>_xlfn.XLOOKUP(Table7[[#This Row],[Name]],_7[Name],_7[Points],0)</f>
        <v>0</v>
      </c>
      <c r="V393">
        <f>_xlfn.XLOOKUP(Table7[[#This Row],[Name]],_7521[Name],_7521[Points],0)</f>
        <v>0</v>
      </c>
    </row>
    <row r="394" spans="1:22" x14ac:dyDescent="0.2">
      <c r="A394" t="s">
        <v>310</v>
      </c>
      <c r="B394" t="str">
        <f>_xlfn.XLOOKUP(Table7[[#This Row],[Name]],_966[[Name ]],_966[Party])</f>
        <v>Republican</v>
      </c>
      <c r="C394" s="3">
        <f>SUM(Table7[[#This Row],[H.R. 7217]:[H.R. 7521]])/Table7[[#This Row],[Total Weight]]</f>
        <v>0.11267605633802817</v>
      </c>
      <c r="D394" s="4">
        <f>SUM(Table2[Weight?])</f>
        <v>71</v>
      </c>
      <c r="E394" s="4">
        <f>IF(Table7[[#This Row],[Party]]="Democratic",1,0)</f>
        <v>0</v>
      </c>
      <c r="F394" s="4">
        <f>IF(Table7[[#This Row],[Party]]="Democratic",Table7[[#This Row],[Score]],0)</f>
        <v>0</v>
      </c>
      <c r="G394" s="4">
        <f>IF(Table7[[#This Row],[Party]]="Republican",1,0)</f>
        <v>1</v>
      </c>
      <c r="H394" s="4">
        <f>IF(Table7[[#This Row],[Party]]="Republican",Table7[[#This Row],[Score]],0)</f>
        <v>0.11267605633802817</v>
      </c>
      <c r="I394">
        <f>(_xlfn.XLOOKUP(Table7[[#This Row],[Name]],_7217[Name],_7217[Points],0))</f>
        <v>0</v>
      </c>
      <c r="J394">
        <f>_xlfn.XLOOKUP(Table7[[#This Row],[Name]],_3746[Name],_3746[Rating],0)</f>
        <v>0</v>
      </c>
      <c r="K394">
        <f>_xlfn.XLOOKUP(Table7[[#This Row],[Name]],_966[[Name ]],_966[Points])</f>
        <v>0</v>
      </c>
      <c r="L394">
        <f>_xlfn.XLOOKUP(Table7[[#This Row],[Name]],_5860[Name],_5860[Points],0)</f>
        <v>0</v>
      </c>
      <c r="M394">
        <f>_xlfn.XLOOKUP(Table7[[#This Row],[Name]],_7176[Name],_7176[Points])</f>
        <v>0</v>
      </c>
      <c r="N394">
        <f>_xlfn.XLOOKUP(Table7[[#This Row],[Name]],_485[[Name ]],_485[Points],0)</f>
        <v>0</v>
      </c>
      <c r="O394">
        <f>_xlfn.XLOOKUP(Table7[[#This Row],[Name]],_7024[Name],_7024[Points])</f>
        <v>8</v>
      </c>
      <c r="P394">
        <f>_xlfn.XLOOKUP(Table7[[#This Row],[Name]],_6976[Name],_6976[Points],0)</f>
        <v>0</v>
      </c>
      <c r="Q394">
        <f>_xlfn.XLOOKUP(Table7[[#This Row],[Name]],_6918[Name],_6918[Points],0)</f>
        <v>0</v>
      </c>
      <c r="R394">
        <f>_xlfn.XLOOKUP(Table7[[#This Row],[Name]],_6678[Name],_6678[Points],0)</f>
        <v>0</v>
      </c>
      <c r="S394">
        <f>_xlfn.XLOOKUP(Table7[[#This Row],[Name]],_2[Name],_2[Points],0)</f>
        <v>0</v>
      </c>
      <c r="T394">
        <f>_xlfn.XLOOKUP(Table7[[#This Row],[Name]],_773[Name],_773[Points],0)</f>
        <v>0</v>
      </c>
      <c r="U394">
        <f>_xlfn.XLOOKUP(Table7[[#This Row],[Name]],_7[Name],_7[Points],0)</f>
        <v>0</v>
      </c>
      <c r="V394">
        <f>_xlfn.XLOOKUP(Table7[[#This Row],[Name]],_7521[Name],_7521[Points],0)</f>
        <v>0</v>
      </c>
    </row>
    <row r="395" spans="1:22" x14ac:dyDescent="0.2">
      <c r="A395" t="s">
        <v>330</v>
      </c>
      <c r="B395" t="str">
        <f>_xlfn.XLOOKUP(Table7[[#This Row],[Name]],_966[[Name ]],_966[Party])</f>
        <v>Republican</v>
      </c>
      <c r="C395" s="3">
        <f>SUM(Table7[[#This Row],[H.R. 7217]:[H.R. 7521]])/Table7[[#This Row],[Total Weight]]</f>
        <v>0.11267605633802817</v>
      </c>
      <c r="D395" s="4">
        <f>SUM(Table2[Weight?])</f>
        <v>71</v>
      </c>
      <c r="E395" s="4">
        <f>IF(Table7[[#This Row],[Party]]="Democratic",1,0)</f>
        <v>0</v>
      </c>
      <c r="F395" s="4">
        <f>IF(Table7[[#This Row],[Party]]="Democratic",Table7[[#This Row],[Score]],0)</f>
        <v>0</v>
      </c>
      <c r="G395" s="4">
        <f>IF(Table7[[#This Row],[Party]]="Republican",1,0)</f>
        <v>1</v>
      </c>
      <c r="H395" s="4">
        <f>IF(Table7[[#This Row],[Party]]="Republican",Table7[[#This Row],[Score]],0)</f>
        <v>0.11267605633802817</v>
      </c>
      <c r="I395">
        <f>(_xlfn.XLOOKUP(Table7[[#This Row],[Name]],_7217[Name],_7217[Points],0))</f>
        <v>0</v>
      </c>
      <c r="J395">
        <f>_xlfn.XLOOKUP(Table7[[#This Row],[Name]],_3746[Name],_3746[Rating],0)</f>
        <v>0</v>
      </c>
      <c r="K395">
        <f>_xlfn.XLOOKUP(Table7[[#This Row],[Name]],_966[[Name ]],_966[Points])</f>
        <v>0</v>
      </c>
      <c r="L395">
        <f>_xlfn.XLOOKUP(Table7[[#This Row],[Name]],_5860[Name],_5860[Points],0)</f>
        <v>0</v>
      </c>
      <c r="M395">
        <f>_xlfn.XLOOKUP(Table7[[#This Row],[Name]],_7176[Name],_7176[Points])</f>
        <v>0</v>
      </c>
      <c r="N395">
        <f>_xlfn.XLOOKUP(Table7[[#This Row],[Name]],_485[[Name ]],_485[Points],0)</f>
        <v>0</v>
      </c>
      <c r="O395">
        <f>_xlfn.XLOOKUP(Table7[[#This Row],[Name]],_7024[Name],_7024[Points])</f>
        <v>8</v>
      </c>
      <c r="P395">
        <f>_xlfn.XLOOKUP(Table7[[#This Row],[Name]],_6976[Name],_6976[Points],0)</f>
        <v>0</v>
      </c>
      <c r="Q395">
        <f>_xlfn.XLOOKUP(Table7[[#This Row],[Name]],_6918[Name],_6918[Points],0)</f>
        <v>0</v>
      </c>
      <c r="R395">
        <f>_xlfn.XLOOKUP(Table7[[#This Row],[Name]],_6678[Name],_6678[Points],0)</f>
        <v>0</v>
      </c>
      <c r="S395">
        <f>_xlfn.XLOOKUP(Table7[[#This Row],[Name]],_2[Name],_2[Points],0)</f>
        <v>0</v>
      </c>
      <c r="T395">
        <f>_xlfn.XLOOKUP(Table7[[#This Row],[Name]],_773[Name],_773[Points],0)</f>
        <v>0</v>
      </c>
      <c r="U395">
        <f>_xlfn.XLOOKUP(Table7[[#This Row],[Name]],_7[Name],_7[Points],0)</f>
        <v>0</v>
      </c>
      <c r="V395">
        <f>_xlfn.XLOOKUP(Table7[[#This Row],[Name]],_7521[Name],_7521[Points],0)</f>
        <v>0</v>
      </c>
    </row>
    <row r="396" spans="1:22" x14ac:dyDescent="0.2">
      <c r="A396" t="s">
        <v>341</v>
      </c>
      <c r="B396" t="str">
        <f>_xlfn.XLOOKUP(Table7[[#This Row],[Name]],_966[[Name ]],_966[Party])</f>
        <v>Republican</v>
      </c>
      <c r="C396" s="3">
        <f>SUM(Table7[[#This Row],[H.R. 7217]:[H.R. 7521]])/Table7[[#This Row],[Total Weight]]</f>
        <v>0.11267605633802817</v>
      </c>
      <c r="D396" s="4">
        <f>SUM(Table2[Weight?])</f>
        <v>71</v>
      </c>
      <c r="E396" s="4">
        <f>IF(Table7[[#This Row],[Party]]="Democratic",1,0)</f>
        <v>0</v>
      </c>
      <c r="F396" s="4">
        <f>IF(Table7[[#This Row],[Party]]="Democratic",Table7[[#This Row],[Score]],0)</f>
        <v>0</v>
      </c>
      <c r="G396" s="4">
        <f>IF(Table7[[#This Row],[Party]]="Republican",1,0)</f>
        <v>1</v>
      </c>
      <c r="H396" s="4">
        <f>IF(Table7[[#This Row],[Party]]="Republican",Table7[[#This Row],[Score]],0)</f>
        <v>0.11267605633802817</v>
      </c>
      <c r="I396">
        <f>(_xlfn.XLOOKUP(Table7[[#This Row],[Name]],_7217[Name],_7217[Points],0))</f>
        <v>0</v>
      </c>
      <c r="J396">
        <f>_xlfn.XLOOKUP(Table7[[#This Row],[Name]],_3746[Name],_3746[Rating],0)</f>
        <v>0</v>
      </c>
      <c r="K396">
        <f>_xlfn.XLOOKUP(Table7[[#This Row],[Name]],_966[[Name ]],_966[Points])</f>
        <v>0</v>
      </c>
      <c r="L396">
        <f>_xlfn.XLOOKUP(Table7[[#This Row],[Name]],_5860[Name],_5860[Points],0)</f>
        <v>0</v>
      </c>
      <c r="M396">
        <f>_xlfn.XLOOKUP(Table7[[#This Row],[Name]],_7176[Name],_7176[Points])</f>
        <v>0</v>
      </c>
      <c r="N396">
        <f>_xlfn.XLOOKUP(Table7[[#This Row],[Name]],_485[[Name ]],_485[Points],0)</f>
        <v>0</v>
      </c>
      <c r="O396">
        <f>_xlfn.XLOOKUP(Table7[[#This Row],[Name]],_7024[Name],_7024[Points])</f>
        <v>8</v>
      </c>
      <c r="P396">
        <f>_xlfn.XLOOKUP(Table7[[#This Row],[Name]],_6976[Name],_6976[Points],0)</f>
        <v>0</v>
      </c>
      <c r="Q396">
        <f>_xlfn.XLOOKUP(Table7[[#This Row],[Name]],_6918[Name],_6918[Points],0)</f>
        <v>0</v>
      </c>
      <c r="R396">
        <f>_xlfn.XLOOKUP(Table7[[#This Row],[Name]],_6678[Name],_6678[Points],0)</f>
        <v>0</v>
      </c>
      <c r="S396">
        <f>_xlfn.XLOOKUP(Table7[[#This Row],[Name]],_2[Name],_2[Points],0)</f>
        <v>0</v>
      </c>
      <c r="T396">
        <f>_xlfn.XLOOKUP(Table7[[#This Row],[Name]],_773[Name],_773[Points],0)</f>
        <v>0</v>
      </c>
      <c r="U396">
        <f>_xlfn.XLOOKUP(Table7[[#This Row],[Name]],_7[Name],_7[Points],0)</f>
        <v>0</v>
      </c>
      <c r="V396">
        <f>_xlfn.XLOOKUP(Table7[[#This Row],[Name]],_7521[Name],_7521[Points],0)</f>
        <v>0</v>
      </c>
    </row>
    <row r="397" spans="1:22" x14ac:dyDescent="0.2">
      <c r="A397" t="s">
        <v>346</v>
      </c>
      <c r="B397" t="str">
        <f>_xlfn.XLOOKUP(Table7[[#This Row],[Name]],_966[[Name ]],_966[Party])</f>
        <v>Republican</v>
      </c>
      <c r="C397" s="3">
        <f>SUM(Table7[[#This Row],[H.R. 7217]:[H.R. 7521]])/Table7[[#This Row],[Total Weight]]</f>
        <v>0.11267605633802817</v>
      </c>
      <c r="D397" s="4">
        <f>SUM(Table2[Weight?])</f>
        <v>71</v>
      </c>
      <c r="E397" s="4">
        <f>IF(Table7[[#This Row],[Party]]="Democratic",1,0)</f>
        <v>0</v>
      </c>
      <c r="F397" s="4">
        <f>IF(Table7[[#This Row],[Party]]="Democratic",Table7[[#This Row],[Score]],0)</f>
        <v>0</v>
      </c>
      <c r="G397" s="4">
        <f>IF(Table7[[#This Row],[Party]]="Republican",1,0)</f>
        <v>1</v>
      </c>
      <c r="H397" s="4">
        <f>IF(Table7[[#This Row],[Party]]="Republican",Table7[[#This Row],[Score]],0)</f>
        <v>0.11267605633802817</v>
      </c>
      <c r="I397">
        <f>(_xlfn.XLOOKUP(Table7[[#This Row],[Name]],_7217[Name],_7217[Points],0))</f>
        <v>0</v>
      </c>
      <c r="J397">
        <f>_xlfn.XLOOKUP(Table7[[#This Row],[Name]],_3746[Name],_3746[Rating],0)</f>
        <v>0</v>
      </c>
      <c r="K397">
        <f>_xlfn.XLOOKUP(Table7[[#This Row],[Name]],_966[[Name ]],_966[Points])</f>
        <v>0</v>
      </c>
      <c r="L397">
        <f>_xlfn.XLOOKUP(Table7[[#This Row],[Name]],_5860[Name],_5860[Points],0)</f>
        <v>0</v>
      </c>
      <c r="M397">
        <f>_xlfn.XLOOKUP(Table7[[#This Row],[Name]],_7176[Name],_7176[Points])</f>
        <v>0</v>
      </c>
      <c r="N397">
        <f>_xlfn.XLOOKUP(Table7[[#This Row],[Name]],_485[[Name ]],_485[Points],0)</f>
        <v>0</v>
      </c>
      <c r="O397">
        <f>_xlfn.XLOOKUP(Table7[[#This Row],[Name]],_7024[Name],_7024[Points])</f>
        <v>8</v>
      </c>
      <c r="P397">
        <f>_xlfn.XLOOKUP(Table7[[#This Row],[Name]],_6976[Name],_6976[Points],0)</f>
        <v>0</v>
      </c>
      <c r="Q397">
        <f>_xlfn.XLOOKUP(Table7[[#This Row],[Name]],_6918[Name],_6918[Points],0)</f>
        <v>0</v>
      </c>
      <c r="R397">
        <f>_xlfn.XLOOKUP(Table7[[#This Row],[Name]],_6678[Name],_6678[Points],0)</f>
        <v>0</v>
      </c>
      <c r="S397">
        <f>_xlfn.XLOOKUP(Table7[[#This Row],[Name]],_2[Name],_2[Points],0)</f>
        <v>0</v>
      </c>
      <c r="T397">
        <f>_xlfn.XLOOKUP(Table7[[#This Row],[Name]],_773[Name],_773[Points],0)</f>
        <v>0</v>
      </c>
      <c r="U397">
        <f>_xlfn.XLOOKUP(Table7[[#This Row],[Name]],_7[Name],_7[Points],0)</f>
        <v>0</v>
      </c>
      <c r="V397">
        <f>_xlfn.XLOOKUP(Table7[[#This Row],[Name]],_7521[Name],_7521[Points],0)</f>
        <v>0</v>
      </c>
    </row>
    <row r="398" spans="1:22" x14ac:dyDescent="0.2">
      <c r="A398" t="s">
        <v>352</v>
      </c>
      <c r="B398" t="str">
        <f>_xlfn.XLOOKUP(Table7[[#This Row],[Name]],_966[[Name ]],_966[Party])</f>
        <v>Republican</v>
      </c>
      <c r="C398" s="3">
        <f>SUM(Table7[[#This Row],[H.R. 7217]:[H.R. 7521]])/Table7[[#This Row],[Total Weight]]</f>
        <v>0.11267605633802817</v>
      </c>
      <c r="D398" s="4">
        <f>SUM(Table2[Weight?])</f>
        <v>71</v>
      </c>
      <c r="E398" s="4">
        <f>IF(Table7[[#This Row],[Party]]="Democratic",1,0)</f>
        <v>0</v>
      </c>
      <c r="F398" s="4">
        <f>IF(Table7[[#This Row],[Party]]="Democratic",Table7[[#This Row],[Score]],0)</f>
        <v>0</v>
      </c>
      <c r="G398" s="4">
        <f>IF(Table7[[#This Row],[Party]]="Republican",1,0)</f>
        <v>1</v>
      </c>
      <c r="H398" s="4">
        <f>IF(Table7[[#This Row],[Party]]="Republican",Table7[[#This Row],[Score]],0)</f>
        <v>0.11267605633802817</v>
      </c>
      <c r="I398">
        <f>(_xlfn.XLOOKUP(Table7[[#This Row],[Name]],_7217[Name],_7217[Points],0))</f>
        <v>0</v>
      </c>
      <c r="J398">
        <f>_xlfn.XLOOKUP(Table7[[#This Row],[Name]],_3746[Name],_3746[Rating],0)</f>
        <v>0</v>
      </c>
      <c r="K398">
        <f>_xlfn.XLOOKUP(Table7[[#This Row],[Name]],_966[[Name ]],_966[Points])</f>
        <v>0</v>
      </c>
      <c r="L398">
        <f>_xlfn.XLOOKUP(Table7[[#This Row],[Name]],_5860[Name],_5860[Points],0)</f>
        <v>0</v>
      </c>
      <c r="M398">
        <f>_xlfn.XLOOKUP(Table7[[#This Row],[Name]],_7176[Name],_7176[Points])</f>
        <v>0</v>
      </c>
      <c r="N398">
        <f>_xlfn.XLOOKUP(Table7[[#This Row],[Name]],_485[[Name ]],_485[Points],0)</f>
        <v>0</v>
      </c>
      <c r="O398">
        <f>_xlfn.XLOOKUP(Table7[[#This Row],[Name]],_7024[Name],_7024[Points])</f>
        <v>8</v>
      </c>
      <c r="P398">
        <f>_xlfn.XLOOKUP(Table7[[#This Row],[Name]],_6976[Name],_6976[Points],0)</f>
        <v>0</v>
      </c>
      <c r="Q398">
        <f>_xlfn.XLOOKUP(Table7[[#This Row],[Name]],_6918[Name],_6918[Points],0)</f>
        <v>0</v>
      </c>
      <c r="R398">
        <f>_xlfn.XLOOKUP(Table7[[#This Row],[Name]],_6678[Name],_6678[Points],0)</f>
        <v>0</v>
      </c>
      <c r="S398">
        <f>_xlfn.XLOOKUP(Table7[[#This Row],[Name]],_2[Name],_2[Points],0)</f>
        <v>0</v>
      </c>
      <c r="T398">
        <f>_xlfn.XLOOKUP(Table7[[#This Row],[Name]],_773[Name],_773[Points],0)</f>
        <v>0</v>
      </c>
      <c r="U398">
        <f>_xlfn.XLOOKUP(Table7[[#This Row],[Name]],_7[Name],_7[Points],0)</f>
        <v>0</v>
      </c>
      <c r="V398">
        <f>_xlfn.XLOOKUP(Table7[[#This Row],[Name]],_7521[Name],_7521[Points],0)</f>
        <v>0</v>
      </c>
    </row>
    <row r="399" spans="1:22" x14ac:dyDescent="0.2">
      <c r="A399" t="s">
        <v>371</v>
      </c>
      <c r="B399" t="str">
        <f>_xlfn.XLOOKUP(Table7[[#This Row],[Name]],_966[[Name ]],_966[Party])</f>
        <v>Republican</v>
      </c>
      <c r="C399" s="3">
        <f>SUM(Table7[[#This Row],[H.R. 7217]:[H.R. 7521]])/Table7[[#This Row],[Total Weight]]</f>
        <v>0.11267605633802817</v>
      </c>
      <c r="D399" s="4">
        <f>SUM(Table2[Weight?])</f>
        <v>71</v>
      </c>
      <c r="E399" s="4">
        <f>IF(Table7[[#This Row],[Party]]="Democratic",1,0)</f>
        <v>0</v>
      </c>
      <c r="F399" s="4">
        <f>IF(Table7[[#This Row],[Party]]="Democratic",Table7[[#This Row],[Score]],0)</f>
        <v>0</v>
      </c>
      <c r="G399" s="4">
        <f>IF(Table7[[#This Row],[Party]]="Republican",1,0)</f>
        <v>1</v>
      </c>
      <c r="H399" s="4">
        <f>IF(Table7[[#This Row],[Party]]="Republican",Table7[[#This Row],[Score]],0)</f>
        <v>0.11267605633802817</v>
      </c>
      <c r="I399">
        <f>(_xlfn.XLOOKUP(Table7[[#This Row],[Name]],_7217[Name],_7217[Points],0))</f>
        <v>0</v>
      </c>
      <c r="J399">
        <f>_xlfn.XLOOKUP(Table7[[#This Row],[Name]],_3746[Name],_3746[Rating],0)</f>
        <v>0</v>
      </c>
      <c r="K399">
        <f>_xlfn.XLOOKUP(Table7[[#This Row],[Name]],_966[[Name ]],_966[Points])</f>
        <v>0</v>
      </c>
      <c r="L399">
        <f>_xlfn.XLOOKUP(Table7[[#This Row],[Name]],_5860[Name],_5860[Points],0)</f>
        <v>0</v>
      </c>
      <c r="M399">
        <f>_xlfn.XLOOKUP(Table7[[#This Row],[Name]],_7176[Name],_7176[Points])</f>
        <v>0</v>
      </c>
      <c r="N399">
        <f>_xlfn.XLOOKUP(Table7[[#This Row],[Name]],_485[[Name ]],_485[Points],0)</f>
        <v>0</v>
      </c>
      <c r="O399">
        <f>_xlfn.XLOOKUP(Table7[[#This Row],[Name]],_7024[Name],_7024[Points])</f>
        <v>8</v>
      </c>
      <c r="P399">
        <f>_xlfn.XLOOKUP(Table7[[#This Row],[Name]],_6976[Name],_6976[Points],0)</f>
        <v>0</v>
      </c>
      <c r="Q399">
        <f>_xlfn.XLOOKUP(Table7[[#This Row],[Name]],_6918[Name],_6918[Points],0)</f>
        <v>0</v>
      </c>
      <c r="R399">
        <f>_xlfn.XLOOKUP(Table7[[#This Row],[Name]],_6678[Name],_6678[Points],0)</f>
        <v>0</v>
      </c>
      <c r="S399">
        <f>_xlfn.XLOOKUP(Table7[[#This Row],[Name]],_2[Name],_2[Points],0)</f>
        <v>0</v>
      </c>
      <c r="T399">
        <f>_xlfn.XLOOKUP(Table7[[#This Row],[Name]],_773[Name],_773[Points],0)</f>
        <v>0</v>
      </c>
      <c r="U399">
        <f>_xlfn.XLOOKUP(Table7[[#This Row],[Name]],_7[Name],_7[Points],0)</f>
        <v>0</v>
      </c>
      <c r="V399">
        <f>_xlfn.XLOOKUP(Table7[[#This Row],[Name]],_7521[Name],_7521[Points],0)</f>
        <v>0</v>
      </c>
    </row>
    <row r="400" spans="1:22" x14ac:dyDescent="0.2">
      <c r="A400" t="s">
        <v>472</v>
      </c>
      <c r="B400" t="str">
        <f>_xlfn.XLOOKUP(Table7[[#This Row],[Name]],_966[[Name ]],_966[Party])</f>
        <v>Republican</v>
      </c>
      <c r="C400" s="3">
        <f>SUM(Table7[[#This Row],[H.R. 7217]:[H.R. 7521]])/Table7[[#This Row],[Total Weight]]</f>
        <v>0.11267605633802817</v>
      </c>
      <c r="D400" s="4">
        <f>SUM(Table2[Weight?])</f>
        <v>71</v>
      </c>
      <c r="E400" s="4">
        <f>IF(Table7[[#This Row],[Party]]="Democratic",1,0)</f>
        <v>0</v>
      </c>
      <c r="F400" s="4">
        <f>IF(Table7[[#This Row],[Party]]="Democratic",Table7[[#This Row],[Score]],0)</f>
        <v>0</v>
      </c>
      <c r="G400" s="4">
        <f>IF(Table7[[#This Row],[Party]]="Republican",1,0)</f>
        <v>1</v>
      </c>
      <c r="H400" s="4">
        <f>IF(Table7[[#This Row],[Party]]="Republican",Table7[[#This Row],[Score]],0)</f>
        <v>0.11267605633802817</v>
      </c>
      <c r="I400">
        <f>(_xlfn.XLOOKUP(Table7[[#This Row],[Name]],_7217[Name],_7217[Points],0))</f>
        <v>0</v>
      </c>
      <c r="J400">
        <f>_xlfn.XLOOKUP(Table7[[#This Row],[Name]],_3746[Name],_3746[Rating],0)</f>
        <v>0</v>
      </c>
      <c r="K400">
        <f>_xlfn.XLOOKUP(Table7[[#This Row],[Name]],_966[[Name ]],_966[Points])</f>
        <v>0</v>
      </c>
      <c r="L400">
        <f>_xlfn.XLOOKUP(Table7[[#This Row],[Name]],_5860[Name],_5860[Points],0)</f>
        <v>0</v>
      </c>
      <c r="M400">
        <f>_xlfn.XLOOKUP(Table7[[#This Row],[Name]],_7176[Name],_7176[Points])</f>
        <v>0</v>
      </c>
      <c r="N400">
        <f>_xlfn.XLOOKUP(Table7[[#This Row],[Name]],_485[[Name ]],_485[Points],0)</f>
        <v>0</v>
      </c>
      <c r="O400">
        <f>_xlfn.XLOOKUP(Table7[[#This Row],[Name]],_7024[Name],_7024[Points])</f>
        <v>8</v>
      </c>
      <c r="P400">
        <f>_xlfn.XLOOKUP(Table7[[#This Row],[Name]],_6976[Name],_6976[Points],0)</f>
        <v>0</v>
      </c>
      <c r="Q400">
        <f>_xlfn.XLOOKUP(Table7[[#This Row],[Name]],_6918[Name],_6918[Points],0)</f>
        <v>0</v>
      </c>
      <c r="R400">
        <f>_xlfn.XLOOKUP(Table7[[#This Row],[Name]],_6678[Name],_6678[Points],0)</f>
        <v>0</v>
      </c>
      <c r="S400">
        <f>_xlfn.XLOOKUP(Table7[[#This Row],[Name]],_2[Name],_2[Points],0)</f>
        <v>0</v>
      </c>
      <c r="T400">
        <f>_xlfn.XLOOKUP(Table7[[#This Row],[Name]],_773[Name],_773[Points],0)</f>
        <v>0</v>
      </c>
      <c r="U400">
        <f>_xlfn.XLOOKUP(Table7[[#This Row],[Name]],_7[Name],_7[Points],0)</f>
        <v>0</v>
      </c>
      <c r="V400">
        <f>_xlfn.XLOOKUP(Table7[[#This Row],[Name]],_7521[Name],_7521[Points],0)</f>
        <v>0</v>
      </c>
    </row>
    <row r="401" spans="1:22" x14ac:dyDescent="0.2">
      <c r="A401" t="s">
        <v>484</v>
      </c>
      <c r="B401" t="str">
        <f>_xlfn.XLOOKUP(Table7[[#This Row],[Name]],_966[[Name ]],_966[Party])</f>
        <v>Republican</v>
      </c>
      <c r="C401" s="3">
        <f>SUM(Table7[[#This Row],[H.R. 7217]:[H.R. 7521]])/Table7[[#This Row],[Total Weight]]</f>
        <v>0.11267605633802817</v>
      </c>
      <c r="D401" s="4">
        <f>SUM(Table2[Weight?])</f>
        <v>71</v>
      </c>
      <c r="E401" s="4">
        <f>IF(Table7[[#This Row],[Party]]="Democratic",1,0)</f>
        <v>0</v>
      </c>
      <c r="F401" s="4">
        <f>IF(Table7[[#This Row],[Party]]="Democratic",Table7[[#This Row],[Score]],0)</f>
        <v>0</v>
      </c>
      <c r="G401" s="4">
        <f>IF(Table7[[#This Row],[Party]]="Republican",1,0)</f>
        <v>1</v>
      </c>
      <c r="H401" s="4">
        <f>IF(Table7[[#This Row],[Party]]="Republican",Table7[[#This Row],[Score]],0)</f>
        <v>0.11267605633802817</v>
      </c>
      <c r="I401">
        <f>(_xlfn.XLOOKUP(Table7[[#This Row],[Name]],_7217[Name],_7217[Points],0))</f>
        <v>0</v>
      </c>
      <c r="J401">
        <f>_xlfn.XLOOKUP(Table7[[#This Row],[Name]],_3746[Name],_3746[Rating],0)</f>
        <v>0</v>
      </c>
      <c r="K401">
        <f>_xlfn.XLOOKUP(Table7[[#This Row],[Name]],_966[[Name ]],_966[Points])</f>
        <v>0</v>
      </c>
      <c r="L401">
        <f>_xlfn.XLOOKUP(Table7[[#This Row],[Name]],_5860[Name],_5860[Points],0)</f>
        <v>0</v>
      </c>
      <c r="M401">
        <f>_xlfn.XLOOKUP(Table7[[#This Row],[Name]],_7176[Name],_7176[Points])</f>
        <v>0</v>
      </c>
      <c r="N401">
        <f>_xlfn.XLOOKUP(Table7[[#This Row],[Name]],_485[[Name ]],_485[Points],0)</f>
        <v>0</v>
      </c>
      <c r="O401">
        <f>_xlfn.XLOOKUP(Table7[[#This Row],[Name]],_7024[Name],_7024[Points])</f>
        <v>8</v>
      </c>
      <c r="P401">
        <f>_xlfn.XLOOKUP(Table7[[#This Row],[Name]],_6976[Name],_6976[Points],0)</f>
        <v>0</v>
      </c>
      <c r="Q401">
        <f>_xlfn.XLOOKUP(Table7[[#This Row],[Name]],_6918[Name],_6918[Points],0)</f>
        <v>0</v>
      </c>
      <c r="R401">
        <f>_xlfn.XLOOKUP(Table7[[#This Row],[Name]],_6678[Name],_6678[Points],0)</f>
        <v>0</v>
      </c>
      <c r="S401">
        <f>_xlfn.XLOOKUP(Table7[[#This Row],[Name]],_2[Name],_2[Points],0)</f>
        <v>0</v>
      </c>
      <c r="T401">
        <f>_xlfn.XLOOKUP(Table7[[#This Row],[Name]],_773[Name],_773[Points],0)</f>
        <v>0</v>
      </c>
      <c r="U401">
        <f>_xlfn.XLOOKUP(Table7[[#This Row],[Name]],_7[Name],_7[Points],0)</f>
        <v>0</v>
      </c>
      <c r="V401">
        <f>_xlfn.XLOOKUP(Table7[[#This Row],[Name]],_7521[Name],_7521[Points],0)</f>
        <v>0</v>
      </c>
    </row>
    <row r="402" spans="1:22" x14ac:dyDescent="0.2">
      <c r="A402" t="s">
        <v>130</v>
      </c>
      <c r="B402" t="str">
        <f>_xlfn.XLOOKUP(Table7[[#This Row],[Name]],_966[[Name ]],_966[Party])</f>
        <v>Republican</v>
      </c>
      <c r="C402" s="3">
        <f>SUM(Table7[[#This Row],[H.R. 7217]:[H.R. 7521]])/Table7[[#This Row],[Total Weight]]</f>
        <v>9.8591549295774641E-2</v>
      </c>
      <c r="D402" s="4">
        <f>SUM(Table2[Weight?])</f>
        <v>71</v>
      </c>
      <c r="E402" s="4">
        <f>IF(Table7[[#This Row],[Party]]="Democratic",1,0)</f>
        <v>0</v>
      </c>
      <c r="F402" s="4">
        <f>IF(Table7[[#This Row],[Party]]="Democratic",Table7[[#This Row],[Score]],0)</f>
        <v>0</v>
      </c>
      <c r="G402" s="4">
        <f>IF(Table7[[#This Row],[Party]]="Republican",1,0)</f>
        <v>1</v>
      </c>
      <c r="H402" s="4">
        <f>IF(Table7[[#This Row],[Party]]="Republican",Table7[[#This Row],[Score]],0)</f>
        <v>9.8591549295774641E-2</v>
      </c>
      <c r="I402">
        <f>(_xlfn.XLOOKUP(Table7[[#This Row],[Name]],_7217[Name],_7217[Points],0))</f>
        <v>0</v>
      </c>
      <c r="J402">
        <f>_xlfn.XLOOKUP(Table7[[#This Row],[Name]],_3746[Name],_3746[Rating],0)</f>
        <v>0</v>
      </c>
      <c r="K402">
        <f>_xlfn.XLOOKUP(Table7[[#This Row],[Name]],_966[[Name ]],_966[Points])</f>
        <v>0</v>
      </c>
      <c r="L402">
        <f>_xlfn.XLOOKUP(Table7[[#This Row],[Name]],_5860[Name],_5860[Points],0)</f>
        <v>2</v>
      </c>
      <c r="M402">
        <f>_xlfn.XLOOKUP(Table7[[#This Row],[Name]],_7176[Name],_7176[Points])</f>
        <v>0</v>
      </c>
      <c r="N402">
        <f>_xlfn.XLOOKUP(Table7[[#This Row],[Name]],_485[[Name ]],_485[Points],0)</f>
        <v>0</v>
      </c>
      <c r="O402">
        <f>_xlfn.XLOOKUP(Table7[[#This Row],[Name]],_7024[Name],_7024[Points])</f>
        <v>0</v>
      </c>
      <c r="P402">
        <f>_xlfn.XLOOKUP(Table7[[#This Row],[Name]],_6976[Name],_6976[Points],0)</f>
        <v>0</v>
      </c>
      <c r="Q402">
        <f>_xlfn.XLOOKUP(Table7[[#This Row],[Name]],_6918[Name],_6918[Points],0)</f>
        <v>0</v>
      </c>
      <c r="R402">
        <f>_xlfn.XLOOKUP(Table7[[#This Row],[Name]],_6678[Name],_6678[Points],0)</f>
        <v>0</v>
      </c>
      <c r="S402">
        <f>_xlfn.XLOOKUP(Table7[[#This Row],[Name]],_2[Name],_2[Points],0)</f>
        <v>0</v>
      </c>
      <c r="T402">
        <f>_xlfn.XLOOKUP(Table7[[#This Row],[Name]],_773[Name],_773[Points],0)</f>
        <v>5</v>
      </c>
      <c r="U402">
        <f>_xlfn.XLOOKUP(Table7[[#This Row],[Name]],_7[Name],_7[Points],0)</f>
        <v>0</v>
      </c>
      <c r="V402">
        <f>_xlfn.XLOOKUP(Table7[[#This Row],[Name]],_7521[Name],_7521[Points],0)</f>
        <v>0</v>
      </c>
    </row>
    <row r="403" spans="1:22" x14ac:dyDescent="0.2">
      <c r="A403" t="s">
        <v>255</v>
      </c>
      <c r="B403" t="str">
        <f>_xlfn.XLOOKUP(Table7[[#This Row],[Name]],_966[[Name ]],_966[Party])</f>
        <v>Republican</v>
      </c>
      <c r="C403" s="3">
        <f>SUM(Table7[[#This Row],[H.R. 7217]:[H.R. 7521]])/Table7[[#This Row],[Total Weight]]</f>
        <v>9.8591549295774641E-2</v>
      </c>
      <c r="D403" s="4">
        <f>SUM(Table2[Weight?])</f>
        <v>71</v>
      </c>
      <c r="E403" s="4">
        <f>IF(Table7[[#This Row],[Party]]="Democratic",1,0)</f>
        <v>0</v>
      </c>
      <c r="F403" s="4">
        <f>IF(Table7[[#This Row],[Party]]="Democratic",Table7[[#This Row],[Score]],0)</f>
        <v>0</v>
      </c>
      <c r="G403" s="4">
        <f>IF(Table7[[#This Row],[Party]]="Republican",1,0)</f>
        <v>1</v>
      </c>
      <c r="H403" s="4">
        <f>IF(Table7[[#This Row],[Party]]="Republican",Table7[[#This Row],[Score]],0)</f>
        <v>9.8591549295774641E-2</v>
      </c>
      <c r="I403">
        <f>(_xlfn.XLOOKUP(Table7[[#This Row],[Name]],_7217[Name],_7217[Points],0))</f>
        <v>0</v>
      </c>
      <c r="J403">
        <f>_xlfn.XLOOKUP(Table7[[#This Row],[Name]],_3746[Name],_3746[Rating],0)</f>
        <v>0</v>
      </c>
      <c r="K403">
        <f>_xlfn.XLOOKUP(Table7[[#This Row],[Name]],_966[[Name ]],_966[Points])</f>
        <v>0</v>
      </c>
      <c r="L403">
        <f>_xlfn.XLOOKUP(Table7[[#This Row],[Name]],_5860[Name],_5860[Points],0)</f>
        <v>2</v>
      </c>
      <c r="M403">
        <f>_xlfn.XLOOKUP(Table7[[#This Row],[Name]],_7176[Name],_7176[Points])</f>
        <v>0</v>
      </c>
      <c r="N403">
        <f>_xlfn.XLOOKUP(Table7[[#This Row],[Name]],_485[[Name ]],_485[Points],0)</f>
        <v>0</v>
      </c>
      <c r="O403">
        <f>_xlfn.XLOOKUP(Table7[[#This Row],[Name]],_7024[Name],_7024[Points])</f>
        <v>0</v>
      </c>
      <c r="P403">
        <f>_xlfn.XLOOKUP(Table7[[#This Row],[Name]],_6976[Name],_6976[Points],0)</f>
        <v>0</v>
      </c>
      <c r="Q403">
        <f>_xlfn.XLOOKUP(Table7[[#This Row],[Name]],_6918[Name],_6918[Points],0)</f>
        <v>0</v>
      </c>
      <c r="R403">
        <f>_xlfn.XLOOKUP(Table7[[#This Row],[Name]],_6678[Name],_6678[Points],0)</f>
        <v>0</v>
      </c>
      <c r="S403">
        <f>_xlfn.XLOOKUP(Table7[[#This Row],[Name]],_2[Name],_2[Points],0)</f>
        <v>0</v>
      </c>
      <c r="T403">
        <f>_xlfn.XLOOKUP(Table7[[#This Row],[Name]],_773[Name],_773[Points],0)</f>
        <v>5</v>
      </c>
      <c r="U403">
        <f>_xlfn.XLOOKUP(Table7[[#This Row],[Name]],_7[Name],_7[Points],0)</f>
        <v>0</v>
      </c>
      <c r="V403">
        <f>_xlfn.XLOOKUP(Table7[[#This Row],[Name]],_7521[Name],_7521[Points],0)</f>
        <v>0</v>
      </c>
    </row>
    <row r="404" spans="1:22" x14ac:dyDescent="0.2">
      <c r="A404" t="s">
        <v>272</v>
      </c>
      <c r="B404" t="str">
        <f>_xlfn.XLOOKUP(Table7[[#This Row],[Name]],_966[[Name ]],_966[Party])</f>
        <v>Republican</v>
      </c>
      <c r="C404" s="3">
        <f>SUM(Table7[[#This Row],[H.R. 7217]:[H.R. 7521]])/Table7[[#This Row],[Total Weight]]</f>
        <v>9.8591549295774641E-2</v>
      </c>
      <c r="D404" s="4">
        <f>SUM(Table2[Weight?])</f>
        <v>71</v>
      </c>
      <c r="E404" s="4">
        <f>IF(Table7[[#This Row],[Party]]="Democratic",1,0)</f>
        <v>0</v>
      </c>
      <c r="F404" s="4">
        <f>IF(Table7[[#This Row],[Party]]="Democratic",Table7[[#This Row],[Score]],0)</f>
        <v>0</v>
      </c>
      <c r="G404" s="4">
        <f>IF(Table7[[#This Row],[Party]]="Republican",1,0)</f>
        <v>1</v>
      </c>
      <c r="H404" s="4">
        <f>IF(Table7[[#This Row],[Party]]="Republican",Table7[[#This Row],[Score]],0)</f>
        <v>9.8591549295774641E-2</v>
      </c>
      <c r="I404">
        <f>(_xlfn.XLOOKUP(Table7[[#This Row],[Name]],_7217[Name],_7217[Points],0))</f>
        <v>0</v>
      </c>
      <c r="J404">
        <f>_xlfn.XLOOKUP(Table7[[#This Row],[Name]],_3746[Name],_3746[Rating],0)</f>
        <v>0</v>
      </c>
      <c r="K404">
        <f>_xlfn.XLOOKUP(Table7[[#This Row],[Name]],_966[[Name ]],_966[Points])</f>
        <v>0</v>
      </c>
      <c r="L404">
        <f>_xlfn.XLOOKUP(Table7[[#This Row],[Name]],_5860[Name],_5860[Points],0)</f>
        <v>2</v>
      </c>
      <c r="M404">
        <f>_xlfn.XLOOKUP(Table7[[#This Row],[Name]],_7176[Name],_7176[Points])</f>
        <v>0</v>
      </c>
      <c r="N404">
        <f>_xlfn.XLOOKUP(Table7[[#This Row],[Name]],_485[[Name ]],_485[Points],0)</f>
        <v>0</v>
      </c>
      <c r="O404">
        <f>_xlfn.XLOOKUP(Table7[[#This Row],[Name]],_7024[Name],_7024[Points])</f>
        <v>0</v>
      </c>
      <c r="P404">
        <f>_xlfn.XLOOKUP(Table7[[#This Row],[Name]],_6976[Name],_6976[Points],0)</f>
        <v>0</v>
      </c>
      <c r="Q404">
        <f>_xlfn.XLOOKUP(Table7[[#This Row],[Name]],_6918[Name],_6918[Points],0)</f>
        <v>0</v>
      </c>
      <c r="R404">
        <f>_xlfn.XLOOKUP(Table7[[#This Row],[Name]],_6678[Name],_6678[Points],0)</f>
        <v>0</v>
      </c>
      <c r="S404">
        <f>_xlfn.XLOOKUP(Table7[[#This Row],[Name]],_2[Name],_2[Points],0)</f>
        <v>0</v>
      </c>
      <c r="T404">
        <f>_xlfn.XLOOKUP(Table7[[#This Row],[Name]],_773[Name],_773[Points],0)</f>
        <v>5</v>
      </c>
      <c r="U404">
        <f>_xlfn.XLOOKUP(Table7[[#This Row],[Name]],_7[Name],_7[Points],0)</f>
        <v>0</v>
      </c>
      <c r="V404">
        <f>_xlfn.XLOOKUP(Table7[[#This Row],[Name]],_7521[Name],_7521[Points],0)</f>
        <v>0</v>
      </c>
    </row>
    <row r="405" spans="1:22" x14ac:dyDescent="0.2">
      <c r="A405" t="s">
        <v>412</v>
      </c>
      <c r="B405" t="str">
        <f>_xlfn.XLOOKUP(Table7[[#This Row],[Name]],_966[[Name ]],_966[Party])</f>
        <v>Republican</v>
      </c>
      <c r="C405" s="3">
        <f>SUM(Table7[[#This Row],[H.R. 7217]:[H.R. 7521]])/Table7[[#This Row],[Total Weight]]</f>
        <v>4.2253521126760563E-2</v>
      </c>
      <c r="D405" s="4">
        <f>SUM(Table2[Weight?])</f>
        <v>71</v>
      </c>
      <c r="E405" s="4">
        <f>IF(Table7[[#This Row],[Party]]="Democratic",1,0)</f>
        <v>0</v>
      </c>
      <c r="F405" s="4">
        <f>IF(Table7[[#This Row],[Party]]="Democratic",Table7[[#This Row],[Score]],0)</f>
        <v>0</v>
      </c>
      <c r="G405" s="4">
        <f>IF(Table7[[#This Row],[Party]]="Republican",1,0)</f>
        <v>1</v>
      </c>
      <c r="H405" s="4">
        <f>IF(Table7[[#This Row],[Party]]="Republican",Table7[[#This Row],[Score]],0)</f>
        <v>4.2253521126760563E-2</v>
      </c>
      <c r="I405">
        <f>(_xlfn.XLOOKUP(Table7[[#This Row],[Name]],_7217[Name],_7217[Points],0))</f>
        <v>0</v>
      </c>
      <c r="J405">
        <f>_xlfn.XLOOKUP(Table7[[#This Row],[Name]],_3746[Name],_3746[Rating],0)</f>
        <v>1</v>
      </c>
      <c r="K405">
        <f>_xlfn.XLOOKUP(Table7[[#This Row],[Name]],_966[[Name ]],_966[Points])</f>
        <v>0</v>
      </c>
      <c r="L405">
        <f>_xlfn.XLOOKUP(Table7[[#This Row],[Name]],_5860[Name],_5860[Points],0)</f>
        <v>2</v>
      </c>
      <c r="M405">
        <f>_xlfn.XLOOKUP(Table7[[#This Row],[Name]],_7176[Name],_7176[Points])</f>
        <v>0</v>
      </c>
      <c r="N405">
        <f>_xlfn.XLOOKUP(Table7[[#This Row],[Name]],_485[[Name ]],_485[Points],0)</f>
        <v>0</v>
      </c>
      <c r="O405">
        <f>_xlfn.XLOOKUP(Table7[[#This Row],[Name]],_7024[Name],_7024[Points])</f>
        <v>0</v>
      </c>
      <c r="P405">
        <f>_xlfn.XLOOKUP(Table7[[#This Row],[Name]],_6976[Name],_6976[Points],0)</f>
        <v>0</v>
      </c>
      <c r="Q405">
        <f>_xlfn.XLOOKUP(Table7[[#This Row],[Name]],_6918[Name],_6918[Points],0)</f>
        <v>0</v>
      </c>
      <c r="R405">
        <f>_xlfn.XLOOKUP(Table7[[#This Row],[Name]],_6678[Name],_6678[Points],0)</f>
        <v>0</v>
      </c>
      <c r="S405">
        <f>_xlfn.XLOOKUP(Table7[[#This Row],[Name]],_2[Name],_2[Points],0)</f>
        <v>0</v>
      </c>
      <c r="T405">
        <f>_xlfn.XLOOKUP(Table7[[#This Row],[Name]],_773[Name],_773[Points],0)</f>
        <v>0</v>
      </c>
      <c r="U405">
        <f>_xlfn.XLOOKUP(Table7[[#This Row],[Name]],_7[Name],_7[Points],0)</f>
        <v>0</v>
      </c>
      <c r="V405">
        <f>_xlfn.XLOOKUP(Table7[[#This Row],[Name]],_7521[Name],_7521[Points],0)</f>
        <v>0</v>
      </c>
    </row>
    <row r="406" spans="1:22" x14ac:dyDescent="0.2">
      <c r="A406" t="s">
        <v>76</v>
      </c>
      <c r="B406" t="str">
        <f>_xlfn.XLOOKUP(Table7[[#This Row],[Name]],_966[[Name ]],_966[Party])</f>
        <v>Republican</v>
      </c>
      <c r="C406" s="3">
        <f>SUM(Table7[[#This Row],[H.R. 7217]:[H.R. 7521]])/Table7[[#This Row],[Total Weight]]</f>
        <v>2.8169014084507043E-2</v>
      </c>
      <c r="D406" s="4">
        <f>SUM(Table2[Weight?])</f>
        <v>71</v>
      </c>
      <c r="E406" s="4">
        <f>IF(Table7[[#This Row],[Party]]="Democratic",1,0)</f>
        <v>0</v>
      </c>
      <c r="F406" s="4">
        <f>IF(Table7[[#This Row],[Party]]="Democratic",Table7[[#This Row],[Score]],0)</f>
        <v>0</v>
      </c>
      <c r="G406" s="4">
        <f>IF(Table7[[#This Row],[Party]]="Republican",1,0)</f>
        <v>1</v>
      </c>
      <c r="H406" s="4">
        <f>IF(Table7[[#This Row],[Party]]="Republican",Table7[[#This Row],[Score]],0)</f>
        <v>2.8169014084507043E-2</v>
      </c>
      <c r="I406">
        <f>(_xlfn.XLOOKUP(Table7[[#This Row],[Name]],_7217[Name],_7217[Points],0))</f>
        <v>0</v>
      </c>
      <c r="J406">
        <f>_xlfn.XLOOKUP(Table7[[#This Row],[Name]],_3746[Name],_3746[Rating],0)</f>
        <v>0</v>
      </c>
      <c r="K406">
        <f>_xlfn.XLOOKUP(Table7[[#This Row],[Name]],_966[[Name ]],_966[Points])</f>
        <v>0</v>
      </c>
      <c r="L406">
        <f>_xlfn.XLOOKUP(Table7[[#This Row],[Name]],_5860[Name],_5860[Points],0)</f>
        <v>2</v>
      </c>
      <c r="M406">
        <f>_xlfn.XLOOKUP(Table7[[#This Row],[Name]],_7176[Name],_7176[Points])</f>
        <v>0</v>
      </c>
      <c r="N406">
        <f>_xlfn.XLOOKUP(Table7[[#This Row],[Name]],_485[[Name ]],_485[Points],0)</f>
        <v>0</v>
      </c>
      <c r="O406">
        <f>_xlfn.XLOOKUP(Table7[[#This Row],[Name]],_7024[Name],_7024[Points])</f>
        <v>0</v>
      </c>
      <c r="P406">
        <f>_xlfn.XLOOKUP(Table7[[#This Row],[Name]],_6976[Name],_6976[Points],0)</f>
        <v>0</v>
      </c>
      <c r="Q406">
        <f>_xlfn.XLOOKUP(Table7[[#This Row],[Name]],_6918[Name],_6918[Points],0)</f>
        <v>0</v>
      </c>
      <c r="R406">
        <f>_xlfn.XLOOKUP(Table7[[#This Row],[Name]],_6678[Name],_6678[Points],0)</f>
        <v>0</v>
      </c>
      <c r="S406">
        <f>_xlfn.XLOOKUP(Table7[[#This Row],[Name]],_2[Name],_2[Points],0)</f>
        <v>0</v>
      </c>
      <c r="T406">
        <f>_xlfn.XLOOKUP(Table7[[#This Row],[Name]],_773[Name],_773[Points],0)</f>
        <v>0</v>
      </c>
      <c r="U406">
        <f>_xlfn.XLOOKUP(Table7[[#This Row],[Name]],_7[Name],_7[Points],0)</f>
        <v>0</v>
      </c>
      <c r="V406">
        <f>_xlfn.XLOOKUP(Table7[[#This Row],[Name]],_7521[Name],_7521[Points],0)</f>
        <v>0</v>
      </c>
    </row>
    <row r="407" spans="1:22" x14ac:dyDescent="0.2">
      <c r="A407" t="s">
        <v>85</v>
      </c>
      <c r="B407" t="str">
        <f>_xlfn.XLOOKUP(Table7[[#This Row],[Name]],_966[[Name ]],_966[Party])</f>
        <v>Republican</v>
      </c>
      <c r="C407" s="3">
        <f>SUM(Table7[[#This Row],[H.R. 7217]:[H.R. 7521]])/Table7[[#This Row],[Total Weight]]</f>
        <v>2.8169014084507043E-2</v>
      </c>
      <c r="D407" s="4">
        <f>SUM(Table2[Weight?])</f>
        <v>71</v>
      </c>
      <c r="E407" s="4">
        <f>IF(Table7[[#This Row],[Party]]="Democratic",1,0)</f>
        <v>0</v>
      </c>
      <c r="F407" s="4">
        <f>IF(Table7[[#This Row],[Party]]="Democratic",Table7[[#This Row],[Score]],0)</f>
        <v>0</v>
      </c>
      <c r="G407" s="4">
        <f>IF(Table7[[#This Row],[Party]]="Republican",1,0)</f>
        <v>1</v>
      </c>
      <c r="H407" s="4">
        <f>IF(Table7[[#This Row],[Party]]="Republican",Table7[[#This Row],[Score]],0)</f>
        <v>2.8169014084507043E-2</v>
      </c>
      <c r="I407">
        <f>(_xlfn.XLOOKUP(Table7[[#This Row],[Name]],_7217[Name],_7217[Points],0))</f>
        <v>0</v>
      </c>
      <c r="J407">
        <f>_xlfn.XLOOKUP(Table7[[#This Row],[Name]],_3746[Name],_3746[Rating],0)</f>
        <v>0</v>
      </c>
      <c r="K407">
        <f>_xlfn.XLOOKUP(Table7[[#This Row],[Name]],_966[[Name ]],_966[Points])</f>
        <v>0</v>
      </c>
      <c r="L407">
        <f>_xlfn.XLOOKUP(Table7[[#This Row],[Name]],_5860[Name],_5860[Points],0)</f>
        <v>2</v>
      </c>
      <c r="M407">
        <f>_xlfn.XLOOKUP(Table7[[#This Row],[Name]],_7176[Name],_7176[Points])</f>
        <v>0</v>
      </c>
      <c r="N407">
        <f>_xlfn.XLOOKUP(Table7[[#This Row],[Name]],_485[[Name ]],_485[Points],0)</f>
        <v>0</v>
      </c>
      <c r="O407">
        <f>_xlfn.XLOOKUP(Table7[[#This Row],[Name]],_7024[Name],_7024[Points])</f>
        <v>0</v>
      </c>
      <c r="P407">
        <f>_xlfn.XLOOKUP(Table7[[#This Row],[Name]],_6976[Name],_6976[Points],0)</f>
        <v>0</v>
      </c>
      <c r="Q407">
        <f>_xlfn.XLOOKUP(Table7[[#This Row],[Name]],_6918[Name],_6918[Points],0)</f>
        <v>0</v>
      </c>
      <c r="R407">
        <f>_xlfn.XLOOKUP(Table7[[#This Row],[Name]],_6678[Name],_6678[Points],0)</f>
        <v>0</v>
      </c>
      <c r="S407">
        <f>_xlfn.XLOOKUP(Table7[[#This Row],[Name]],_2[Name],_2[Points],0)</f>
        <v>0</v>
      </c>
      <c r="T407">
        <f>_xlfn.XLOOKUP(Table7[[#This Row],[Name]],_773[Name],_773[Points],0)</f>
        <v>0</v>
      </c>
      <c r="U407">
        <f>_xlfn.XLOOKUP(Table7[[#This Row],[Name]],_7[Name],_7[Points],0)</f>
        <v>0</v>
      </c>
      <c r="V407">
        <f>_xlfn.XLOOKUP(Table7[[#This Row],[Name]],_7521[Name],_7521[Points],0)</f>
        <v>0</v>
      </c>
    </row>
    <row r="408" spans="1:22" x14ac:dyDescent="0.2">
      <c r="A408" t="s">
        <v>218</v>
      </c>
      <c r="B408" t="str">
        <f>_xlfn.XLOOKUP(Table7[[#This Row],[Name]],_966[[Name ]],_966[Party])</f>
        <v>Republican</v>
      </c>
      <c r="C408" s="3">
        <f>SUM(Table7[[#This Row],[H.R. 7217]:[H.R. 7521]])/Table7[[#This Row],[Total Weight]]</f>
        <v>2.8169014084507043E-2</v>
      </c>
      <c r="D408" s="4">
        <f>SUM(Table2[Weight?])</f>
        <v>71</v>
      </c>
      <c r="E408" s="4">
        <f>IF(Table7[[#This Row],[Party]]="Democratic",1,0)</f>
        <v>0</v>
      </c>
      <c r="F408" s="4">
        <f>IF(Table7[[#This Row],[Party]]="Democratic",Table7[[#This Row],[Score]],0)</f>
        <v>0</v>
      </c>
      <c r="G408" s="4">
        <f>IF(Table7[[#This Row],[Party]]="Republican",1,0)</f>
        <v>1</v>
      </c>
      <c r="H408" s="4">
        <f>IF(Table7[[#This Row],[Party]]="Republican",Table7[[#This Row],[Score]],0)</f>
        <v>2.8169014084507043E-2</v>
      </c>
      <c r="I408">
        <f>(_xlfn.XLOOKUP(Table7[[#This Row],[Name]],_7217[Name],_7217[Points],0))</f>
        <v>0</v>
      </c>
      <c r="J408">
        <f>_xlfn.XLOOKUP(Table7[[#This Row],[Name]],_3746[Name],_3746[Rating],0)</f>
        <v>1</v>
      </c>
      <c r="K408">
        <f>_xlfn.XLOOKUP(Table7[[#This Row],[Name]],_966[[Name ]],_966[Points])</f>
        <v>0</v>
      </c>
      <c r="L408">
        <f>_xlfn.XLOOKUP(Table7[[#This Row],[Name]],_5860[Name],_5860[Points],0)</f>
        <v>0</v>
      </c>
      <c r="M408">
        <f>_xlfn.XLOOKUP(Table7[[#This Row],[Name]],_7176[Name],_7176[Points])</f>
        <v>0</v>
      </c>
      <c r="N408">
        <f>_xlfn.XLOOKUP(Table7[[#This Row],[Name]],_485[[Name ]],_485[Points],0)</f>
        <v>1</v>
      </c>
      <c r="O408">
        <f>_xlfn.XLOOKUP(Table7[[#This Row],[Name]],_7024[Name],_7024[Points])</f>
        <v>0</v>
      </c>
      <c r="P408">
        <f>_xlfn.XLOOKUP(Table7[[#This Row],[Name]],_6976[Name],_6976[Points],0)</f>
        <v>0</v>
      </c>
      <c r="Q408">
        <f>_xlfn.XLOOKUP(Table7[[#This Row],[Name]],_6918[Name],_6918[Points],0)</f>
        <v>0</v>
      </c>
      <c r="R408">
        <f>_xlfn.XLOOKUP(Table7[[#This Row],[Name]],_6678[Name],_6678[Points],0)</f>
        <v>0</v>
      </c>
      <c r="S408">
        <f>_xlfn.XLOOKUP(Table7[[#This Row],[Name]],_2[Name],_2[Points],0)</f>
        <v>0</v>
      </c>
      <c r="T408">
        <f>_xlfn.XLOOKUP(Table7[[#This Row],[Name]],_773[Name],_773[Points],0)</f>
        <v>0</v>
      </c>
      <c r="U408">
        <f>_xlfn.XLOOKUP(Table7[[#This Row],[Name]],_7[Name],_7[Points],0)</f>
        <v>0</v>
      </c>
      <c r="V408">
        <f>_xlfn.XLOOKUP(Table7[[#This Row],[Name]],_7521[Name],_7521[Points],0)</f>
        <v>0</v>
      </c>
    </row>
    <row r="409" spans="1:22" x14ac:dyDescent="0.2">
      <c r="A409" t="s">
        <v>274</v>
      </c>
      <c r="B409" t="str">
        <f>_xlfn.XLOOKUP(Table7[[#This Row],[Name]],_966[[Name ]],_966[Party])</f>
        <v>Republican</v>
      </c>
      <c r="C409" s="3">
        <f>SUM(Table7[[#This Row],[H.R. 7217]:[H.R. 7521]])/Table7[[#This Row],[Total Weight]]</f>
        <v>2.8169014084507043E-2</v>
      </c>
      <c r="D409" s="4">
        <f>SUM(Table2[Weight?])</f>
        <v>71</v>
      </c>
      <c r="E409" s="4">
        <f>IF(Table7[[#This Row],[Party]]="Democratic",1,0)</f>
        <v>0</v>
      </c>
      <c r="F409" s="4">
        <f>IF(Table7[[#This Row],[Party]]="Democratic",Table7[[#This Row],[Score]],0)</f>
        <v>0</v>
      </c>
      <c r="G409" s="4">
        <f>IF(Table7[[#This Row],[Party]]="Republican",1,0)</f>
        <v>1</v>
      </c>
      <c r="H409" s="4">
        <f>IF(Table7[[#This Row],[Party]]="Republican",Table7[[#This Row],[Score]],0)</f>
        <v>2.8169014084507043E-2</v>
      </c>
      <c r="I409">
        <f>(_xlfn.XLOOKUP(Table7[[#This Row],[Name]],_7217[Name],_7217[Points],0))</f>
        <v>0</v>
      </c>
      <c r="J409">
        <f>_xlfn.XLOOKUP(Table7[[#This Row],[Name]],_3746[Name],_3746[Rating],0)</f>
        <v>0</v>
      </c>
      <c r="K409">
        <f>_xlfn.XLOOKUP(Table7[[#This Row],[Name]],_966[[Name ]],_966[Points])</f>
        <v>0</v>
      </c>
      <c r="L409">
        <f>_xlfn.XLOOKUP(Table7[[#This Row],[Name]],_5860[Name],_5860[Points],0)</f>
        <v>2</v>
      </c>
      <c r="M409">
        <f>_xlfn.XLOOKUP(Table7[[#This Row],[Name]],_7176[Name],_7176[Points])</f>
        <v>0</v>
      </c>
      <c r="N409">
        <f>_xlfn.XLOOKUP(Table7[[#This Row],[Name]],_485[[Name ]],_485[Points],0)</f>
        <v>0</v>
      </c>
      <c r="O409">
        <f>_xlfn.XLOOKUP(Table7[[#This Row],[Name]],_7024[Name],_7024[Points])</f>
        <v>0</v>
      </c>
      <c r="P409">
        <f>_xlfn.XLOOKUP(Table7[[#This Row],[Name]],_6976[Name],_6976[Points],0)</f>
        <v>0</v>
      </c>
      <c r="Q409">
        <f>_xlfn.XLOOKUP(Table7[[#This Row],[Name]],_6918[Name],_6918[Points],0)</f>
        <v>0</v>
      </c>
      <c r="R409">
        <f>_xlfn.XLOOKUP(Table7[[#This Row],[Name]],_6678[Name],_6678[Points],0)</f>
        <v>0</v>
      </c>
      <c r="S409">
        <f>_xlfn.XLOOKUP(Table7[[#This Row],[Name]],_2[Name],_2[Points],0)</f>
        <v>0</v>
      </c>
      <c r="T409">
        <f>_xlfn.XLOOKUP(Table7[[#This Row],[Name]],_773[Name],_773[Points],0)</f>
        <v>0</v>
      </c>
      <c r="U409">
        <f>_xlfn.XLOOKUP(Table7[[#This Row],[Name]],_7[Name],_7[Points],0)</f>
        <v>0</v>
      </c>
      <c r="V409">
        <f>_xlfn.XLOOKUP(Table7[[#This Row],[Name]],_7521[Name],_7521[Points],0)</f>
        <v>0</v>
      </c>
    </row>
    <row r="410" spans="1:22" x14ac:dyDescent="0.2">
      <c r="A410" t="s">
        <v>296</v>
      </c>
      <c r="B410" t="str">
        <f>_xlfn.XLOOKUP(Table7[[#This Row],[Name]],_966[[Name ]],_966[Party])</f>
        <v>Republican</v>
      </c>
      <c r="C410" s="3">
        <f>SUM(Table7[[#This Row],[H.R. 7217]:[H.R. 7521]])/Table7[[#This Row],[Total Weight]]</f>
        <v>2.8169014084507043E-2</v>
      </c>
      <c r="D410" s="4">
        <f>SUM(Table2[Weight?])</f>
        <v>71</v>
      </c>
      <c r="E410" s="4">
        <f>IF(Table7[[#This Row],[Party]]="Democratic",1,0)</f>
        <v>0</v>
      </c>
      <c r="F410" s="4">
        <f>IF(Table7[[#This Row],[Party]]="Democratic",Table7[[#This Row],[Score]],0)</f>
        <v>0</v>
      </c>
      <c r="G410" s="4">
        <f>IF(Table7[[#This Row],[Party]]="Republican",1,0)</f>
        <v>1</v>
      </c>
      <c r="H410" s="4">
        <f>IF(Table7[[#This Row],[Party]]="Republican",Table7[[#This Row],[Score]],0)</f>
        <v>2.8169014084507043E-2</v>
      </c>
      <c r="I410">
        <f>(_xlfn.XLOOKUP(Table7[[#This Row],[Name]],_7217[Name],_7217[Points],0))</f>
        <v>0</v>
      </c>
      <c r="J410">
        <f>_xlfn.XLOOKUP(Table7[[#This Row],[Name]],_3746[Name],_3746[Rating],0)</f>
        <v>1</v>
      </c>
      <c r="K410">
        <f>_xlfn.XLOOKUP(Table7[[#This Row],[Name]],_966[[Name ]],_966[Points])</f>
        <v>0</v>
      </c>
      <c r="L410">
        <f>_xlfn.XLOOKUP(Table7[[#This Row],[Name]],_5860[Name],_5860[Points],0)</f>
        <v>0</v>
      </c>
      <c r="M410">
        <f>_xlfn.XLOOKUP(Table7[[#This Row],[Name]],_7176[Name],_7176[Points])</f>
        <v>0</v>
      </c>
      <c r="N410">
        <f>_xlfn.XLOOKUP(Table7[[#This Row],[Name]],_485[[Name ]],_485[Points],0)</f>
        <v>1</v>
      </c>
      <c r="O410">
        <f>_xlfn.XLOOKUP(Table7[[#This Row],[Name]],_7024[Name],_7024[Points])</f>
        <v>0</v>
      </c>
      <c r="P410">
        <f>_xlfn.XLOOKUP(Table7[[#This Row],[Name]],_6976[Name],_6976[Points],0)</f>
        <v>0</v>
      </c>
      <c r="Q410">
        <f>_xlfn.XLOOKUP(Table7[[#This Row],[Name]],_6918[Name],_6918[Points],0)</f>
        <v>0</v>
      </c>
      <c r="R410">
        <f>_xlfn.XLOOKUP(Table7[[#This Row],[Name]],_6678[Name],_6678[Points],0)</f>
        <v>0</v>
      </c>
      <c r="S410">
        <f>_xlfn.XLOOKUP(Table7[[#This Row],[Name]],_2[Name],_2[Points],0)</f>
        <v>0</v>
      </c>
      <c r="T410">
        <f>_xlfn.XLOOKUP(Table7[[#This Row],[Name]],_773[Name],_773[Points],0)</f>
        <v>0</v>
      </c>
      <c r="U410">
        <f>_xlfn.XLOOKUP(Table7[[#This Row],[Name]],_7[Name],_7[Points],0)</f>
        <v>0</v>
      </c>
      <c r="V410">
        <f>_xlfn.XLOOKUP(Table7[[#This Row],[Name]],_7521[Name],_7521[Points],0)</f>
        <v>0</v>
      </c>
    </row>
    <row r="411" spans="1:22" x14ac:dyDescent="0.2">
      <c r="A411" t="s">
        <v>383</v>
      </c>
      <c r="B411" t="str">
        <f>_xlfn.XLOOKUP(Table7[[#This Row],[Name]],_966[[Name ]],_966[Party])</f>
        <v>Republican</v>
      </c>
      <c r="C411" s="3">
        <f>SUM(Table7[[#This Row],[H.R. 7217]:[H.R. 7521]])/Table7[[#This Row],[Total Weight]]</f>
        <v>2.8169014084507043E-2</v>
      </c>
      <c r="D411" s="4">
        <f>SUM(Table2[Weight?])</f>
        <v>71</v>
      </c>
      <c r="E411" s="4">
        <f>IF(Table7[[#This Row],[Party]]="Democratic",1,0)</f>
        <v>0</v>
      </c>
      <c r="F411" s="4">
        <f>IF(Table7[[#This Row],[Party]]="Democratic",Table7[[#This Row],[Score]],0)</f>
        <v>0</v>
      </c>
      <c r="G411" s="4">
        <f>IF(Table7[[#This Row],[Party]]="Republican",1,0)</f>
        <v>1</v>
      </c>
      <c r="H411" s="4">
        <f>IF(Table7[[#This Row],[Party]]="Republican",Table7[[#This Row],[Score]],0)</f>
        <v>2.8169014084507043E-2</v>
      </c>
      <c r="I411">
        <f>(_xlfn.XLOOKUP(Table7[[#This Row],[Name]],_7217[Name],_7217[Points],0))</f>
        <v>0</v>
      </c>
      <c r="J411">
        <f>_xlfn.XLOOKUP(Table7[[#This Row],[Name]],_3746[Name],_3746[Rating],0)</f>
        <v>0</v>
      </c>
      <c r="K411">
        <f>_xlfn.XLOOKUP(Table7[[#This Row],[Name]],_966[[Name ]],_966[Points])</f>
        <v>0</v>
      </c>
      <c r="L411">
        <f>_xlfn.XLOOKUP(Table7[[#This Row],[Name]],_5860[Name],_5860[Points],0)</f>
        <v>2</v>
      </c>
      <c r="M411">
        <f>_xlfn.XLOOKUP(Table7[[#This Row],[Name]],_7176[Name],_7176[Points])</f>
        <v>0</v>
      </c>
      <c r="N411">
        <f>_xlfn.XLOOKUP(Table7[[#This Row],[Name]],_485[[Name ]],_485[Points],0)</f>
        <v>0</v>
      </c>
      <c r="O411">
        <f>_xlfn.XLOOKUP(Table7[[#This Row],[Name]],_7024[Name],_7024[Points])</f>
        <v>0</v>
      </c>
      <c r="P411">
        <f>_xlfn.XLOOKUP(Table7[[#This Row],[Name]],_6976[Name],_6976[Points],0)</f>
        <v>0</v>
      </c>
      <c r="Q411">
        <f>_xlfn.XLOOKUP(Table7[[#This Row],[Name]],_6918[Name],_6918[Points],0)</f>
        <v>0</v>
      </c>
      <c r="R411">
        <f>_xlfn.XLOOKUP(Table7[[#This Row],[Name]],_6678[Name],_6678[Points],0)</f>
        <v>0</v>
      </c>
      <c r="S411">
        <f>_xlfn.XLOOKUP(Table7[[#This Row],[Name]],_2[Name],_2[Points],0)</f>
        <v>0</v>
      </c>
      <c r="T411">
        <f>_xlfn.XLOOKUP(Table7[[#This Row],[Name]],_773[Name],_773[Points],0)</f>
        <v>0</v>
      </c>
      <c r="U411">
        <f>_xlfn.XLOOKUP(Table7[[#This Row],[Name]],_7[Name],_7[Points],0)</f>
        <v>0</v>
      </c>
      <c r="V411">
        <f>_xlfn.XLOOKUP(Table7[[#This Row],[Name]],_7521[Name],_7521[Points],0)</f>
        <v>0</v>
      </c>
    </row>
    <row r="412" spans="1:22" x14ac:dyDescent="0.2">
      <c r="A412" t="s">
        <v>465</v>
      </c>
      <c r="B412" t="str">
        <f>_xlfn.XLOOKUP(Table7[[#This Row],[Name]],_966[[Name ]],_966[Party])</f>
        <v>Republican</v>
      </c>
      <c r="C412" s="3">
        <f>SUM(Table7[[#This Row],[H.R. 7217]:[H.R. 7521]])/Table7[[#This Row],[Total Weight]]</f>
        <v>0.15492957746478872</v>
      </c>
      <c r="D412" s="4">
        <f>SUM(Table2[Weight?])</f>
        <v>71</v>
      </c>
      <c r="E412" s="4">
        <f>IF(Table7[[#This Row],[Party]]="Democratic",1,0)</f>
        <v>0</v>
      </c>
      <c r="F412" s="4">
        <f>IF(Table7[[#This Row],[Party]]="Democratic",Table7[[#This Row],[Score]],0)</f>
        <v>0</v>
      </c>
      <c r="G412" s="4">
        <f>IF(Table7[[#This Row],[Party]]="Republican",1,0)</f>
        <v>1</v>
      </c>
      <c r="H412" s="4">
        <f>IF(Table7[[#This Row],[Party]]="Republican",Table7[[#This Row],[Score]],0)</f>
        <v>0.15492957746478872</v>
      </c>
      <c r="I412">
        <f>(_xlfn.XLOOKUP(Table7[[#This Row],[Name]],_7217[Name],_7217[Points],0))</f>
        <v>0</v>
      </c>
      <c r="J412">
        <f>_xlfn.XLOOKUP(Table7[[#This Row],[Name]],_3746[Name],_3746[Rating],0)</f>
        <v>0</v>
      </c>
      <c r="K412">
        <f>_xlfn.XLOOKUP(Table7[[#This Row],[Name]],_966[[Name ]],_966[Points])</f>
        <v>0</v>
      </c>
      <c r="L412">
        <f>_xlfn.XLOOKUP(Table7[[#This Row],[Name]],_5860[Name],_5860[Points],0)</f>
        <v>2</v>
      </c>
      <c r="M412">
        <f>_xlfn.XLOOKUP(Table7[[#This Row],[Name]],_7176[Name],_7176[Points])</f>
        <v>0</v>
      </c>
      <c r="N412">
        <f>_xlfn.XLOOKUP(Table7[[#This Row],[Name]],_485[[Name ]],_485[Points],0)</f>
        <v>0</v>
      </c>
      <c r="O412">
        <f>_xlfn.XLOOKUP(Table7[[#This Row],[Name]],_7024[Name],_7024[Points])</f>
        <v>0</v>
      </c>
      <c r="P412">
        <f>_xlfn.XLOOKUP(Table7[[#This Row],[Name]],_6976[Name],_6976[Points],0)</f>
        <v>0</v>
      </c>
      <c r="Q412">
        <f>_xlfn.XLOOKUP(Table7[[#This Row],[Name]],_6918[Name],_6918[Points],0)</f>
        <v>0</v>
      </c>
      <c r="R412">
        <f>_xlfn.XLOOKUP(Table7[[#This Row],[Name]],_6678[Name],_6678[Points],0)</f>
        <v>0</v>
      </c>
      <c r="S412">
        <f>_xlfn.XLOOKUP(Table7[[#This Row],[Name]],_2[Name],_2[Points],0)</f>
        <v>0</v>
      </c>
      <c r="T412">
        <f>_xlfn.XLOOKUP(Table7[[#This Row],[Name]],_773[Name],_773[Points],0)</f>
        <v>0</v>
      </c>
      <c r="U412">
        <f>_xlfn.XLOOKUP(Table7[[#This Row],[Name]],_7[Name],_7[Points],0)</f>
        <v>0</v>
      </c>
      <c r="V412">
        <f>_xlfn.XLOOKUP(Table7[[#This Row],[Name]],_7521[Name],_7521[Points],0)</f>
        <v>9</v>
      </c>
    </row>
    <row r="413" spans="1:22" x14ac:dyDescent="0.2">
      <c r="A413" t="s">
        <v>34</v>
      </c>
      <c r="B413" t="str">
        <f>_xlfn.XLOOKUP(Table7[[#This Row],[Name]],_966[[Name ]],_966[Party])</f>
        <v>Republican</v>
      </c>
      <c r="C413" s="3">
        <f>SUM(Table7[[#This Row],[H.R. 7217]:[H.R. 7521]])/Table7[[#This Row],[Total Weight]]</f>
        <v>1.4084507042253521E-2</v>
      </c>
      <c r="D413" s="4">
        <f>SUM(Table2[Weight?])</f>
        <v>71</v>
      </c>
      <c r="E413" s="4">
        <f>IF(Table7[[#This Row],[Party]]="Democratic",1,0)</f>
        <v>0</v>
      </c>
      <c r="F413" s="4">
        <f>IF(Table7[[#This Row],[Party]]="Democratic",Table7[[#This Row],[Score]],0)</f>
        <v>0</v>
      </c>
      <c r="G413" s="4">
        <f>IF(Table7[[#This Row],[Party]]="Republican",1,0)</f>
        <v>1</v>
      </c>
      <c r="H413" s="4">
        <f>IF(Table7[[#This Row],[Party]]="Republican",Table7[[#This Row],[Score]],0)</f>
        <v>1.4084507042253521E-2</v>
      </c>
      <c r="I413">
        <f>(_xlfn.XLOOKUP(Table7[[#This Row],[Name]],_7217[Name],_7217[Points],0))</f>
        <v>0</v>
      </c>
      <c r="J413">
        <f>_xlfn.XLOOKUP(Table7[[#This Row],[Name]],_3746[Name],_3746[Rating],0)</f>
        <v>1</v>
      </c>
      <c r="K413">
        <f>_xlfn.XLOOKUP(Table7[[#This Row],[Name]],_966[[Name ]],_966[Points])</f>
        <v>0</v>
      </c>
      <c r="L413">
        <f>_xlfn.XLOOKUP(Table7[[#This Row],[Name]],_5860[Name],_5860[Points],0)</f>
        <v>0</v>
      </c>
      <c r="M413">
        <f>_xlfn.XLOOKUP(Table7[[#This Row],[Name]],_7176[Name],_7176[Points])</f>
        <v>0</v>
      </c>
      <c r="N413">
        <f>_xlfn.XLOOKUP(Table7[[#This Row],[Name]],_485[[Name ]],_485[Points],0)</f>
        <v>0</v>
      </c>
      <c r="O413">
        <f>_xlfn.XLOOKUP(Table7[[#This Row],[Name]],_7024[Name],_7024[Points])</f>
        <v>0</v>
      </c>
      <c r="P413">
        <f>_xlfn.XLOOKUP(Table7[[#This Row],[Name]],_6976[Name],_6976[Points],0)</f>
        <v>0</v>
      </c>
      <c r="Q413">
        <f>_xlfn.XLOOKUP(Table7[[#This Row],[Name]],_6918[Name],_6918[Points],0)</f>
        <v>0</v>
      </c>
      <c r="R413">
        <f>_xlfn.XLOOKUP(Table7[[#This Row],[Name]],_6678[Name],_6678[Points],0)</f>
        <v>0</v>
      </c>
      <c r="S413">
        <f>_xlfn.XLOOKUP(Table7[[#This Row],[Name]],_2[Name],_2[Points],0)</f>
        <v>0</v>
      </c>
      <c r="T413">
        <f>_xlfn.XLOOKUP(Table7[[#This Row],[Name]],_773[Name],_773[Points],0)</f>
        <v>0</v>
      </c>
      <c r="U413">
        <f>_xlfn.XLOOKUP(Table7[[#This Row],[Name]],_7[Name],_7[Points],0)</f>
        <v>0</v>
      </c>
      <c r="V413">
        <f>_xlfn.XLOOKUP(Table7[[#This Row],[Name]],_7521[Name],_7521[Points],0)</f>
        <v>0</v>
      </c>
    </row>
    <row r="414" spans="1:22" x14ac:dyDescent="0.2">
      <c r="A414" t="s">
        <v>54</v>
      </c>
      <c r="B414" t="str">
        <f>_xlfn.XLOOKUP(Table7[[#This Row],[Name]],_966[[Name ]],_966[Party])</f>
        <v>Republican</v>
      </c>
      <c r="C414" s="3">
        <f>SUM(Table7[[#This Row],[H.R. 7217]:[H.R. 7521]])/Table7[[#This Row],[Total Weight]]</f>
        <v>0.14084507042253522</v>
      </c>
      <c r="D414" s="4">
        <f>SUM(Table2[Weight?])</f>
        <v>71</v>
      </c>
      <c r="E414" s="4">
        <f>IF(Table7[[#This Row],[Party]]="Democratic",1,0)</f>
        <v>0</v>
      </c>
      <c r="F414" s="4">
        <f>IF(Table7[[#This Row],[Party]]="Democratic",Table7[[#This Row],[Score]],0)</f>
        <v>0</v>
      </c>
      <c r="G414" s="4">
        <f>IF(Table7[[#This Row],[Party]]="Republican",1,0)</f>
        <v>1</v>
      </c>
      <c r="H414" s="4">
        <f>IF(Table7[[#This Row],[Party]]="Republican",Table7[[#This Row],[Score]],0)</f>
        <v>0.14084507042253522</v>
      </c>
      <c r="I414">
        <f>(_xlfn.XLOOKUP(Table7[[#This Row],[Name]],_7217[Name],_7217[Points],0))</f>
        <v>0</v>
      </c>
      <c r="J414">
        <f>_xlfn.XLOOKUP(Table7[[#This Row],[Name]],_3746[Name],_3746[Rating],0)</f>
        <v>1</v>
      </c>
      <c r="K414">
        <f>_xlfn.XLOOKUP(Table7[[#This Row],[Name]],_966[[Name ]],_966[Points])</f>
        <v>0</v>
      </c>
      <c r="L414">
        <f>_xlfn.XLOOKUP(Table7[[#This Row],[Name]],_5860[Name],_5860[Points],0)</f>
        <v>0</v>
      </c>
      <c r="M414">
        <f>_xlfn.XLOOKUP(Table7[[#This Row],[Name]],_7176[Name],_7176[Points])</f>
        <v>0</v>
      </c>
      <c r="N414">
        <f>_xlfn.XLOOKUP(Table7[[#This Row],[Name]],_485[[Name ]],_485[Points],0)</f>
        <v>0</v>
      </c>
      <c r="O414">
        <f>_xlfn.XLOOKUP(Table7[[#This Row],[Name]],_7024[Name],_7024[Points])</f>
        <v>0</v>
      </c>
      <c r="P414">
        <f>_xlfn.XLOOKUP(Table7[[#This Row],[Name]],_6976[Name],_6976[Points],0)</f>
        <v>0</v>
      </c>
      <c r="Q414">
        <f>_xlfn.XLOOKUP(Table7[[#This Row],[Name]],_6918[Name],_6918[Points],0)</f>
        <v>0</v>
      </c>
      <c r="R414">
        <f>_xlfn.XLOOKUP(Table7[[#This Row],[Name]],_6678[Name],_6678[Points],0)</f>
        <v>0</v>
      </c>
      <c r="S414">
        <f>_xlfn.XLOOKUP(Table7[[#This Row],[Name]],_2[Name],_2[Points],0)</f>
        <v>0</v>
      </c>
      <c r="T414">
        <f>_xlfn.XLOOKUP(Table7[[#This Row],[Name]],_773[Name],_773[Points],0)</f>
        <v>0</v>
      </c>
      <c r="U414">
        <f>_xlfn.XLOOKUP(Table7[[#This Row],[Name]],_7[Name],_7[Points],0)</f>
        <v>0</v>
      </c>
      <c r="V414">
        <f>_xlfn.XLOOKUP(Table7[[#This Row],[Name]],_7521[Name],_7521[Points],0)</f>
        <v>9</v>
      </c>
    </row>
    <row r="415" spans="1:22" x14ac:dyDescent="0.2">
      <c r="A415" t="s">
        <v>67</v>
      </c>
      <c r="B415" t="str">
        <f>_xlfn.XLOOKUP(Table7[[#This Row],[Name]],_966[[Name ]],_966[Party])</f>
        <v>Republican</v>
      </c>
      <c r="C415" s="3">
        <f>SUM(Table7[[#This Row],[H.R. 7217]:[H.R. 7521]])/Table7[[#This Row],[Total Weight]]</f>
        <v>1.4084507042253521E-2</v>
      </c>
      <c r="D415" s="4">
        <f>SUM(Table2[Weight?])</f>
        <v>71</v>
      </c>
      <c r="E415" s="4">
        <f>IF(Table7[[#This Row],[Party]]="Democratic",1,0)</f>
        <v>0</v>
      </c>
      <c r="F415" s="4">
        <f>IF(Table7[[#This Row],[Party]]="Democratic",Table7[[#This Row],[Score]],0)</f>
        <v>0</v>
      </c>
      <c r="G415" s="4">
        <f>IF(Table7[[#This Row],[Party]]="Republican",1,0)</f>
        <v>1</v>
      </c>
      <c r="H415" s="4">
        <f>IF(Table7[[#This Row],[Party]]="Republican",Table7[[#This Row],[Score]],0)</f>
        <v>1.4084507042253521E-2</v>
      </c>
      <c r="I415">
        <f>(_xlfn.XLOOKUP(Table7[[#This Row],[Name]],_7217[Name],_7217[Points],0))</f>
        <v>0</v>
      </c>
      <c r="J415">
        <f>_xlfn.XLOOKUP(Table7[[#This Row],[Name]],_3746[Name],_3746[Rating],0)</f>
        <v>1</v>
      </c>
      <c r="K415">
        <f>_xlfn.XLOOKUP(Table7[[#This Row],[Name]],_966[[Name ]],_966[Points])</f>
        <v>0</v>
      </c>
      <c r="L415">
        <f>_xlfn.XLOOKUP(Table7[[#This Row],[Name]],_5860[Name],_5860[Points],0)</f>
        <v>0</v>
      </c>
      <c r="M415">
        <f>_xlfn.XLOOKUP(Table7[[#This Row],[Name]],_7176[Name],_7176[Points])</f>
        <v>0</v>
      </c>
      <c r="N415">
        <f>_xlfn.XLOOKUP(Table7[[#This Row],[Name]],_485[[Name ]],_485[Points],0)</f>
        <v>0</v>
      </c>
      <c r="O415">
        <f>_xlfn.XLOOKUP(Table7[[#This Row],[Name]],_7024[Name],_7024[Points])</f>
        <v>0</v>
      </c>
      <c r="P415">
        <f>_xlfn.XLOOKUP(Table7[[#This Row],[Name]],_6976[Name],_6976[Points],0)</f>
        <v>0</v>
      </c>
      <c r="Q415">
        <f>_xlfn.XLOOKUP(Table7[[#This Row],[Name]],_6918[Name],_6918[Points],0)</f>
        <v>0</v>
      </c>
      <c r="R415">
        <f>_xlfn.XLOOKUP(Table7[[#This Row],[Name]],_6678[Name],_6678[Points],0)</f>
        <v>0</v>
      </c>
      <c r="S415">
        <f>_xlfn.XLOOKUP(Table7[[#This Row],[Name]],_2[Name],_2[Points],0)</f>
        <v>0</v>
      </c>
      <c r="T415">
        <f>_xlfn.XLOOKUP(Table7[[#This Row],[Name]],_773[Name],_773[Points],0)</f>
        <v>0</v>
      </c>
      <c r="U415">
        <f>_xlfn.XLOOKUP(Table7[[#This Row],[Name]],_7[Name],_7[Points],0)</f>
        <v>0</v>
      </c>
      <c r="V415">
        <f>_xlfn.XLOOKUP(Table7[[#This Row],[Name]],_7521[Name],_7521[Points],0)</f>
        <v>0</v>
      </c>
    </row>
    <row r="416" spans="1:22" x14ac:dyDescent="0.2">
      <c r="A416" t="s">
        <v>71</v>
      </c>
      <c r="B416" t="str">
        <f>_xlfn.XLOOKUP(Table7[[#This Row],[Name]],_966[[Name ]],_966[Party])</f>
        <v>Republican</v>
      </c>
      <c r="C416" s="3">
        <f>SUM(Table7[[#This Row],[H.R. 7217]:[H.R. 7521]])/Table7[[#This Row],[Total Weight]]</f>
        <v>1.4084507042253521E-2</v>
      </c>
      <c r="D416" s="4">
        <f>SUM(Table2[Weight?])</f>
        <v>71</v>
      </c>
      <c r="E416" s="4">
        <f>IF(Table7[[#This Row],[Party]]="Democratic",1,0)</f>
        <v>0</v>
      </c>
      <c r="F416" s="4">
        <f>IF(Table7[[#This Row],[Party]]="Democratic",Table7[[#This Row],[Score]],0)</f>
        <v>0</v>
      </c>
      <c r="G416" s="4">
        <f>IF(Table7[[#This Row],[Party]]="Republican",1,0)</f>
        <v>1</v>
      </c>
      <c r="H416" s="4">
        <f>IF(Table7[[#This Row],[Party]]="Republican",Table7[[#This Row],[Score]],0)</f>
        <v>1.4084507042253521E-2</v>
      </c>
      <c r="I416">
        <f>(_xlfn.XLOOKUP(Table7[[#This Row],[Name]],_7217[Name],_7217[Points],0))</f>
        <v>0</v>
      </c>
      <c r="J416">
        <f>_xlfn.XLOOKUP(Table7[[#This Row],[Name]],_3746[Name],_3746[Rating],0)</f>
        <v>1</v>
      </c>
      <c r="K416">
        <f>_xlfn.XLOOKUP(Table7[[#This Row],[Name]],_966[[Name ]],_966[Points])</f>
        <v>0</v>
      </c>
      <c r="L416">
        <f>_xlfn.XLOOKUP(Table7[[#This Row],[Name]],_5860[Name],_5860[Points],0)</f>
        <v>0</v>
      </c>
      <c r="M416">
        <f>_xlfn.XLOOKUP(Table7[[#This Row],[Name]],_7176[Name],_7176[Points])</f>
        <v>0</v>
      </c>
      <c r="N416">
        <f>_xlfn.XLOOKUP(Table7[[#This Row],[Name]],_485[[Name ]],_485[Points],0)</f>
        <v>0</v>
      </c>
      <c r="O416">
        <f>_xlfn.XLOOKUP(Table7[[#This Row],[Name]],_7024[Name],_7024[Points])</f>
        <v>0</v>
      </c>
      <c r="P416">
        <f>_xlfn.XLOOKUP(Table7[[#This Row],[Name]],_6976[Name],_6976[Points],0)</f>
        <v>0</v>
      </c>
      <c r="Q416">
        <f>_xlfn.XLOOKUP(Table7[[#This Row],[Name]],_6918[Name],_6918[Points],0)</f>
        <v>0</v>
      </c>
      <c r="R416">
        <f>_xlfn.XLOOKUP(Table7[[#This Row],[Name]],_6678[Name],_6678[Points],0)</f>
        <v>0</v>
      </c>
      <c r="S416">
        <f>_xlfn.XLOOKUP(Table7[[#This Row],[Name]],_2[Name],_2[Points],0)</f>
        <v>0</v>
      </c>
      <c r="T416">
        <f>_xlfn.XLOOKUP(Table7[[#This Row],[Name]],_773[Name],_773[Points],0)</f>
        <v>0</v>
      </c>
      <c r="U416">
        <f>_xlfn.XLOOKUP(Table7[[#This Row],[Name]],_7[Name],_7[Points],0)</f>
        <v>0</v>
      </c>
      <c r="V416">
        <f>_xlfn.XLOOKUP(Table7[[#This Row],[Name]],_7521[Name],_7521[Points],0)</f>
        <v>0</v>
      </c>
    </row>
    <row r="417" spans="1:22" x14ac:dyDescent="0.2">
      <c r="A417" t="s">
        <v>77</v>
      </c>
      <c r="B417" t="str">
        <f>_xlfn.XLOOKUP(Table7[[#This Row],[Name]],_966[[Name ]],_966[Party])</f>
        <v>Republican</v>
      </c>
      <c r="C417" s="3">
        <f>SUM(Table7[[#This Row],[H.R. 7217]:[H.R. 7521]])/Table7[[#This Row],[Total Weight]]</f>
        <v>1.4084507042253521E-2</v>
      </c>
      <c r="D417" s="4">
        <f>SUM(Table2[Weight?])</f>
        <v>71</v>
      </c>
      <c r="E417" s="4">
        <f>IF(Table7[[#This Row],[Party]]="Democratic",1,0)</f>
        <v>0</v>
      </c>
      <c r="F417" s="4">
        <f>IF(Table7[[#This Row],[Party]]="Democratic",Table7[[#This Row],[Score]],0)</f>
        <v>0</v>
      </c>
      <c r="G417" s="4">
        <f>IF(Table7[[#This Row],[Party]]="Republican",1,0)</f>
        <v>1</v>
      </c>
      <c r="H417" s="4">
        <f>IF(Table7[[#This Row],[Party]]="Republican",Table7[[#This Row],[Score]],0)</f>
        <v>1.4084507042253521E-2</v>
      </c>
      <c r="I417">
        <f>(_xlfn.XLOOKUP(Table7[[#This Row],[Name]],_7217[Name],_7217[Points],0))</f>
        <v>0</v>
      </c>
      <c r="J417">
        <f>_xlfn.XLOOKUP(Table7[[#This Row],[Name]],_3746[Name],_3746[Rating],0)</f>
        <v>1</v>
      </c>
      <c r="K417">
        <f>_xlfn.XLOOKUP(Table7[[#This Row],[Name]],_966[[Name ]],_966[Points])</f>
        <v>0</v>
      </c>
      <c r="L417">
        <f>_xlfn.XLOOKUP(Table7[[#This Row],[Name]],_5860[Name],_5860[Points],0)</f>
        <v>0</v>
      </c>
      <c r="M417">
        <f>_xlfn.XLOOKUP(Table7[[#This Row],[Name]],_7176[Name],_7176[Points])</f>
        <v>0</v>
      </c>
      <c r="N417">
        <f>_xlfn.XLOOKUP(Table7[[#This Row],[Name]],_485[[Name ]],_485[Points],0)</f>
        <v>0</v>
      </c>
      <c r="O417">
        <f>_xlfn.XLOOKUP(Table7[[#This Row],[Name]],_7024[Name],_7024[Points])</f>
        <v>0</v>
      </c>
      <c r="P417">
        <f>_xlfn.XLOOKUP(Table7[[#This Row],[Name]],_6976[Name],_6976[Points],0)</f>
        <v>0</v>
      </c>
      <c r="Q417">
        <f>_xlfn.XLOOKUP(Table7[[#This Row],[Name]],_6918[Name],_6918[Points],0)</f>
        <v>0</v>
      </c>
      <c r="R417">
        <f>_xlfn.XLOOKUP(Table7[[#This Row],[Name]],_6678[Name],_6678[Points],0)</f>
        <v>0</v>
      </c>
      <c r="S417">
        <f>_xlfn.XLOOKUP(Table7[[#This Row],[Name]],_2[Name],_2[Points],0)</f>
        <v>0</v>
      </c>
      <c r="T417">
        <f>_xlfn.XLOOKUP(Table7[[#This Row],[Name]],_773[Name],_773[Points],0)</f>
        <v>0</v>
      </c>
      <c r="U417">
        <f>_xlfn.XLOOKUP(Table7[[#This Row],[Name]],_7[Name],_7[Points],0)</f>
        <v>0</v>
      </c>
      <c r="V417">
        <f>_xlfn.XLOOKUP(Table7[[#This Row],[Name]],_7521[Name],_7521[Points],0)</f>
        <v>0</v>
      </c>
    </row>
    <row r="418" spans="1:22" x14ac:dyDescent="0.2">
      <c r="A418" t="s">
        <v>106</v>
      </c>
      <c r="B418" t="str">
        <f>_xlfn.XLOOKUP(Table7[[#This Row],[Name]],_966[[Name ]],_966[Party])</f>
        <v>Republican</v>
      </c>
      <c r="C418" s="3">
        <f>SUM(Table7[[#This Row],[H.R. 7217]:[H.R. 7521]])/Table7[[#This Row],[Total Weight]]</f>
        <v>1.4084507042253521E-2</v>
      </c>
      <c r="D418" s="4">
        <f>SUM(Table2[Weight?])</f>
        <v>71</v>
      </c>
      <c r="E418" s="4">
        <f>IF(Table7[[#This Row],[Party]]="Democratic",1,0)</f>
        <v>0</v>
      </c>
      <c r="F418" s="4">
        <f>IF(Table7[[#This Row],[Party]]="Democratic",Table7[[#This Row],[Score]],0)</f>
        <v>0</v>
      </c>
      <c r="G418" s="4">
        <f>IF(Table7[[#This Row],[Party]]="Republican",1,0)</f>
        <v>1</v>
      </c>
      <c r="H418" s="4">
        <f>IF(Table7[[#This Row],[Party]]="Republican",Table7[[#This Row],[Score]],0)</f>
        <v>1.4084507042253521E-2</v>
      </c>
      <c r="I418">
        <f>(_xlfn.XLOOKUP(Table7[[#This Row],[Name]],_7217[Name],_7217[Points],0))</f>
        <v>0</v>
      </c>
      <c r="J418">
        <f>_xlfn.XLOOKUP(Table7[[#This Row],[Name]],_3746[Name],_3746[Rating],0)</f>
        <v>1</v>
      </c>
      <c r="K418">
        <f>_xlfn.XLOOKUP(Table7[[#This Row],[Name]],_966[[Name ]],_966[Points])</f>
        <v>0</v>
      </c>
      <c r="L418">
        <f>_xlfn.XLOOKUP(Table7[[#This Row],[Name]],_5860[Name],_5860[Points],0)</f>
        <v>0</v>
      </c>
      <c r="M418">
        <f>_xlfn.XLOOKUP(Table7[[#This Row],[Name]],_7176[Name],_7176[Points])</f>
        <v>0</v>
      </c>
      <c r="N418">
        <f>_xlfn.XLOOKUP(Table7[[#This Row],[Name]],_485[[Name ]],_485[Points],0)</f>
        <v>0</v>
      </c>
      <c r="O418">
        <f>_xlfn.XLOOKUP(Table7[[#This Row],[Name]],_7024[Name],_7024[Points])</f>
        <v>0</v>
      </c>
      <c r="P418">
        <f>_xlfn.XLOOKUP(Table7[[#This Row],[Name]],_6976[Name],_6976[Points],0)</f>
        <v>0</v>
      </c>
      <c r="Q418">
        <f>_xlfn.XLOOKUP(Table7[[#This Row],[Name]],_6918[Name],_6918[Points],0)</f>
        <v>0</v>
      </c>
      <c r="R418">
        <f>_xlfn.XLOOKUP(Table7[[#This Row],[Name]],_6678[Name],_6678[Points],0)</f>
        <v>0</v>
      </c>
      <c r="S418">
        <f>_xlfn.XLOOKUP(Table7[[#This Row],[Name]],_2[Name],_2[Points],0)</f>
        <v>0</v>
      </c>
      <c r="T418">
        <f>_xlfn.XLOOKUP(Table7[[#This Row],[Name]],_773[Name],_773[Points],0)</f>
        <v>0</v>
      </c>
      <c r="U418">
        <f>_xlfn.XLOOKUP(Table7[[#This Row],[Name]],_7[Name],_7[Points],0)</f>
        <v>0</v>
      </c>
      <c r="V418">
        <f>_xlfn.XLOOKUP(Table7[[#This Row],[Name]],_7521[Name],_7521[Points],0)</f>
        <v>0</v>
      </c>
    </row>
    <row r="419" spans="1:22" x14ac:dyDescent="0.2">
      <c r="A419" t="s">
        <v>181</v>
      </c>
      <c r="B419" t="str">
        <f>_xlfn.XLOOKUP(Table7[[#This Row],[Name]],_966[[Name ]],_966[Party])</f>
        <v>Republican</v>
      </c>
      <c r="C419" s="3">
        <f>SUM(Table7[[#This Row],[H.R. 7217]:[H.R. 7521]])/Table7[[#This Row],[Total Weight]]</f>
        <v>1.4084507042253521E-2</v>
      </c>
      <c r="D419" s="4">
        <f>SUM(Table2[Weight?])</f>
        <v>71</v>
      </c>
      <c r="E419" s="4">
        <f>IF(Table7[[#This Row],[Party]]="Democratic",1,0)</f>
        <v>0</v>
      </c>
      <c r="F419" s="4">
        <f>IF(Table7[[#This Row],[Party]]="Democratic",Table7[[#This Row],[Score]],0)</f>
        <v>0</v>
      </c>
      <c r="G419" s="4">
        <f>IF(Table7[[#This Row],[Party]]="Republican",1,0)</f>
        <v>1</v>
      </c>
      <c r="H419" s="4">
        <f>IF(Table7[[#This Row],[Party]]="Republican",Table7[[#This Row],[Score]],0)</f>
        <v>1.4084507042253521E-2</v>
      </c>
      <c r="I419">
        <f>(_xlfn.XLOOKUP(Table7[[#This Row],[Name]],_7217[Name],_7217[Points],0))</f>
        <v>0</v>
      </c>
      <c r="J419">
        <f>_xlfn.XLOOKUP(Table7[[#This Row],[Name]],_3746[Name],_3746[Rating],0)</f>
        <v>1</v>
      </c>
      <c r="K419">
        <f>_xlfn.XLOOKUP(Table7[[#This Row],[Name]],_966[[Name ]],_966[Points])</f>
        <v>0</v>
      </c>
      <c r="L419">
        <f>_xlfn.XLOOKUP(Table7[[#This Row],[Name]],_5860[Name],_5860[Points],0)</f>
        <v>0</v>
      </c>
      <c r="M419">
        <f>_xlfn.XLOOKUP(Table7[[#This Row],[Name]],_7176[Name],_7176[Points])</f>
        <v>0</v>
      </c>
      <c r="N419">
        <f>_xlfn.XLOOKUP(Table7[[#This Row],[Name]],_485[[Name ]],_485[Points],0)</f>
        <v>0</v>
      </c>
      <c r="O419">
        <f>_xlfn.XLOOKUP(Table7[[#This Row],[Name]],_7024[Name],_7024[Points])</f>
        <v>0</v>
      </c>
      <c r="P419">
        <f>_xlfn.XLOOKUP(Table7[[#This Row],[Name]],_6976[Name],_6976[Points],0)</f>
        <v>0</v>
      </c>
      <c r="Q419">
        <f>_xlfn.XLOOKUP(Table7[[#This Row],[Name]],_6918[Name],_6918[Points],0)</f>
        <v>0</v>
      </c>
      <c r="R419">
        <f>_xlfn.XLOOKUP(Table7[[#This Row],[Name]],_6678[Name],_6678[Points],0)</f>
        <v>0</v>
      </c>
      <c r="S419">
        <f>_xlfn.XLOOKUP(Table7[[#This Row],[Name]],_2[Name],_2[Points],0)</f>
        <v>0</v>
      </c>
      <c r="T419">
        <f>_xlfn.XLOOKUP(Table7[[#This Row],[Name]],_773[Name],_773[Points],0)</f>
        <v>0</v>
      </c>
      <c r="U419">
        <f>_xlfn.XLOOKUP(Table7[[#This Row],[Name]],_7[Name],_7[Points],0)</f>
        <v>0</v>
      </c>
      <c r="V419">
        <f>_xlfn.XLOOKUP(Table7[[#This Row],[Name]],_7521[Name],_7521[Points],0)</f>
        <v>0</v>
      </c>
    </row>
    <row r="420" spans="1:22" x14ac:dyDescent="0.2">
      <c r="A420" t="s">
        <v>200</v>
      </c>
      <c r="B420" t="str">
        <f>_xlfn.XLOOKUP(Table7[[#This Row],[Name]],_966[[Name ]],_966[Party])</f>
        <v>Republican</v>
      </c>
      <c r="C420" s="3">
        <f>SUM(Table7[[#This Row],[H.R. 7217]:[H.R. 7521]])/Table7[[#This Row],[Total Weight]]</f>
        <v>1.4084507042253521E-2</v>
      </c>
      <c r="D420" s="4">
        <f>SUM(Table2[Weight?])</f>
        <v>71</v>
      </c>
      <c r="E420" s="4">
        <f>IF(Table7[[#This Row],[Party]]="Democratic",1,0)</f>
        <v>0</v>
      </c>
      <c r="F420" s="4">
        <f>IF(Table7[[#This Row],[Party]]="Democratic",Table7[[#This Row],[Score]],0)</f>
        <v>0</v>
      </c>
      <c r="G420" s="4">
        <f>IF(Table7[[#This Row],[Party]]="Republican",1,0)</f>
        <v>1</v>
      </c>
      <c r="H420" s="4">
        <f>IF(Table7[[#This Row],[Party]]="Republican",Table7[[#This Row],[Score]],0)</f>
        <v>1.4084507042253521E-2</v>
      </c>
      <c r="I420">
        <f>(_xlfn.XLOOKUP(Table7[[#This Row],[Name]],_7217[Name],_7217[Points],0))</f>
        <v>0</v>
      </c>
      <c r="J420">
        <f>_xlfn.XLOOKUP(Table7[[#This Row],[Name]],_3746[Name],_3746[Rating],0)</f>
        <v>1</v>
      </c>
      <c r="K420">
        <f>_xlfn.XLOOKUP(Table7[[#This Row],[Name]],_966[[Name ]],_966[Points])</f>
        <v>0</v>
      </c>
      <c r="L420">
        <f>_xlfn.XLOOKUP(Table7[[#This Row],[Name]],_5860[Name],_5860[Points],0)</f>
        <v>0</v>
      </c>
      <c r="M420">
        <f>_xlfn.XLOOKUP(Table7[[#This Row],[Name]],_7176[Name],_7176[Points])</f>
        <v>0</v>
      </c>
      <c r="N420">
        <f>_xlfn.XLOOKUP(Table7[[#This Row],[Name]],_485[[Name ]],_485[Points],0)</f>
        <v>0</v>
      </c>
      <c r="O420">
        <f>_xlfn.XLOOKUP(Table7[[#This Row],[Name]],_7024[Name],_7024[Points])</f>
        <v>0</v>
      </c>
      <c r="P420">
        <f>_xlfn.XLOOKUP(Table7[[#This Row],[Name]],_6976[Name],_6976[Points],0)</f>
        <v>0</v>
      </c>
      <c r="Q420">
        <f>_xlfn.XLOOKUP(Table7[[#This Row],[Name]],_6918[Name],_6918[Points],0)</f>
        <v>0</v>
      </c>
      <c r="R420">
        <f>_xlfn.XLOOKUP(Table7[[#This Row],[Name]],_6678[Name],_6678[Points],0)</f>
        <v>0</v>
      </c>
      <c r="S420">
        <f>_xlfn.XLOOKUP(Table7[[#This Row],[Name]],_2[Name],_2[Points],0)</f>
        <v>0</v>
      </c>
      <c r="T420">
        <f>_xlfn.XLOOKUP(Table7[[#This Row],[Name]],_773[Name],_773[Points],0)</f>
        <v>0</v>
      </c>
      <c r="U420">
        <f>_xlfn.XLOOKUP(Table7[[#This Row],[Name]],_7[Name],_7[Points],0)</f>
        <v>0</v>
      </c>
      <c r="V420">
        <f>_xlfn.XLOOKUP(Table7[[#This Row],[Name]],_7521[Name],_7521[Points],0)</f>
        <v>0</v>
      </c>
    </row>
    <row r="421" spans="1:22" x14ac:dyDescent="0.2">
      <c r="A421" t="s">
        <v>215</v>
      </c>
      <c r="B421" t="str">
        <f>_xlfn.XLOOKUP(Table7[[#This Row],[Name]],_966[[Name ]],_966[Party])</f>
        <v>Republican</v>
      </c>
      <c r="C421" s="3">
        <f>SUM(Table7[[#This Row],[H.R. 7217]:[H.R. 7521]])/Table7[[#This Row],[Total Weight]]</f>
        <v>1.4084507042253521E-2</v>
      </c>
      <c r="D421" s="4">
        <f>SUM(Table2[Weight?])</f>
        <v>71</v>
      </c>
      <c r="E421" s="4">
        <f>IF(Table7[[#This Row],[Party]]="Democratic",1,0)</f>
        <v>0</v>
      </c>
      <c r="F421" s="4">
        <f>IF(Table7[[#This Row],[Party]]="Democratic",Table7[[#This Row],[Score]],0)</f>
        <v>0</v>
      </c>
      <c r="G421" s="4">
        <f>IF(Table7[[#This Row],[Party]]="Republican",1,0)</f>
        <v>1</v>
      </c>
      <c r="H421" s="4">
        <f>IF(Table7[[#This Row],[Party]]="Republican",Table7[[#This Row],[Score]],0)</f>
        <v>1.4084507042253521E-2</v>
      </c>
      <c r="I421">
        <f>(_xlfn.XLOOKUP(Table7[[#This Row],[Name]],_7217[Name],_7217[Points],0))</f>
        <v>0</v>
      </c>
      <c r="J421">
        <f>_xlfn.XLOOKUP(Table7[[#This Row],[Name]],_3746[Name],_3746[Rating],0)</f>
        <v>1</v>
      </c>
      <c r="K421">
        <f>_xlfn.XLOOKUP(Table7[[#This Row],[Name]],_966[[Name ]],_966[Points])</f>
        <v>0</v>
      </c>
      <c r="L421">
        <f>_xlfn.XLOOKUP(Table7[[#This Row],[Name]],_5860[Name],_5860[Points],0)</f>
        <v>0</v>
      </c>
      <c r="M421">
        <f>_xlfn.XLOOKUP(Table7[[#This Row],[Name]],_7176[Name],_7176[Points])</f>
        <v>0</v>
      </c>
      <c r="N421">
        <f>_xlfn.XLOOKUP(Table7[[#This Row],[Name]],_485[[Name ]],_485[Points],0)</f>
        <v>0</v>
      </c>
      <c r="O421">
        <f>_xlfn.XLOOKUP(Table7[[#This Row],[Name]],_7024[Name],_7024[Points])</f>
        <v>0</v>
      </c>
      <c r="P421">
        <f>_xlfn.XLOOKUP(Table7[[#This Row],[Name]],_6976[Name],_6976[Points],0)</f>
        <v>0</v>
      </c>
      <c r="Q421">
        <f>_xlfn.XLOOKUP(Table7[[#This Row],[Name]],_6918[Name],_6918[Points],0)</f>
        <v>0</v>
      </c>
      <c r="R421">
        <f>_xlfn.XLOOKUP(Table7[[#This Row],[Name]],_6678[Name],_6678[Points],0)</f>
        <v>0</v>
      </c>
      <c r="S421">
        <f>_xlfn.XLOOKUP(Table7[[#This Row],[Name]],_2[Name],_2[Points],0)</f>
        <v>0</v>
      </c>
      <c r="T421">
        <f>_xlfn.XLOOKUP(Table7[[#This Row],[Name]],_773[Name],_773[Points],0)</f>
        <v>0</v>
      </c>
      <c r="U421">
        <f>_xlfn.XLOOKUP(Table7[[#This Row],[Name]],_7[Name],_7[Points],0)</f>
        <v>0</v>
      </c>
      <c r="V421">
        <f>_xlfn.XLOOKUP(Table7[[#This Row],[Name]],_7521[Name],_7521[Points],0)</f>
        <v>0</v>
      </c>
    </row>
    <row r="422" spans="1:22" x14ac:dyDescent="0.2">
      <c r="A422" t="s">
        <v>288</v>
      </c>
      <c r="B422" t="str">
        <f>_xlfn.XLOOKUP(Table7[[#This Row],[Name]],_966[[Name ]],_966[Party])</f>
        <v>Republican</v>
      </c>
      <c r="C422" s="3">
        <f>SUM(Table7[[#This Row],[H.R. 7217]:[H.R. 7521]])/Table7[[#This Row],[Total Weight]]</f>
        <v>1.4084507042253521E-2</v>
      </c>
      <c r="D422" s="4">
        <f>SUM(Table2[Weight?])</f>
        <v>71</v>
      </c>
      <c r="E422" s="4">
        <f>IF(Table7[[#This Row],[Party]]="Democratic",1,0)</f>
        <v>0</v>
      </c>
      <c r="F422" s="4">
        <f>IF(Table7[[#This Row],[Party]]="Democratic",Table7[[#This Row],[Score]],0)</f>
        <v>0</v>
      </c>
      <c r="G422" s="4">
        <f>IF(Table7[[#This Row],[Party]]="Republican",1,0)</f>
        <v>1</v>
      </c>
      <c r="H422" s="4">
        <f>IF(Table7[[#This Row],[Party]]="Republican",Table7[[#This Row],[Score]],0)</f>
        <v>1.4084507042253521E-2</v>
      </c>
      <c r="I422">
        <f>(_xlfn.XLOOKUP(Table7[[#This Row],[Name]],_7217[Name],_7217[Points],0))</f>
        <v>0</v>
      </c>
      <c r="J422">
        <f>_xlfn.XLOOKUP(Table7[[#This Row],[Name]],_3746[Name],_3746[Rating],0)</f>
        <v>1</v>
      </c>
      <c r="K422">
        <f>_xlfn.XLOOKUP(Table7[[#This Row],[Name]],_966[[Name ]],_966[Points])</f>
        <v>0</v>
      </c>
      <c r="L422">
        <f>_xlfn.XLOOKUP(Table7[[#This Row],[Name]],_5860[Name],_5860[Points],0)</f>
        <v>0</v>
      </c>
      <c r="M422">
        <f>_xlfn.XLOOKUP(Table7[[#This Row],[Name]],_7176[Name],_7176[Points])</f>
        <v>0</v>
      </c>
      <c r="N422">
        <f>_xlfn.XLOOKUP(Table7[[#This Row],[Name]],_485[[Name ]],_485[Points],0)</f>
        <v>0</v>
      </c>
      <c r="O422">
        <f>_xlfn.XLOOKUP(Table7[[#This Row],[Name]],_7024[Name],_7024[Points])</f>
        <v>0</v>
      </c>
      <c r="P422">
        <f>_xlfn.XLOOKUP(Table7[[#This Row],[Name]],_6976[Name],_6976[Points],0)</f>
        <v>0</v>
      </c>
      <c r="Q422">
        <f>_xlfn.XLOOKUP(Table7[[#This Row],[Name]],_6918[Name],_6918[Points],0)</f>
        <v>0</v>
      </c>
      <c r="R422">
        <f>_xlfn.XLOOKUP(Table7[[#This Row],[Name]],_6678[Name],_6678[Points],0)</f>
        <v>0</v>
      </c>
      <c r="S422">
        <f>_xlfn.XLOOKUP(Table7[[#This Row],[Name]],_2[Name],_2[Points],0)</f>
        <v>0</v>
      </c>
      <c r="T422">
        <f>_xlfn.XLOOKUP(Table7[[#This Row],[Name]],_773[Name],_773[Points],0)</f>
        <v>0</v>
      </c>
      <c r="U422">
        <f>_xlfn.XLOOKUP(Table7[[#This Row],[Name]],_7[Name],_7[Points],0)</f>
        <v>0</v>
      </c>
      <c r="V422">
        <f>_xlfn.XLOOKUP(Table7[[#This Row],[Name]],_7521[Name],_7521[Points],0)</f>
        <v>0</v>
      </c>
    </row>
    <row r="423" spans="1:22" x14ac:dyDescent="0.2">
      <c r="A423" t="s">
        <v>306</v>
      </c>
      <c r="B423" t="str">
        <f>_xlfn.XLOOKUP(Table7[[#This Row],[Name]],_966[[Name ]],_966[Party])</f>
        <v>Republican</v>
      </c>
      <c r="C423" s="3">
        <f>SUM(Table7[[#This Row],[H.R. 7217]:[H.R. 7521]])/Table7[[#This Row],[Total Weight]]</f>
        <v>1.4084507042253521E-2</v>
      </c>
      <c r="D423" s="4">
        <f>SUM(Table2[Weight?])</f>
        <v>71</v>
      </c>
      <c r="E423" s="4">
        <f>IF(Table7[[#This Row],[Party]]="Democratic",1,0)</f>
        <v>0</v>
      </c>
      <c r="F423" s="4">
        <f>IF(Table7[[#This Row],[Party]]="Democratic",Table7[[#This Row],[Score]],0)</f>
        <v>0</v>
      </c>
      <c r="G423" s="4">
        <f>IF(Table7[[#This Row],[Party]]="Republican",1,0)</f>
        <v>1</v>
      </c>
      <c r="H423" s="4">
        <f>IF(Table7[[#This Row],[Party]]="Republican",Table7[[#This Row],[Score]],0)</f>
        <v>1.4084507042253521E-2</v>
      </c>
      <c r="I423">
        <f>(_xlfn.XLOOKUP(Table7[[#This Row],[Name]],_7217[Name],_7217[Points],0))</f>
        <v>0</v>
      </c>
      <c r="J423">
        <f>_xlfn.XLOOKUP(Table7[[#This Row],[Name]],_3746[Name],_3746[Rating],0)</f>
        <v>1</v>
      </c>
      <c r="K423">
        <f>_xlfn.XLOOKUP(Table7[[#This Row],[Name]],_966[[Name ]],_966[Points])</f>
        <v>0</v>
      </c>
      <c r="L423">
        <f>_xlfn.XLOOKUP(Table7[[#This Row],[Name]],_5860[Name],_5860[Points],0)</f>
        <v>0</v>
      </c>
      <c r="M423">
        <f>_xlfn.XLOOKUP(Table7[[#This Row],[Name]],_7176[Name],_7176[Points])</f>
        <v>0</v>
      </c>
      <c r="N423">
        <f>_xlfn.XLOOKUP(Table7[[#This Row],[Name]],_485[[Name ]],_485[Points],0)</f>
        <v>0</v>
      </c>
      <c r="O423">
        <f>_xlfn.XLOOKUP(Table7[[#This Row],[Name]],_7024[Name],_7024[Points])</f>
        <v>0</v>
      </c>
      <c r="P423">
        <f>_xlfn.XLOOKUP(Table7[[#This Row],[Name]],_6976[Name],_6976[Points],0)</f>
        <v>0</v>
      </c>
      <c r="Q423">
        <f>_xlfn.XLOOKUP(Table7[[#This Row],[Name]],_6918[Name],_6918[Points],0)</f>
        <v>0</v>
      </c>
      <c r="R423">
        <f>_xlfn.XLOOKUP(Table7[[#This Row],[Name]],_6678[Name],_6678[Points],0)</f>
        <v>0</v>
      </c>
      <c r="S423">
        <f>_xlfn.XLOOKUP(Table7[[#This Row],[Name]],_2[Name],_2[Points],0)</f>
        <v>0</v>
      </c>
      <c r="T423">
        <f>_xlfn.XLOOKUP(Table7[[#This Row],[Name]],_773[Name],_773[Points],0)</f>
        <v>0</v>
      </c>
      <c r="U423">
        <f>_xlfn.XLOOKUP(Table7[[#This Row],[Name]],_7[Name],_7[Points],0)</f>
        <v>0</v>
      </c>
      <c r="V423">
        <f>_xlfn.XLOOKUP(Table7[[#This Row],[Name]],_7521[Name],_7521[Points],0)</f>
        <v>0</v>
      </c>
    </row>
    <row r="424" spans="1:22" x14ac:dyDescent="0.2">
      <c r="A424" t="s">
        <v>332</v>
      </c>
      <c r="B424" t="str">
        <f>_xlfn.XLOOKUP(Table7[[#This Row],[Name]],_966[[Name ]],_966[Party])</f>
        <v>Republican</v>
      </c>
      <c r="C424" s="3">
        <f>SUM(Table7[[#This Row],[H.R. 7217]:[H.R. 7521]])/Table7[[#This Row],[Total Weight]]</f>
        <v>0.14084507042253522</v>
      </c>
      <c r="D424" s="4">
        <f>SUM(Table2[Weight?])</f>
        <v>71</v>
      </c>
      <c r="E424" s="4">
        <f>IF(Table7[[#This Row],[Party]]="Democratic",1,0)</f>
        <v>0</v>
      </c>
      <c r="F424" s="4">
        <f>IF(Table7[[#This Row],[Party]]="Democratic",Table7[[#This Row],[Score]],0)</f>
        <v>0</v>
      </c>
      <c r="G424" s="4">
        <f>IF(Table7[[#This Row],[Party]]="Republican",1,0)</f>
        <v>1</v>
      </c>
      <c r="H424" s="4">
        <f>IF(Table7[[#This Row],[Party]]="Republican",Table7[[#This Row],[Score]],0)</f>
        <v>0.14084507042253522</v>
      </c>
      <c r="I424">
        <f>(_xlfn.XLOOKUP(Table7[[#This Row],[Name]],_7217[Name],_7217[Points],0))</f>
        <v>0</v>
      </c>
      <c r="J424">
        <f>_xlfn.XLOOKUP(Table7[[#This Row],[Name]],_3746[Name],_3746[Rating],0)</f>
        <v>1</v>
      </c>
      <c r="K424">
        <f>_xlfn.XLOOKUP(Table7[[#This Row],[Name]],_966[[Name ]],_966[Points])</f>
        <v>0</v>
      </c>
      <c r="L424">
        <f>_xlfn.XLOOKUP(Table7[[#This Row],[Name]],_5860[Name],_5860[Points],0)</f>
        <v>0</v>
      </c>
      <c r="M424">
        <f>_xlfn.XLOOKUP(Table7[[#This Row],[Name]],_7176[Name],_7176[Points])</f>
        <v>0</v>
      </c>
      <c r="N424">
        <f>_xlfn.XLOOKUP(Table7[[#This Row],[Name]],_485[[Name ]],_485[Points],0)</f>
        <v>0</v>
      </c>
      <c r="O424">
        <f>_xlfn.XLOOKUP(Table7[[#This Row],[Name]],_7024[Name],_7024[Points])</f>
        <v>0</v>
      </c>
      <c r="P424">
        <f>_xlfn.XLOOKUP(Table7[[#This Row],[Name]],_6976[Name],_6976[Points],0)</f>
        <v>0</v>
      </c>
      <c r="Q424">
        <f>_xlfn.XLOOKUP(Table7[[#This Row],[Name]],_6918[Name],_6918[Points],0)</f>
        <v>0</v>
      </c>
      <c r="R424">
        <f>_xlfn.XLOOKUP(Table7[[#This Row],[Name]],_6678[Name],_6678[Points],0)</f>
        <v>0</v>
      </c>
      <c r="S424">
        <f>_xlfn.XLOOKUP(Table7[[#This Row],[Name]],_2[Name],_2[Points],0)</f>
        <v>0</v>
      </c>
      <c r="T424">
        <f>_xlfn.XLOOKUP(Table7[[#This Row],[Name]],_773[Name],_773[Points],0)</f>
        <v>0</v>
      </c>
      <c r="U424">
        <f>_xlfn.XLOOKUP(Table7[[#This Row],[Name]],_7[Name],_7[Points],0)</f>
        <v>0</v>
      </c>
      <c r="V424">
        <f>_xlfn.XLOOKUP(Table7[[#This Row],[Name]],_7521[Name],_7521[Points],0)</f>
        <v>9</v>
      </c>
    </row>
    <row r="425" spans="1:22" x14ac:dyDescent="0.2">
      <c r="A425" t="s">
        <v>358</v>
      </c>
      <c r="B425" t="str">
        <f>_xlfn.XLOOKUP(Table7[[#This Row],[Name]],_966[[Name ]],_966[Party])</f>
        <v>Republican</v>
      </c>
      <c r="C425" s="3">
        <f>SUM(Table7[[#This Row],[H.R. 7217]:[H.R. 7521]])/Table7[[#This Row],[Total Weight]]</f>
        <v>1.4084507042253521E-2</v>
      </c>
      <c r="D425" s="4">
        <f>SUM(Table2[Weight?])</f>
        <v>71</v>
      </c>
      <c r="E425" s="4">
        <f>IF(Table7[[#This Row],[Party]]="Democratic",1,0)</f>
        <v>0</v>
      </c>
      <c r="F425" s="4">
        <f>IF(Table7[[#This Row],[Party]]="Democratic",Table7[[#This Row],[Score]],0)</f>
        <v>0</v>
      </c>
      <c r="G425" s="4">
        <f>IF(Table7[[#This Row],[Party]]="Republican",1,0)</f>
        <v>1</v>
      </c>
      <c r="H425" s="4">
        <f>IF(Table7[[#This Row],[Party]]="Republican",Table7[[#This Row],[Score]],0)</f>
        <v>1.4084507042253521E-2</v>
      </c>
      <c r="I425">
        <f>(_xlfn.XLOOKUP(Table7[[#This Row],[Name]],_7217[Name],_7217[Points],0))</f>
        <v>0</v>
      </c>
      <c r="J425">
        <f>_xlfn.XLOOKUP(Table7[[#This Row],[Name]],_3746[Name],_3746[Rating],0)</f>
        <v>1</v>
      </c>
      <c r="K425">
        <f>_xlfn.XLOOKUP(Table7[[#This Row],[Name]],_966[[Name ]],_966[Points])</f>
        <v>0</v>
      </c>
      <c r="L425">
        <f>_xlfn.XLOOKUP(Table7[[#This Row],[Name]],_5860[Name],_5860[Points],0)</f>
        <v>0</v>
      </c>
      <c r="M425">
        <f>_xlfn.XLOOKUP(Table7[[#This Row],[Name]],_7176[Name],_7176[Points])</f>
        <v>0</v>
      </c>
      <c r="N425">
        <f>_xlfn.XLOOKUP(Table7[[#This Row],[Name]],_485[[Name ]],_485[Points],0)</f>
        <v>0</v>
      </c>
      <c r="O425">
        <f>_xlfn.XLOOKUP(Table7[[#This Row],[Name]],_7024[Name],_7024[Points])</f>
        <v>0</v>
      </c>
      <c r="P425">
        <f>_xlfn.XLOOKUP(Table7[[#This Row],[Name]],_6976[Name],_6976[Points],0)</f>
        <v>0</v>
      </c>
      <c r="Q425">
        <f>_xlfn.XLOOKUP(Table7[[#This Row],[Name]],_6918[Name],_6918[Points],0)</f>
        <v>0</v>
      </c>
      <c r="R425">
        <f>_xlfn.XLOOKUP(Table7[[#This Row],[Name]],_6678[Name],_6678[Points],0)</f>
        <v>0</v>
      </c>
      <c r="S425">
        <f>_xlfn.XLOOKUP(Table7[[#This Row],[Name]],_2[Name],_2[Points],0)</f>
        <v>0</v>
      </c>
      <c r="T425">
        <f>_xlfn.XLOOKUP(Table7[[#This Row],[Name]],_773[Name],_773[Points],0)</f>
        <v>0</v>
      </c>
      <c r="U425">
        <f>_xlfn.XLOOKUP(Table7[[#This Row],[Name]],_7[Name],_7[Points],0)</f>
        <v>0</v>
      </c>
      <c r="V425">
        <f>_xlfn.XLOOKUP(Table7[[#This Row],[Name]],_7521[Name],_7521[Points],0)</f>
        <v>0</v>
      </c>
    </row>
    <row r="426" spans="1:22" x14ac:dyDescent="0.2">
      <c r="A426" t="s">
        <v>368</v>
      </c>
      <c r="B426" t="str">
        <f>_xlfn.XLOOKUP(Table7[[#This Row],[Name]],_966[[Name ]],_966[Party])</f>
        <v>Republican</v>
      </c>
      <c r="C426" s="3">
        <f>SUM(Table7[[#This Row],[H.R. 7217]:[H.R. 7521]])/Table7[[#This Row],[Total Weight]]</f>
        <v>0.14084507042253522</v>
      </c>
      <c r="D426" s="4">
        <f>SUM(Table2[Weight?])</f>
        <v>71</v>
      </c>
      <c r="E426" s="4">
        <f>IF(Table7[[#This Row],[Party]]="Democratic",1,0)</f>
        <v>0</v>
      </c>
      <c r="F426" s="4">
        <f>IF(Table7[[#This Row],[Party]]="Democratic",Table7[[#This Row],[Score]],0)</f>
        <v>0</v>
      </c>
      <c r="G426" s="4">
        <f>IF(Table7[[#This Row],[Party]]="Republican",1,0)</f>
        <v>1</v>
      </c>
      <c r="H426" s="4">
        <f>IF(Table7[[#This Row],[Party]]="Republican",Table7[[#This Row],[Score]],0)</f>
        <v>0.14084507042253522</v>
      </c>
      <c r="I426">
        <f>(_xlfn.XLOOKUP(Table7[[#This Row],[Name]],_7217[Name],_7217[Points],0))</f>
        <v>0</v>
      </c>
      <c r="J426">
        <f>_xlfn.XLOOKUP(Table7[[#This Row],[Name]],_3746[Name],_3746[Rating],0)</f>
        <v>1</v>
      </c>
      <c r="K426">
        <f>_xlfn.XLOOKUP(Table7[[#This Row],[Name]],_966[[Name ]],_966[Points])</f>
        <v>0</v>
      </c>
      <c r="L426">
        <f>_xlfn.XLOOKUP(Table7[[#This Row],[Name]],_5860[Name],_5860[Points],0)</f>
        <v>0</v>
      </c>
      <c r="M426">
        <f>_xlfn.XLOOKUP(Table7[[#This Row],[Name]],_7176[Name],_7176[Points])</f>
        <v>0</v>
      </c>
      <c r="N426">
        <f>_xlfn.XLOOKUP(Table7[[#This Row],[Name]],_485[[Name ]],_485[Points],0)</f>
        <v>0</v>
      </c>
      <c r="O426">
        <f>_xlfn.XLOOKUP(Table7[[#This Row],[Name]],_7024[Name],_7024[Points])</f>
        <v>0</v>
      </c>
      <c r="P426">
        <f>_xlfn.XLOOKUP(Table7[[#This Row],[Name]],_6976[Name],_6976[Points],0)</f>
        <v>0</v>
      </c>
      <c r="Q426">
        <f>_xlfn.XLOOKUP(Table7[[#This Row],[Name]],_6918[Name],_6918[Points],0)</f>
        <v>0</v>
      </c>
      <c r="R426">
        <f>_xlfn.XLOOKUP(Table7[[#This Row],[Name]],_6678[Name],_6678[Points],0)</f>
        <v>0</v>
      </c>
      <c r="S426">
        <f>_xlfn.XLOOKUP(Table7[[#This Row],[Name]],_2[Name],_2[Points],0)</f>
        <v>0</v>
      </c>
      <c r="T426">
        <f>_xlfn.XLOOKUP(Table7[[#This Row],[Name]],_773[Name],_773[Points],0)</f>
        <v>0</v>
      </c>
      <c r="U426">
        <f>_xlfn.XLOOKUP(Table7[[#This Row],[Name]],_7[Name],_7[Points],0)</f>
        <v>0</v>
      </c>
      <c r="V426">
        <f>_xlfn.XLOOKUP(Table7[[#This Row],[Name]],_7521[Name],_7521[Points],0)</f>
        <v>9</v>
      </c>
    </row>
    <row r="427" spans="1:22" x14ac:dyDescent="0.2">
      <c r="A427" t="s">
        <v>376</v>
      </c>
      <c r="B427" t="str">
        <f>_xlfn.XLOOKUP(Table7[[#This Row],[Name]],_966[[Name ]],_966[Party])</f>
        <v>Republican</v>
      </c>
      <c r="C427" s="3">
        <f>SUM(Table7[[#This Row],[H.R. 7217]:[H.R. 7521]])/Table7[[#This Row],[Total Weight]]</f>
        <v>1.4084507042253521E-2</v>
      </c>
      <c r="D427" s="4">
        <f>SUM(Table2[Weight?])</f>
        <v>71</v>
      </c>
      <c r="E427" s="4">
        <f>IF(Table7[[#This Row],[Party]]="Democratic",1,0)</f>
        <v>0</v>
      </c>
      <c r="F427" s="4">
        <f>IF(Table7[[#This Row],[Party]]="Democratic",Table7[[#This Row],[Score]],0)</f>
        <v>0</v>
      </c>
      <c r="G427" s="4">
        <f>IF(Table7[[#This Row],[Party]]="Republican",1,0)</f>
        <v>1</v>
      </c>
      <c r="H427" s="4">
        <f>IF(Table7[[#This Row],[Party]]="Republican",Table7[[#This Row],[Score]],0)</f>
        <v>1.4084507042253521E-2</v>
      </c>
      <c r="I427">
        <f>(_xlfn.XLOOKUP(Table7[[#This Row],[Name]],_7217[Name],_7217[Points],0))</f>
        <v>0</v>
      </c>
      <c r="J427">
        <f>_xlfn.XLOOKUP(Table7[[#This Row],[Name]],_3746[Name],_3746[Rating],0)</f>
        <v>1</v>
      </c>
      <c r="K427">
        <f>_xlfn.XLOOKUP(Table7[[#This Row],[Name]],_966[[Name ]],_966[Points])</f>
        <v>0</v>
      </c>
      <c r="L427">
        <f>_xlfn.XLOOKUP(Table7[[#This Row],[Name]],_5860[Name],_5860[Points],0)</f>
        <v>0</v>
      </c>
      <c r="M427">
        <f>_xlfn.XLOOKUP(Table7[[#This Row],[Name]],_7176[Name],_7176[Points])</f>
        <v>0</v>
      </c>
      <c r="N427">
        <f>_xlfn.XLOOKUP(Table7[[#This Row],[Name]],_485[[Name ]],_485[Points],0)</f>
        <v>0</v>
      </c>
      <c r="O427">
        <f>_xlfn.XLOOKUP(Table7[[#This Row],[Name]],_7024[Name],_7024[Points])</f>
        <v>0</v>
      </c>
      <c r="P427">
        <f>_xlfn.XLOOKUP(Table7[[#This Row],[Name]],_6976[Name],_6976[Points],0)</f>
        <v>0</v>
      </c>
      <c r="Q427">
        <f>_xlfn.XLOOKUP(Table7[[#This Row],[Name]],_6918[Name],_6918[Points],0)</f>
        <v>0</v>
      </c>
      <c r="R427">
        <f>_xlfn.XLOOKUP(Table7[[#This Row],[Name]],_6678[Name],_6678[Points],0)</f>
        <v>0</v>
      </c>
      <c r="S427">
        <f>_xlfn.XLOOKUP(Table7[[#This Row],[Name]],_2[Name],_2[Points],0)</f>
        <v>0</v>
      </c>
      <c r="T427">
        <f>_xlfn.XLOOKUP(Table7[[#This Row],[Name]],_773[Name],_773[Points],0)</f>
        <v>0</v>
      </c>
      <c r="U427">
        <f>_xlfn.XLOOKUP(Table7[[#This Row],[Name]],_7[Name],_7[Points],0)</f>
        <v>0</v>
      </c>
      <c r="V427">
        <f>_xlfn.XLOOKUP(Table7[[#This Row],[Name]],_7521[Name],_7521[Points],0)</f>
        <v>0</v>
      </c>
    </row>
    <row r="428" spans="1:22" x14ac:dyDescent="0.2">
      <c r="A428" t="s">
        <v>386</v>
      </c>
      <c r="B428" t="str">
        <f>_xlfn.XLOOKUP(Table7[[#This Row],[Name]],_966[[Name ]],_966[Party])</f>
        <v>Republican</v>
      </c>
      <c r="C428" s="3">
        <f>SUM(Table7[[#This Row],[H.R. 7217]:[H.R. 7521]])/Table7[[#This Row],[Total Weight]]</f>
        <v>1.4084507042253521E-2</v>
      </c>
      <c r="D428" s="4">
        <f>SUM(Table2[Weight?])</f>
        <v>71</v>
      </c>
      <c r="E428" s="4">
        <f>IF(Table7[[#This Row],[Party]]="Democratic",1,0)</f>
        <v>0</v>
      </c>
      <c r="F428" s="4">
        <f>IF(Table7[[#This Row],[Party]]="Democratic",Table7[[#This Row],[Score]],0)</f>
        <v>0</v>
      </c>
      <c r="G428" s="4">
        <f>IF(Table7[[#This Row],[Party]]="Republican",1,0)</f>
        <v>1</v>
      </c>
      <c r="H428" s="4">
        <f>IF(Table7[[#This Row],[Party]]="Republican",Table7[[#This Row],[Score]],0)</f>
        <v>1.4084507042253521E-2</v>
      </c>
      <c r="I428">
        <f>(_xlfn.XLOOKUP(Table7[[#This Row],[Name]],_7217[Name],_7217[Points],0))</f>
        <v>0</v>
      </c>
      <c r="J428">
        <f>_xlfn.XLOOKUP(Table7[[#This Row],[Name]],_3746[Name],_3746[Rating],0)</f>
        <v>1</v>
      </c>
      <c r="K428">
        <f>_xlfn.XLOOKUP(Table7[[#This Row],[Name]],_966[[Name ]],_966[Points])</f>
        <v>0</v>
      </c>
      <c r="L428">
        <f>_xlfn.XLOOKUP(Table7[[#This Row],[Name]],_5860[Name],_5860[Points],0)</f>
        <v>0</v>
      </c>
      <c r="M428">
        <f>_xlfn.XLOOKUP(Table7[[#This Row],[Name]],_7176[Name],_7176[Points])</f>
        <v>0</v>
      </c>
      <c r="N428">
        <f>_xlfn.XLOOKUP(Table7[[#This Row],[Name]],_485[[Name ]],_485[Points],0)</f>
        <v>0</v>
      </c>
      <c r="O428">
        <f>_xlfn.XLOOKUP(Table7[[#This Row],[Name]],_7024[Name],_7024[Points])</f>
        <v>0</v>
      </c>
      <c r="P428">
        <f>_xlfn.XLOOKUP(Table7[[#This Row],[Name]],_6976[Name],_6976[Points],0)</f>
        <v>0</v>
      </c>
      <c r="Q428">
        <f>_xlfn.XLOOKUP(Table7[[#This Row],[Name]],_6918[Name],_6918[Points],0)</f>
        <v>0</v>
      </c>
      <c r="R428">
        <f>_xlfn.XLOOKUP(Table7[[#This Row],[Name]],_6678[Name],_6678[Points],0)</f>
        <v>0</v>
      </c>
      <c r="S428">
        <f>_xlfn.XLOOKUP(Table7[[#This Row],[Name]],_2[Name],_2[Points],0)</f>
        <v>0</v>
      </c>
      <c r="T428">
        <f>_xlfn.XLOOKUP(Table7[[#This Row],[Name]],_773[Name],_773[Points],0)</f>
        <v>0</v>
      </c>
      <c r="U428">
        <f>_xlfn.XLOOKUP(Table7[[#This Row],[Name]],_7[Name],_7[Points],0)</f>
        <v>0</v>
      </c>
      <c r="V428">
        <f>_xlfn.XLOOKUP(Table7[[#This Row],[Name]],_7521[Name],_7521[Points],0)</f>
        <v>0</v>
      </c>
    </row>
    <row r="429" spans="1:22" x14ac:dyDescent="0.2">
      <c r="A429" t="s">
        <v>426</v>
      </c>
      <c r="B429" t="str">
        <f>_xlfn.XLOOKUP(Table7[[#This Row],[Name]],_966[[Name ]],_966[Party])</f>
        <v>Republican</v>
      </c>
      <c r="C429" s="3">
        <f>SUM(Table7[[#This Row],[H.R. 7217]:[H.R. 7521]])/Table7[[#This Row],[Total Weight]]</f>
        <v>1.4084507042253521E-2</v>
      </c>
      <c r="D429" s="4">
        <f>SUM(Table2[Weight?])</f>
        <v>71</v>
      </c>
      <c r="E429" s="4">
        <f>IF(Table7[[#This Row],[Party]]="Democratic",1,0)</f>
        <v>0</v>
      </c>
      <c r="F429" s="4">
        <f>IF(Table7[[#This Row],[Party]]="Democratic",Table7[[#This Row],[Score]],0)</f>
        <v>0</v>
      </c>
      <c r="G429" s="4">
        <f>IF(Table7[[#This Row],[Party]]="Republican",1,0)</f>
        <v>1</v>
      </c>
      <c r="H429" s="4">
        <f>IF(Table7[[#This Row],[Party]]="Republican",Table7[[#This Row],[Score]],0)</f>
        <v>1.4084507042253521E-2</v>
      </c>
      <c r="I429">
        <f>(_xlfn.XLOOKUP(Table7[[#This Row],[Name]],_7217[Name],_7217[Points],0))</f>
        <v>0</v>
      </c>
      <c r="J429">
        <f>_xlfn.XLOOKUP(Table7[[#This Row],[Name]],_3746[Name],_3746[Rating],0)</f>
        <v>1</v>
      </c>
      <c r="K429">
        <f>_xlfn.XLOOKUP(Table7[[#This Row],[Name]],_966[[Name ]],_966[Points])</f>
        <v>0</v>
      </c>
      <c r="L429">
        <f>_xlfn.XLOOKUP(Table7[[#This Row],[Name]],_5860[Name],_5860[Points],0)</f>
        <v>0</v>
      </c>
      <c r="M429">
        <f>_xlfn.XLOOKUP(Table7[[#This Row],[Name]],_7176[Name],_7176[Points])</f>
        <v>0</v>
      </c>
      <c r="N429">
        <f>_xlfn.XLOOKUP(Table7[[#This Row],[Name]],_485[[Name ]],_485[Points],0)</f>
        <v>0</v>
      </c>
      <c r="O429">
        <f>_xlfn.XLOOKUP(Table7[[#This Row],[Name]],_7024[Name],_7024[Points])</f>
        <v>0</v>
      </c>
      <c r="P429">
        <f>_xlfn.XLOOKUP(Table7[[#This Row],[Name]],_6976[Name],_6976[Points],0)</f>
        <v>0</v>
      </c>
      <c r="Q429">
        <f>_xlfn.XLOOKUP(Table7[[#This Row],[Name]],_6918[Name],_6918[Points],0)</f>
        <v>0</v>
      </c>
      <c r="R429">
        <f>_xlfn.XLOOKUP(Table7[[#This Row],[Name]],_6678[Name],_6678[Points],0)</f>
        <v>0</v>
      </c>
      <c r="S429">
        <f>_xlfn.XLOOKUP(Table7[[#This Row],[Name]],_2[Name],_2[Points],0)</f>
        <v>0</v>
      </c>
      <c r="T429">
        <f>_xlfn.XLOOKUP(Table7[[#This Row],[Name]],_773[Name],_773[Points],0)</f>
        <v>0</v>
      </c>
      <c r="U429">
        <f>_xlfn.XLOOKUP(Table7[[#This Row],[Name]],_7[Name],_7[Points],0)</f>
        <v>0</v>
      </c>
      <c r="V429">
        <f>_xlfn.XLOOKUP(Table7[[#This Row],[Name]],_7521[Name],_7521[Points],0)</f>
        <v>0</v>
      </c>
    </row>
    <row r="430" spans="1:22" x14ac:dyDescent="0.2">
      <c r="A430" t="s">
        <v>445</v>
      </c>
      <c r="B430" t="str">
        <f>_xlfn.XLOOKUP(Table7[[#This Row],[Name]],_966[[Name ]],_966[Party])</f>
        <v>Republican</v>
      </c>
      <c r="C430" s="3">
        <f>SUM(Table7[[#This Row],[H.R. 7217]:[H.R. 7521]])/Table7[[#This Row],[Total Weight]]</f>
        <v>1.4084507042253521E-2</v>
      </c>
      <c r="D430" s="4">
        <f>SUM(Table2[Weight?])</f>
        <v>71</v>
      </c>
      <c r="E430" s="4">
        <f>IF(Table7[[#This Row],[Party]]="Democratic",1,0)</f>
        <v>0</v>
      </c>
      <c r="F430" s="4">
        <f>IF(Table7[[#This Row],[Party]]="Democratic",Table7[[#This Row],[Score]],0)</f>
        <v>0</v>
      </c>
      <c r="G430" s="4">
        <f>IF(Table7[[#This Row],[Party]]="Republican",1,0)</f>
        <v>1</v>
      </c>
      <c r="H430" s="4">
        <f>IF(Table7[[#This Row],[Party]]="Republican",Table7[[#This Row],[Score]],0)</f>
        <v>1.4084507042253521E-2</v>
      </c>
      <c r="I430">
        <f>(_xlfn.XLOOKUP(Table7[[#This Row],[Name]],_7217[Name],_7217[Points],0))</f>
        <v>0</v>
      </c>
      <c r="J430">
        <f>_xlfn.XLOOKUP(Table7[[#This Row],[Name]],_3746[Name],_3746[Rating],0)</f>
        <v>1</v>
      </c>
      <c r="K430">
        <f>_xlfn.XLOOKUP(Table7[[#This Row],[Name]],_966[[Name ]],_966[Points])</f>
        <v>0</v>
      </c>
      <c r="L430">
        <f>_xlfn.XLOOKUP(Table7[[#This Row],[Name]],_5860[Name],_5860[Points],0)</f>
        <v>0</v>
      </c>
      <c r="M430">
        <f>_xlfn.XLOOKUP(Table7[[#This Row],[Name]],_7176[Name],_7176[Points])</f>
        <v>0</v>
      </c>
      <c r="N430">
        <f>_xlfn.XLOOKUP(Table7[[#This Row],[Name]],_485[[Name ]],_485[Points],0)</f>
        <v>0</v>
      </c>
      <c r="O430">
        <f>_xlfn.XLOOKUP(Table7[[#This Row],[Name]],_7024[Name],_7024[Points])</f>
        <v>0</v>
      </c>
      <c r="P430">
        <f>_xlfn.XLOOKUP(Table7[[#This Row],[Name]],_6976[Name],_6976[Points],0)</f>
        <v>0</v>
      </c>
      <c r="Q430">
        <f>_xlfn.XLOOKUP(Table7[[#This Row],[Name]],_6918[Name],_6918[Points],0)</f>
        <v>0</v>
      </c>
      <c r="R430">
        <f>_xlfn.XLOOKUP(Table7[[#This Row],[Name]],_6678[Name],_6678[Points],0)</f>
        <v>0</v>
      </c>
      <c r="S430">
        <f>_xlfn.XLOOKUP(Table7[[#This Row],[Name]],_2[Name],_2[Points],0)</f>
        <v>0</v>
      </c>
      <c r="T430">
        <f>_xlfn.XLOOKUP(Table7[[#This Row],[Name]],_773[Name],_773[Points],0)</f>
        <v>0</v>
      </c>
      <c r="U430">
        <f>_xlfn.XLOOKUP(Table7[[#This Row],[Name]],_7[Name],_7[Points],0)</f>
        <v>0</v>
      </c>
      <c r="V430">
        <f>_xlfn.XLOOKUP(Table7[[#This Row],[Name]],_7521[Name],_7521[Points],0)</f>
        <v>0</v>
      </c>
    </row>
    <row r="431" spans="1:22" x14ac:dyDescent="0.2">
      <c r="A431" t="s">
        <v>467</v>
      </c>
      <c r="B431" t="str">
        <f>_xlfn.XLOOKUP(Table7[[#This Row],[Name]],_966[[Name ]],_966[Party])</f>
        <v>Republican</v>
      </c>
      <c r="C431" s="3">
        <f>SUM(Table7[[#This Row],[H.R. 7217]:[H.R. 7521]])/Table7[[#This Row],[Total Weight]]</f>
        <v>1.4084507042253521E-2</v>
      </c>
      <c r="D431" s="4">
        <f>SUM(Table2[Weight?])</f>
        <v>71</v>
      </c>
      <c r="E431" s="4">
        <f>IF(Table7[[#This Row],[Party]]="Democratic",1,0)</f>
        <v>0</v>
      </c>
      <c r="F431" s="4">
        <f>IF(Table7[[#This Row],[Party]]="Democratic",Table7[[#This Row],[Score]],0)</f>
        <v>0</v>
      </c>
      <c r="G431" s="4">
        <f>IF(Table7[[#This Row],[Party]]="Republican",1,0)</f>
        <v>1</v>
      </c>
      <c r="H431" s="4">
        <f>IF(Table7[[#This Row],[Party]]="Republican",Table7[[#This Row],[Score]],0)</f>
        <v>1.4084507042253521E-2</v>
      </c>
      <c r="I431">
        <f>(_xlfn.XLOOKUP(Table7[[#This Row],[Name]],_7217[Name],_7217[Points],0))</f>
        <v>0</v>
      </c>
      <c r="J431">
        <f>_xlfn.XLOOKUP(Table7[[#This Row],[Name]],_3746[Name],_3746[Rating],0)</f>
        <v>1</v>
      </c>
      <c r="K431">
        <f>_xlfn.XLOOKUP(Table7[[#This Row],[Name]],_966[[Name ]],_966[Points])</f>
        <v>0</v>
      </c>
      <c r="L431">
        <f>_xlfn.XLOOKUP(Table7[[#This Row],[Name]],_5860[Name],_5860[Points],0)</f>
        <v>0</v>
      </c>
      <c r="M431">
        <f>_xlfn.XLOOKUP(Table7[[#This Row],[Name]],_7176[Name],_7176[Points])</f>
        <v>0</v>
      </c>
      <c r="N431">
        <f>_xlfn.XLOOKUP(Table7[[#This Row],[Name]],_485[[Name ]],_485[Points],0)</f>
        <v>0</v>
      </c>
      <c r="O431">
        <f>_xlfn.XLOOKUP(Table7[[#This Row],[Name]],_7024[Name],_7024[Points])</f>
        <v>0</v>
      </c>
      <c r="P431">
        <f>_xlfn.XLOOKUP(Table7[[#This Row],[Name]],_6976[Name],_6976[Points],0)</f>
        <v>0</v>
      </c>
      <c r="Q431">
        <f>_xlfn.XLOOKUP(Table7[[#This Row],[Name]],_6918[Name],_6918[Points],0)</f>
        <v>0</v>
      </c>
      <c r="R431">
        <f>_xlfn.XLOOKUP(Table7[[#This Row],[Name]],_6678[Name],_6678[Points],0)</f>
        <v>0</v>
      </c>
      <c r="S431">
        <f>_xlfn.XLOOKUP(Table7[[#This Row],[Name]],_2[Name],_2[Points],0)</f>
        <v>0</v>
      </c>
      <c r="T431">
        <f>_xlfn.XLOOKUP(Table7[[#This Row],[Name]],_773[Name],_773[Points],0)</f>
        <v>0</v>
      </c>
      <c r="U431">
        <f>_xlfn.XLOOKUP(Table7[[#This Row],[Name]],_7[Name],_7[Points],0)</f>
        <v>0</v>
      </c>
      <c r="V431">
        <f>_xlfn.XLOOKUP(Table7[[#This Row],[Name]],_7521[Name],_7521[Points],0)</f>
        <v>0</v>
      </c>
    </row>
    <row r="432" spans="1:22" x14ac:dyDescent="0.2">
      <c r="A432" t="s">
        <v>4</v>
      </c>
      <c r="B432" t="str">
        <f>_xlfn.XLOOKUP(Table7[[#This Row],[Name]],_966[[Name ]],_966[Party])</f>
        <v>Republican</v>
      </c>
      <c r="C432" s="3">
        <f>SUM(Table7[[#This Row],[H.R. 7217]:[H.R. 7521]])/Table7[[#This Row],[Total Weight]]</f>
        <v>0</v>
      </c>
      <c r="D432" s="4">
        <f>SUM(Table2[Weight?])</f>
        <v>71</v>
      </c>
      <c r="E432" s="4">
        <f>IF(Table7[[#This Row],[Party]]="Democratic",1,0)</f>
        <v>0</v>
      </c>
      <c r="F432" s="4">
        <f>IF(Table7[[#This Row],[Party]]="Democratic",Table7[[#This Row],[Score]],0)</f>
        <v>0</v>
      </c>
      <c r="G432" s="4">
        <f>IF(Table7[[#This Row],[Party]]="Republican",1,0)</f>
        <v>1</v>
      </c>
      <c r="H432" s="4">
        <f>IF(Table7[[#This Row],[Party]]="Republican",Table7[[#This Row],[Score]],0)</f>
        <v>0</v>
      </c>
      <c r="I432">
        <f>(_xlfn.XLOOKUP(Table7[[#This Row],[Name]],_7217[Name],_7217[Points],0))</f>
        <v>0</v>
      </c>
      <c r="J432">
        <f>_xlfn.XLOOKUP(Table7[[#This Row],[Name]],_3746[Name],_3746[Rating],0)</f>
        <v>0</v>
      </c>
      <c r="K432">
        <f>_xlfn.XLOOKUP(Table7[[#This Row],[Name]],_966[[Name ]],_966[Points])</f>
        <v>0</v>
      </c>
      <c r="L432">
        <f>_xlfn.XLOOKUP(Table7[[#This Row],[Name]],_5860[Name],_5860[Points],0)</f>
        <v>0</v>
      </c>
      <c r="M432">
        <f>_xlfn.XLOOKUP(Table7[[#This Row],[Name]],_7176[Name],_7176[Points])</f>
        <v>0</v>
      </c>
      <c r="N432">
        <f>_xlfn.XLOOKUP(Table7[[#This Row],[Name]],_485[[Name ]],_485[Points],0)</f>
        <v>0</v>
      </c>
      <c r="O432">
        <f>_xlfn.XLOOKUP(Table7[[#This Row],[Name]],_7024[Name],_7024[Points])</f>
        <v>0</v>
      </c>
      <c r="P432">
        <f>_xlfn.XLOOKUP(Table7[[#This Row],[Name]],_6976[Name],_6976[Points],0)</f>
        <v>0</v>
      </c>
      <c r="Q432">
        <f>_xlfn.XLOOKUP(Table7[[#This Row],[Name]],_6918[Name],_6918[Points],0)</f>
        <v>0</v>
      </c>
      <c r="R432">
        <f>_xlfn.XLOOKUP(Table7[[#This Row],[Name]],_6678[Name],_6678[Points],0)</f>
        <v>0</v>
      </c>
      <c r="S432">
        <f>_xlfn.XLOOKUP(Table7[[#This Row],[Name]],_2[Name],_2[Points],0)</f>
        <v>0</v>
      </c>
      <c r="T432">
        <f>_xlfn.XLOOKUP(Table7[[#This Row],[Name]],_773[Name],_773[Points],0)</f>
        <v>0</v>
      </c>
      <c r="U432">
        <f>_xlfn.XLOOKUP(Table7[[#This Row],[Name]],_7[Name],_7[Points],0)</f>
        <v>0</v>
      </c>
      <c r="V432">
        <f>_xlfn.XLOOKUP(Table7[[#This Row],[Name]],_7521[Name],_7521[Points],0)</f>
        <v>0</v>
      </c>
    </row>
    <row r="433" spans="1:22" x14ac:dyDescent="0.2">
      <c r="A433" t="s">
        <v>150</v>
      </c>
      <c r="B433" t="str">
        <f>_xlfn.XLOOKUP(Table7[[#This Row],[Name]],_966[[Name ]],_966[Party])</f>
        <v>Republican</v>
      </c>
      <c r="C433" s="3">
        <f>SUM(Table7[[#This Row],[H.R. 7217]:[H.R. 7521]])/Table7[[#This Row],[Total Weight]]</f>
        <v>0</v>
      </c>
      <c r="D433" s="4">
        <f>SUM(Table2[Weight?])</f>
        <v>71</v>
      </c>
      <c r="E433" s="4">
        <f>IF(Table7[[#This Row],[Party]]="Democratic",1,0)</f>
        <v>0</v>
      </c>
      <c r="F433" s="4">
        <f>IF(Table7[[#This Row],[Party]]="Democratic",Table7[[#This Row],[Score]],0)</f>
        <v>0</v>
      </c>
      <c r="G433" s="4">
        <f>IF(Table7[[#This Row],[Party]]="Republican",1,0)</f>
        <v>1</v>
      </c>
      <c r="H433" s="4">
        <f>IF(Table7[[#This Row],[Party]]="Republican",Table7[[#This Row],[Score]],0)</f>
        <v>0</v>
      </c>
      <c r="I433">
        <f>(_xlfn.XLOOKUP(Table7[[#This Row],[Name]],_7217[Name],_7217[Points],0))</f>
        <v>0</v>
      </c>
      <c r="J433">
        <f>_xlfn.XLOOKUP(Table7[[#This Row],[Name]],_3746[Name],_3746[Rating],0)</f>
        <v>0</v>
      </c>
      <c r="K433">
        <f>_xlfn.XLOOKUP(Table7[[#This Row],[Name]],_966[[Name ]],_966[Points])</f>
        <v>0</v>
      </c>
      <c r="L433">
        <f>_xlfn.XLOOKUP(Table7[[#This Row],[Name]],_5860[Name],_5860[Points],0)</f>
        <v>0</v>
      </c>
      <c r="M433">
        <f>_xlfn.XLOOKUP(Table7[[#This Row],[Name]],_7176[Name],_7176[Points])</f>
        <v>0</v>
      </c>
      <c r="N433">
        <f>_xlfn.XLOOKUP(Table7[[#This Row],[Name]],_485[[Name ]],_485[Points],0)</f>
        <v>0</v>
      </c>
      <c r="O433">
        <f>_xlfn.XLOOKUP(Table7[[#This Row],[Name]],_7024[Name],_7024[Points])</f>
        <v>0</v>
      </c>
      <c r="P433">
        <f>_xlfn.XLOOKUP(Table7[[#This Row],[Name]],_6976[Name],_6976[Points],0)</f>
        <v>0</v>
      </c>
      <c r="Q433">
        <f>_xlfn.XLOOKUP(Table7[[#This Row],[Name]],_6918[Name],_6918[Points],0)</f>
        <v>0</v>
      </c>
      <c r="R433">
        <f>_xlfn.XLOOKUP(Table7[[#This Row],[Name]],_6678[Name],_6678[Points],0)</f>
        <v>0</v>
      </c>
      <c r="S433">
        <f>_xlfn.XLOOKUP(Table7[[#This Row],[Name]],_2[Name],_2[Points],0)</f>
        <v>0</v>
      </c>
      <c r="T433">
        <f>_xlfn.XLOOKUP(Table7[[#This Row],[Name]],_773[Name],_773[Points],0)</f>
        <v>0</v>
      </c>
      <c r="U433">
        <f>_xlfn.XLOOKUP(Table7[[#This Row],[Name]],_7[Name],_7[Points],0)</f>
        <v>0</v>
      </c>
      <c r="V433">
        <f>_xlfn.XLOOKUP(Table7[[#This Row],[Name]],_7521[Name],_7521[Points],0)</f>
        <v>0</v>
      </c>
    </row>
    <row r="434" spans="1:22" x14ac:dyDescent="0.2">
      <c r="A434" t="s">
        <v>207</v>
      </c>
      <c r="B434" t="str">
        <f>_xlfn.XLOOKUP(Table7[[#This Row],[Name]],_966[[Name ]],_966[Party])</f>
        <v>Republican</v>
      </c>
      <c r="C434" s="3">
        <f>SUM(Table7[[#This Row],[H.R. 7217]:[H.R. 7521]])/Table7[[#This Row],[Total Weight]]</f>
        <v>0</v>
      </c>
      <c r="D434" s="4">
        <f>SUM(Table2[Weight?])</f>
        <v>71</v>
      </c>
      <c r="E434" s="4">
        <f>IF(Table7[[#This Row],[Party]]="Democratic",1,0)</f>
        <v>0</v>
      </c>
      <c r="F434" s="4">
        <f>IF(Table7[[#This Row],[Party]]="Democratic",Table7[[#This Row],[Score]],0)</f>
        <v>0</v>
      </c>
      <c r="G434" s="4">
        <f>IF(Table7[[#This Row],[Party]]="Republican",1,0)</f>
        <v>1</v>
      </c>
      <c r="H434" s="4">
        <f>IF(Table7[[#This Row],[Party]]="Republican",Table7[[#This Row],[Score]],0)</f>
        <v>0</v>
      </c>
      <c r="I434">
        <f>(_xlfn.XLOOKUP(Table7[[#This Row],[Name]],_7217[Name],_7217[Points],0))</f>
        <v>0</v>
      </c>
      <c r="J434">
        <f>_xlfn.XLOOKUP(Table7[[#This Row],[Name]],_3746[Name],_3746[Rating],0)</f>
        <v>0</v>
      </c>
      <c r="K434">
        <f>_xlfn.XLOOKUP(Table7[[#This Row],[Name]],_966[[Name ]],_966[Points])</f>
        <v>0</v>
      </c>
      <c r="L434">
        <f>_xlfn.XLOOKUP(Table7[[#This Row],[Name]],_5860[Name],_5860[Points],0)</f>
        <v>0</v>
      </c>
      <c r="M434">
        <f>_xlfn.XLOOKUP(Table7[[#This Row],[Name]],_7176[Name],_7176[Points])</f>
        <v>0</v>
      </c>
      <c r="N434">
        <f>_xlfn.XLOOKUP(Table7[[#This Row],[Name]],_485[[Name ]],_485[Points],0)</f>
        <v>0</v>
      </c>
      <c r="O434">
        <f>_xlfn.XLOOKUP(Table7[[#This Row],[Name]],_7024[Name],_7024[Points])</f>
        <v>0</v>
      </c>
      <c r="P434">
        <f>_xlfn.XLOOKUP(Table7[[#This Row],[Name]],_6976[Name],_6976[Points],0)</f>
        <v>0</v>
      </c>
      <c r="Q434">
        <f>_xlfn.XLOOKUP(Table7[[#This Row],[Name]],_6918[Name],_6918[Points],0)</f>
        <v>0</v>
      </c>
      <c r="R434">
        <f>_xlfn.XLOOKUP(Table7[[#This Row],[Name]],_6678[Name],_6678[Points],0)</f>
        <v>0</v>
      </c>
      <c r="S434">
        <f>_xlfn.XLOOKUP(Table7[[#This Row],[Name]],_2[Name],_2[Points],0)</f>
        <v>0</v>
      </c>
      <c r="T434">
        <f>_xlfn.XLOOKUP(Table7[[#This Row],[Name]],_773[Name],_773[Points],0)</f>
        <v>0</v>
      </c>
      <c r="U434">
        <f>_xlfn.XLOOKUP(Table7[[#This Row],[Name]],_7[Name],_7[Points],0)</f>
        <v>0</v>
      </c>
      <c r="V434">
        <f>_xlfn.XLOOKUP(Table7[[#This Row],[Name]],_7521[Name],_7521[Points],0)</f>
        <v>0</v>
      </c>
    </row>
    <row r="435" spans="1:22" x14ac:dyDescent="0.2">
      <c r="A435" t="s">
        <v>252</v>
      </c>
      <c r="B435" t="str">
        <f>_xlfn.XLOOKUP(Table7[[#This Row],[Name]],_966[[Name ]],_966[Party])</f>
        <v>Republican</v>
      </c>
      <c r="C435" s="3">
        <f>SUM(Table7[[#This Row],[H.R. 7217]:[H.R. 7521]])/Table7[[#This Row],[Total Weight]]</f>
        <v>0</v>
      </c>
      <c r="D435" s="4">
        <f>SUM(Table2[Weight?])</f>
        <v>71</v>
      </c>
      <c r="E435" s="4">
        <f>IF(Table7[[#This Row],[Party]]="Democratic",1,0)</f>
        <v>0</v>
      </c>
      <c r="F435" s="4">
        <f>IF(Table7[[#This Row],[Party]]="Democratic",Table7[[#This Row],[Score]],0)</f>
        <v>0</v>
      </c>
      <c r="G435" s="4">
        <f>IF(Table7[[#This Row],[Party]]="Republican",1,0)</f>
        <v>1</v>
      </c>
      <c r="H435" s="4">
        <f>IF(Table7[[#This Row],[Party]]="Republican",Table7[[#This Row],[Score]],0)</f>
        <v>0</v>
      </c>
      <c r="I435">
        <f>(_xlfn.XLOOKUP(Table7[[#This Row],[Name]],_7217[Name],_7217[Points],0))</f>
        <v>0</v>
      </c>
      <c r="J435">
        <f>_xlfn.XLOOKUP(Table7[[#This Row],[Name]],_3746[Name],_3746[Rating],0)</f>
        <v>0</v>
      </c>
      <c r="K435">
        <f>_xlfn.XLOOKUP(Table7[[#This Row],[Name]],_966[[Name ]],_966[Points])</f>
        <v>0</v>
      </c>
      <c r="L435">
        <f>_xlfn.XLOOKUP(Table7[[#This Row],[Name]],_5860[Name],_5860[Points],0)</f>
        <v>0</v>
      </c>
      <c r="M435">
        <f>_xlfn.XLOOKUP(Table7[[#This Row],[Name]],_7176[Name],_7176[Points])</f>
        <v>0</v>
      </c>
      <c r="N435">
        <f>_xlfn.XLOOKUP(Table7[[#This Row],[Name]],_485[[Name ]],_485[Points],0)</f>
        <v>0</v>
      </c>
      <c r="O435">
        <f>_xlfn.XLOOKUP(Table7[[#This Row],[Name]],_7024[Name],_7024[Points])</f>
        <v>0</v>
      </c>
      <c r="P435">
        <f>_xlfn.XLOOKUP(Table7[[#This Row],[Name]],_6976[Name],_6976[Points],0)</f>
        <v>0</v>
      </c>
      <c r="Q435">
        <f>_xlfn.XLOOKUP(Table7[[#This Row],[Name]],_6918[Name],_6918[Points],0)</f>
        <v>0</v>
      </c>
      <c r="R435">
        <f>_xlfn.XLOOKUP(Table7[[#This Row],[Name]],_6678[Name],_6678[Points],0)</f>
        <v>0</v>
      </c>
      <c r="S435">
        <f>_xlfn.XLOOKUP(Table7[[#This Row],[Name]],_2[Name],_2[Points],0)</f>
        <v>0</v>
      </c>
      <c r="T435">
        <f>_xlfn.XLOOKUP(Table7[[#This Row],[Name]],_773[Name],_773[Points],0)</f>
        <v>0</v>
      </c>
      <c r="U435">
        <f>_xlfn.XLOOKUP(Table7[[#This Row],[Name]],_7[Name],_7[Points],0)</f>
        <v>0</v>
      </c>
      <c r="V435">
        <f>_xlfn.XLOOKUP(Table7[[#This Row],[Name]],_7521[Name],_7521[Points],0)</f>
        <v>0</v>
      </c>
    </row>
  </sheetData>
  <phoneticPr fontId="4" type="noConversion"/>
  <conditionalFormatting sqref="C5:C435 C2">
    <cfRule type="colorScale" priority="4">
      <colorScale>
        <cfvo type="min"/>
        <cfvo type="percentile" val="50"/>
        <cfvo type="max"/>
        <color rgb="FFF8696B"/>
        <color rgb="FFFFEB84"/>
        <color rgb="FF63BE7B"/>
      </colorScale>
    </cfRule>
  </conditionalFormatting>
  <conditionalFormatting sqref="I2:R2">
    <cfRule type="containsText" dxfId="4" priority="1" operator="containsText" text="Disagree">
      <formula>NOT(ISERROR(SEARCH("Disagree",I2)))</formula>
    </cfRule>
    <cfRule type="containsText" dxfId="3" priority="2" operator="containsText" text="Agree">
      <formula>NOT(ISERROR(SEARCH("Agree",I2)))</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B965-86FE-4DE6-963A-6539F2A7578A}">
  <dimension ref="A1:H439"/>
  <sheetViews>
    <sheetView workbookViewId="0">
      <selection activeCell="B1" sqref="B1"/>
    </sheetView>
  </sheetViews>
  <sheetFormatPr baseColWidth="10" defaultColWidth="8.83203125" defaultRowHeight="15" x14ac:dyDescent="0.2"/>
  <cols>
    <col min="1" max="1" width="10.33203125" customWidth="1"/>
    <col min="3" max="3" width="19.83203125" customWidth="1"/>
    <col min="4" max="5" width="16.83203125" customWidth="1"/>
  </cols>
  <sheetData>
    <row r="1" spans="1:8" x14ac:dyDescent="0.2">
      <c r="A1" t="s">
        <v>523</v>
      </c>
      <c r="B1" s="6" t="s">
        <v>526</v>
      </c>
    </row>
    <row r="2" spans="1:8" x14ac:dyDescent="0.2">
      <c r="A2" t="s">
        <v>501</v>
      </c>
      <c r="B2" s="6"/>
    </row>
    <row r="3" spans="1:8" x14ac:dyDescent="0.2">
      <c r="A3" t="s">
        <v>577</v>
      </c>
      <c r="B3" s="6"/>
    </row>
    <row r="4" spans="1:8" x14ac:dyDescent="0.2">
      <c r="A4" t="s">
        <v>486</v>
      </c>
      <c r="B4" t="s">
        <v>487</v>
      </c>
      <c r="C4" t="s">
        <v>488</v>
      </c>
      <c r="D4" t="s">
        <v>489</v>
      </c>
      <c r="E4" t="s">
        <v>507</v>
      </c>
      <c r="F4" t="s">
        <v>502</v>
      </c>
      <c r="G4" t="s">
        <v>499</v>
      </c>
      <c r="H4" s="10" t="s">
        <v>553</v>
      </c>
    </row>
    <row r="5" spans="1:8" x14ac:dyDescent="0.2">
      <c r="A5" t="s">
        <v>0</v>
      </c>
      <c r="B5" t="s">
        <v>1</v>
      </c>
      <c r="C5" t="s">
        <v>2</v>
      </c>
      <c r="D5" t="s">
        <v>3</v>
      </c>
      <c r="E5">
        <f>IF(_2[[#This Row],[Vote]]="YEA",1,0)</f>
        <v>0</v>
      </c>
      <c r="F5" cm="1">
        <f t="array" ref="F5">_xlfn.XLOOKUP(Table81621[Bill],Table2[Bill],Table2[Agree Value])</f>
        <v>0</v>
      </c>
      <c r="G5">
        <f>IF(_2[[#This Row],[Value]]=_2[[#This Row],[Agree]],_2[[#This Row],[Count]],0)</f>
        <v>1</v>
      </c>
      <c r="H5" cm="1">
        <f t="array" ref="H5">_xlfn.XLOOKUP(Table81621[Bill],Table2[Bill],Table2[Weight?],"Error")</f>
        <v>1</v>
      </c>
    </row>
    <row r="6" spans="1:8" x14ac:dyDescent="0.2">
      <c r="A6" t="s">
        <v>4</v>
      </c>
      <c r="B6" t="s">
        <v>5</v>
      </c>
      <c r="C6" t="s">
        <v>6</v>
      </c>
      <c r="D6" t="s">
        <v>7</v>
      </c>
      <c r="E6">
        <f>IF(_2[[#This Row],[Vote]]="YEA",1,0)</f>
        <v>1</v>
      </c>
      <c r="F6" cm="1">
        <f t="array" ref="F6">_xlfn.XLOOKUP(Table81621[Bill],Table2[Bill],Table2[Agree Value])</f>
        <v>0</v>
      </c>
      <c r="G6">
        <f>IF(_2[[#This Row],[Value]]=_2[[#This Row],[Agree]],_2[[#This Row],[Count]],0)</f>
        <v>0</v>
      </c>
      <c r="H6" cm="1">
        <f t="array" ref="H6">_xlfn.XLOOKUP(Table81621[Bill],Table2[Bill],Table2[Weight?],"Error")</f>
        <v>1</v>
      </c>
    </row>
    <row r="7" spans="1:8" x14ac:dyDescent="0.2">
      <c r="A7" t="s">
        <v>8</v>
      </c>
      <c r="B7" t="s">
        <v>1</v>
      </c>
      <c r="C7" t="s">
        <v>9</v>
      </c>
      <c r="D7" t="s">
        <v>3</v>
      </c>
      <c r="E7">
        <f>IF(_2[[#This Row],[Vote]]="YEA",1,0)</f>
        <v>0</v>
      </c>
      <c r="F7" cm="1">
        <f t="array" ref="F7">_xlfn.XLOOKUP(Table81621[Bill],Table2[Bill],Table2[Agree Value])</f>
        <v>0</v>
      </c>
      <c r="G7">
        <f>IF(_2[[#This Row],[Value]]=_2[[#This Row],[Agree]],_2[[#This Row],[Count]],0)</f>
        <v>1</v>
      </c>
      <c r="H7" cm="1">
        <f t="array" ref="H7">_xlfn.XLOOKUP(Table81621[Bill],Table2[Bill],Table2[Weight?],"Error")</f>
        <v>1</v>
      </c>
    </row>
    <row r="8" spans="1:8" x14ac:dyDescent="0.2">
      <c r="A8" t="s">
        <v>10</v>
      </c>
      <c r="B8" t="s">
        <v>5</v>
      </c>
      <c r="C8" t="s">
        <v>11</v>
      </c>
      <c r="D8" t="s">
        <v>7</v>
      </c>
      <c r="E8">
        <f>IF(_2[[#This Row],[Vote]]="YEA",1,0)</f>
        <v>1</v>
      </c>
      <c r="F8" cm="1">
        <f t="array" ref="F8">_xlfn.XLOOKUP(Table81621[Bill],Table2[Bill],Table2[Agree Value])</f>
        <v>0</v>
      </c>
      <c r="G8">
        <f>IF(_2[[#This Row],[Value]]=_2[[#This Row],[Agree]],_2[[#This Row],[Count]],0)</f>
        <v>0</v>
      </c>
      <c r="H8" cm="1">
        <f t="array" ref="H8">_xlfn.XLOOKUP(Table81621[Bill],Table2[Bill],Table2[Weight?],"Error")</f>
        <v>1</v>
      </c>
    </row>
    <row r="9" spans="1:8" x14ac:dyDescent="0.2">
      <c r="A9" t="s">
        <v>12</v>
      </c>
      <c r="B9" t="s">
        <v>5</v>
      </c>
      <c r="C9" t="s">
        <v>13</v>
      </c>
      <c r="D9" t="s">
        <v>7</v>
      </c>
      <c r="E9">
        <f>IF(_2[[#This Row],[Vote]]="YEA",1,0)</f>
        <v>1</v>
      </c>
      <c r="F9" cm="1">
        <f t="array" ref="F9">_xlfn.XLOOKUP(Table81621[Bill],Table2[Bill],Table2[Agree Value])</f>
        <v>0</v>
      </c>
      <c r="G9">
        <f>IF(_2[[#This Row],[Value]]=_2[[#This Row],[Agree]],_2[[#This Row],[Count]],0)</f>
        <v>0</v>
      </c>
      <c r="H9" cm="1">
        <f t="array" ref="H9">_xlfn.XLOOKUP(Table81621[Bill],Table2[Bill],Table2[Weight?],"Error")</f>
        <v>1</v>
      </c>
    </row>
    <row r="10" spans="1:8" x14ac:dyDescent="0.2">
      <c r="A10" t="s">
        <v>14</v>
      </c>
      <c r="B10" t="s">
        <v>1</v>
      </c>
      <c r="C10" t="s">
        <v>15</v>
      </c>
      <c r="D10" t="s">
        <v>3</v>
      </c>
      <c r="E10">
        <f>IF(_2[[#This Row],[Vote]]="YEA",1,0)</f>
        <v>0</v>
      </c>
      <c r="F10" cm="1">
        <f t="array" ref="F10">_xlfn.XLOOKUP(Table81621[Bill],Table2[Bill],Table2[Agree Value])</f>
        <v>0</v>
      </c>
      <c r="G10">
        <f>IF(_2[[#This Row],[Value]]=_2[[#This Row],[Agree]],_2[[#This Row],[Count]],0)</f>
        <v>1</v>
      </c>
      <c r="H10" cm="1">
        <f t="array" ref="H10">_xlfn.XLOOKUP(Table81621[Bill],Table2[Bill],Table2[Weight?],"Error")</f>
        <v>1</v>
      </c>
    </row>
    <row r="11" spans="1:8" x14ac:dyDescent="0.2">
      <c r="A11" t="s">
        <v>18</v>
      </c>
      <c r="B11" t="s">
        <v>5</v>
      </c>
      <c r="C11" t="s">
        <v>19</v>
      </c>
      <c r="D11" t="s">
        <v>7</v>
      </c>
      <c r="E11">
        <f>IF(_2[[#This Row],[Vote]]="YEA",1,0)</f>
        <v>1</v>
      </c>
      <c r="F11" cm="1">
        <f t="array" ref="F11">_xlfn.XLOOKUP(Table81621[Bill],Table2[Bill],Table2[Agree Value])</f>
        <v>0</v>
      </c>
      <c r="G11">
        <f>IF(_2[[#This Row],[Value]]=_2[[#This Row],[Agree]],_2[[#This Row],[Count]],0)</f>
        <v>0</v>
      </c>
      <c r="H11" cm="1">
        <f t="array" ref="H11">_xlfn.XLOOKUP(Table81621[Bill],Table2[Bill],Table2[Weight?],"Error")</f>
        <v>1</v>
      </c>
    </row>
    <row r="12" spans="1:8" x14ac:dyDescent="0.2">
      <c r="A12" t="s">
        <v>20</v>
      </c>
      <c r="B12" t="s">
        <v>5</v>
      </c>
      <c r="C12" t="s">
        <v>21</v>
      </c>
      <c r="D12" t="s">
        <v>7</v>
      </c>
      <c r="E12">
        <f>IF(_2[[#This Row],[Vote]]="YEA",1,0)</f>
        <v>1</v>
      </c>
      <c r="F12" cm="1">
        <f t="array" ref="F12">_xlfn.XLOOKUP(Table81621[Bill],Table2[Bill],Table2[Agree Value])</f>
        <v>0</v>
      </c>
      <c r="G12">
        <f>IF(_2[[#This Row],[Value]]=_2[[#This Row],[Agree]],_2[[#This Row],[Count]],0)</f>
        <v>0</v>
      </c>
      <c r="H12" cm="1">
        <f t="array" ref="H12">_xlfn.XLOOKUP(Table81621[Bill],Table2[Bill],Table2[Weight?],"Error")</f>
        <v>1</v>
      </c>
    </row>
    <row r="13" spans="1:8" x14ac:dyDescent="0.2">
      <c r="A13" t="s">
        <v>22</v>
      </c>
      <c r="B13" t="s">
        <v>5</v>
      </c>
      <c r="C13" t="s">
        <v>15</v>
      </c>
      <c r="D13" t="s">
        <v>7</v>
      </c>
      <c r="E13">
        <f>IF(_2[[#This Row],[Vote]]="YEA",1,0)</f>
        <v>1</v>
      </c>
      <c r="F13" cm="1">
        <f t="array" ref="F13">_xlfn.XLOOKUP(Table81621[Bill],Table2[Bill],Table2[Agree Value])</f>
        <v>0</v>
      </c>
      <c r="G13">
        <f>IF(_2[[#This Row],[Value]]=_2[[#This Row],[Agree]],_2[[#This Row],[Count]],0)</f>
        <v>0</v>
      </c>
      <c r="H13" cm="1">
        <f t="array" ref="H13">_xlfn.XLOOKUP(Table81621[Bill],Table2[Bill],Table2[Weight?],"Error")</f>
        <v>1</v>
      </c>
    </row>
    <row r="14" spans="1:8" x14ac:dyDescent="0.2">
      <c r="A14" t="s">
        <v>23</v>
      </c>
      <c r="B14" t="s">
        <v>1</v>
      </c>
      <c r="C14" t="s">
        <v>24</v>
      </c>
      <c r="D14" t="s">
        <v>3</v>
      </c>
      <c r="E14">
        <f>IF(_2[[#This Row],[Vote]]="YEA",1,0)</f>
        <v>0</v>
      </c>
      <c r="F14" cm="1">
        <f t="array" ref="F14">_xlfn.XLOOKUP(Table81621[Bill],Table2[Bill],Table2[Agree Value])</f>
        <v>0</v>
      </c>
      <c r="G14">
        <f>IF(_2[[#This Row],[Value]]=_2[[#This Row],[Agree]],_2[[#This Row],[Count]],0)</f>
        <v>1</v>
      </c>
      <c r="H14" cm="1">
        <f t="array" ref="H14">_xlfn.XLOOKUP(Table81621[Bill],Table2[Bill],Table2[Weight?],"Error")</f>
        <v>1</v>
      </c>
    </row>
    <row r="15" spans="1:8" x14ac:dyDescent="0.2">
      <c r="A15" t="s">
        <v>25</v>
      </c>
      <c r="B15" t="s">
        <v>5</v>
      </c>
      <c r="C15" t="s">
        <v>15</v>
      </c>
      <c r="D15" t="s">
        <v>7</v>
      </c>
      <c r="E15">
        <f>IF(_2[[#This Row],[Vote]]="YEA",1,0)</f>
        <v>1</v>
      </c>
      <c r="F15" cm="1">
        <f t="array" ref="F15">_xlfn.XLOOKUP(Table81621[Bill],Table2[Bill],Table2[Agree Value])</f>
        <v>0</v>
      </c>
      <c r="G15">
        <f>IF(_2[[#This Row],[Value]]=_2[[#This Row],[Agree]],_2[[#This Row],[Count]],0)</f>
        <v>0</v>
      </c>
      <c r="H15" cm="1">
        <f t="array" ref="H15">_xlfn.XLOOKUP(Table81621[Bill],Table2[Bill],Table2[Weight?],"Error")</f>
        <v>1</v>
      </c>
    </row>
    <row r="16" spans="1:8" x14ac:dyDescent="0.2">
      <c r="A16" t="s">
        <v>26</v>
      </c>
      <c r="B16" t="s">
        <v>5</v>
      </c>
      <c r="C16" t="s">
        <v>27</v>
      </c>
      <c r="D16" t="s">
        <v>7</v>
      </c>
      <c r="E16">
        <f>IF(_2[[#This Row],[Vote]]="YEA",1,0)</f>
        <v>1</v>
      </c>
      <c r="F16" cm="1">
        <f t="array" ref="F16">_xlfn.XLOOKUP(Table81621[Bill],Table2[Bill],Table2[Agree Value])</f>
        <v>0</v>
      </c>
      <c r="G16">
        <f>IF(_2[[#This Row],[Value]]=_2[[#This Row],[Agree]],_2[[#This Row],[Count]],0)</f>
        <v>0</v>
      </c>
      <c r="H16" cm="1">
        <f t="array" ref="H16">_xlfn.XLOOKUP(Table81621[Bill],Table2[Bill],Table2[Weight?],"Error")</f>
        <v>1</v>
      </c>
    </row>
    <row r="17" spans="1:8" x14ac:dyDescent="0.2">
      <c r="A17" t="s">
        <v>28</v>
      </c>
      <c r="B17" t="s">
        <v>5</v>
      </c>
      <c r="C17" t="s">
        <v>29</v>
      </c>
      <c r="D17" t="s">
        <v>7</v>
      </c>
      <c r="E17">
        <f>IF(_2[[#This Row],[Vote]]="YEA",1,0)</f>
        <v>1</v>
      </c>
      <c r="F17" cm="1">
        <f t="array" ref="F17">_xlfn.XLOOKUP(Table81621[Bill],Table2[Bill],Table2[Agree Value])</f>
        <v>0</v>
      </c>
      <c r="G17">
        <f>IF(_2[[#This Row],[Value]]=_2[[#This Row],[Agree]],_2[[#This Row],[Count]],0)</f>
        <v>0</v>
      </c>
      <c r="H17" cm="1">
        <f t="array" ref="H17">_xlfn.XLOOKUP(Table81621[Bill],Table2[Bill],Table2[Weight?],"Error")</f>
        <v>1</v>
      </c>
    </row>
    <row r="18" spans="1:8" x14ac:dyDescent="0.2">
      <c r="A18" t="s">
        <v>30</v>
      </c>
      <c r="B18" t="s">
        <v>5</v>
      </c>
      <c r="C18" t="s">
        <v>31</v>
      </c>
      <c r="D18" t="s">
        <v>7</v>
      </c>
      <c r="E18">
        <f>IF(_2[[#This Row],[Vote]]="YEA",1,0)</f>
        <v>1</v>
      </c>
      <c r="F18" cm="1">
        <f t="array" ref="F18">_xlfn.XLOOKUP(Table81621[Bill],Table2[Bill],Table2[Agree Value])</f>
        <v>0</v>
      </c>
      <c r="G18">
        <f>IF(_2[[#This Row],[Value]]=_2[[#This Row],[Agree]],_2[[#This Row],[Count]],0)</f>
        <v>0</v>
      </c>
      <c r="H18" cm="1">
        <f t="array" ref="H18">_xlfn.XLOOKUP(Table81621[Bill],Table2[Bill],Table2[Weight?],"Error")</f>
        <v>1</v>
      </c>
    </row>
    <row r="19" spans="1:8" x14ac:dyDescent="0.2">
      <c r="A19" t="s">
        <v>32</v>
      </c>
      <c r="B19" t="s">
        <v>1</v>
      </c>
      <c r="C19" t="s">
        <v>33</v>
      </c>
      <c r="D19" t="s">
        <v>3</v>
      </c>
      <c r="E19">
        <f>IF(_2[[#This Row],[Vote]]="YEA",1,0)</f>
        <v>0</v>
      </c>
      <c r="F19" cm="1">
        <f t="array" ref="F19">_xlfn.XLOOKUP(Table81621[Bill],Table2[Bill],Table2[Agree Value])</f>
        <v>0</v>
      </c>
      <c r="G19">
        <f>IF(_2[[#This Row],[Value]]=_2[[#This Row],[Agree]],_2[[#This Row],[Count]],0)</f>
        <v>1</v>
      </c>
      <c r="H19" cm="1">
        <f t="array" ref="H19">_xlfn.XLOOKUP(Table81621[Bill],Table2[Bill],Table2[Weight?],"Error")</f>
        <v>1</v>
      </c>
    </row>
    <row r="20" spans="1:8" x14ac:dyDescent="0.2">
      <c r="A20" t="s">
        <v>34</v>
      </c>
      <c r="B20" t="s">
        <v>5</v>
      </c>
      <c r="C20" t="s">
        <v>29</v>
      </c>
      <c r="D20" t="s">
        <v>7</v>
      </c>
      <c r="E20">
        <f>IF(_2[[#This Row],[Vote]]="YEA",1,0)</f>
        <v>1</v>
      </c>
      <c r="F20" cm="1">
        <f t="array" ref="F20">_xlfn.XLOOKUP(Table81621[Bill],Table2[Bill],Table2[Agree Value])</f>
        <v>0</v>
      </c>
      <c r="G20">
        <f>IF(_2[[#This Row],[Value]]=_2[[#This Row],[Agree]],_2[[#This Row],[Count]],0)</f>
        <v>0</v>
      </c>
      <c r="H20" cm="1">
        <f t="array" ref="H20">_xlfn.XLOOKUP(Table81621[Bill],Table2[Bill],Table2[Weight?],"Error")</f>
        <v>1</v>
      </c>
    </row>
    <row r="21" spans="1:8" x14ac:dyDescent="0.2">
      <c r="A21" t="s">
        <v>35</v>
      </c>
      <c r="B21" t="s">
        <v>5</v>
      </c>
      <c r="C21" t="s">
        <v>36</v>
      </c>
      <c r="D21" t="s">
        <v>7</v>
      </c>
      <c r="E21">
        <f>IF(_2[[#This Row],[Vote]]="YEA",1,0)</f>
        <v>1</v>
      </c>
      <c r="F21" cm="1">
        <f t="array" ref="F21">_xlfn.XLOOKUP(Table81621[Bill],Table2[Bill],Table2[Agree Value])</f>
        <v>0</v>
      </c>
      <c r="G21">
        <f>IF(_2[[#This Row],[Value]]=_2[[#This Row],[Agree]],_2[[#This Row],[Count]],0)</f>
        <v>0</v>
      </c>
      <c r="H21" cm="1">
        <f t="array" ref="H21">_xlfn.XLOOKUP(Table81621[Bill],Table2[Bill],Table2[Weight?],"Error")</f>
        <v>1</v>
      </c>
    </row>
    <row r="22" spans="1:8" x14ac:dyDescent="0.2">
      <c r="A22" t="s">
        <v>37</v>
      </c>
      <c r="B22" t="s">
        <v>1</v>
      </c>
      <c r="C22" t="s">
        <v>9</v>
      </c>
      <c r="D22" t="s">
        <v>3</v>
      </c>
      <c r="E22">
        <f>IF(_2[[#This Row],[Vote]]="YEA",1,0)</f>
        <v>0</v>
      </c>
      <c r="F22" cm="1">
        <f t="array" ref="F22">_xlfn.XLOOKUP(Table81621[Bill],Table2[Bill],Table2[Agree Value])</f>
        <v>0</v>
      </c>
      <c r="G22">
        <f>IF(_2[[#This Row],[Value]]=_2[[#This Row],[Agree]],_2[[#This Row],[Count]],0)</f>
        <v>1</v>
      </c>
      <c r="H22" cm="1">
        <f t="array" ref="H22">_xlfn.XLOOKUP(Table81621[Bill],Table2[Bill],Table2[Weight?],"Error")</f>
        <v>1</v>
      </c>
    </row>
    <row r="23" spans="1:8" x14ac:dyDescent="0.2">
      <c r="A23" t="s">
        <v>38</v>
      </c>
      <c r="B23" t="s">
        <v>5</v>
      </c>
      <c r="C23" t="s">
        <v>39</v>
      </c>
      <c r="D23" t="s">
        <v>7</v>
      </c>
      <c r="E23">
        <f>IF(_2[[#This Row],[Vote]]="YEA",1,0)</f>
        <v>1</v>
      </c>
      <c r="F23" cm="1">
        <f t="array" ref="F23">_xlfn.XLOOKUP(Table81621[Bill],Table2[Bill],Table2[Agree Value])</f>
        <v>0</v>
      </c>
      <c r="G23">
        <f>IF(_2[[#This Row],[Value]]=_2[[#This Row],[Agree]],_2[[#This Row],[Count]],0)</f>
        <v>0</v>
      </c>
      <c r="H23" cm="1">
        <f t="array" ref="H23">_xlfn.XLOOKUP(Table81621[Bill],Table2[Bill],Table2[Weight?],"Error")</f>
        <v>1</v>
      </c>
    </row>
    <row r="24" spans="1:8" x14ac:dyDescent="0.2">
      <c r="A24" t="s">
        <v>40</v>
      </c>
      <c r="B24" t="s">
        <v>1</v>
      </c>
      <c r="C24" t="s">
        <v>31</v>
      </c>
      <c r="D24" t="s">
        <v>3</v>
      </c>
      <c r="E24">
        <f>IF(_2[[#This Row],[Vote]]="YEA",1,0)</f>
        <v>0</v>
      </c>
      <c r="F24" cm="1">
        <f t="array" ref="F24">_xlfn.XLOOKUP(Table81621[Bill],Table2[Bill],Table2[Agree Value])</f>
        <v>0</v>
      </c>
      <c r="G24">
        <f>IF(_2[[#This Row],[Value]]=_2[[#This Row],[Agree]],_2[[#This Row],[Count]],0)</f>
        <v>1</v>
      </c>
      <c r="H24" cm="1">
        <f t="array" ref="H24">_xlfn.XLOOKUP(Table81621[Bill],Table2[Bill],Table2[Weight?],"Error")</f>
        <v>1</v>
      </c>
    </row>
    <row r="25" spans="1:8" x14ac:dyDescent="0.2">
      <c r="A25" t="s">
        <v>41</v>
      </c>
      <c r="B25" t="s">
        <v>5</v>
      </c>
      <c r="C25" t="s">
        <v>42</v>
      </c>
      <c r="D25" t="s">
        <v>7</v>
      </c>
      <c r="E25">
        <f>IF(_2[[#This Row],[Vote]]="YEA",1,0)</f>
        <v>1</v>
      </c>
      <c r="F25" cm="1">
        <f t="array" ref="F25">_xlfn.XLOOKUP(Table81621[Bill],Table2[Bill],Table2[Agree Value])</f>
        <v>0</v>
      </c>
      <c r="G25">
        <f>IF(_2[[#This Row],[Value]]=_2[[#This Row],[Agree]],_2[[#This Row],[Count]],0)</f>
        <v>0</v>
      </c>
      <c r="H25" cm="1">
        <f t="array" ref="H25">_xlfn.XLOOKUP(Table81621[Bill],Table2[Bill],Table2[Weight?],"Error")</f>
        <v>1</v>
      </c>
    </row>
    <row r="26" spans="1:8" x14ac:dyDescent="0.2">
      <c r="A26" t="s">
        <v>43</v>
      </c>
      <c r="B26" t="s">
        <v>1</v>
      </c>
      <c r="C26" t="s">
        <v>9</v>
      </c>
      <c r="D26" t="s">
        <v>3</v>
      </c>
      <c r="E26">
        <f>IF(_2[[#This Row],[Vote]]="YEA",1,0)</f>
        <v>0</v>
      </c>
      <c r="F26" cm="1">
        <f t="array" ref="F26">_xlfn.XLOOKUP(Table81621[Bill],Table2[Bill],Table2[Agree Value])</f>
        <v>0</v>
      </c>
      <c r="G26">
        <f>IF(_2[[#This Row],[Value]]=_2[[#This Row],[Agree]],_2[[#This Row],[Count]],0)</f>
        <v>1</v>
      </c>
      <c r="H26" cm="1">
        <f t="array" ref="H26">_xlfn.XLOOKUP(Table81621[Bill],Table2[Bill],Table2[Weight?],"Error")</f>
        <v>1</v>
      </c>
    </row>
    <row r="27" spans="1:8" x14ac:dyDescent="0.2">
      <c r="A27" t="s">
        <v>44</v>
      </c>
      <c r="B27" t="s">
        <v>5</v>
      </c>
      <c r="C27" t="s">
        <v>45</v>
      </c>
      <c r="D27" t="s">
        <v>7</v>
      </c>
      <c r="E27">
        <f>IF(_2[[#This Row],[Vote]]="YEA",1,0)</f>
        <v>1</v>
      </c>
      <c r="F27" cm="1">
        <f t="array" ref="F27">_xlfn.XLOOKUP(Table81621[Bill],Table2[Bill],Table2[Agree Value])</f>
        <v>0</v>
      </c>
      <c r="G27">
        <f>IF(_2[[#This Row],[Value]]=_2[[#This Row],[Agree]],_2[[#This Row],[Count]],0)</f>
        <v>0</v>
      </c>
      <c r="H27" cm="1">
        <f t="array" ref="H27">_xlfn.XLOOKUP(Table81621[Bill],Table2[Bill],Table2[Weight?],"Error")</f>
        <v>1</v>
      </c>
    </row>
    <row r="28" spans="1:8" x14ac:dyDescent="0.2">
      <c r="A28" t="s">
        <v>46</v>
      </c>
      <c r="B28" t="s">
        <v>1</v>
      </c>
      <c r="C28" t="s">
        <v>47</v>
      </c>
      <c r="D28" t="s">
        <v>3</v>
      </c>
      <c r="E28">
        <f>IF(_2[[#This Row],[Vote]]="YEA",1,0)</f>
        <v>0</v>
      </c>
      <c r="F28" cm="1">
        <f t="array" ref="F28">_xlfn.XLOOKUP(Table81621[Bill],Table2[Bill],Table2[Agree Value])</f>
        <v>0</v>
      </c>
      <c r="G28">
        <f>IF(_2[[#This Row],[Value]]=_2[[#This Row],[Agree]],_2[[#This Row],[Count]],0)</f>
        <v>1</v>
      </c>
      <c r="H28" cm="1">
        <f t="array" ref="H28">_xlfn.XLOOKUP(Table81621[Bill],Table2[Bill],Table2[Weight?],"Error")</f>
        <v>1</v>
      </c>
    </row>
    <row r="29" spans="1:8" x14ac:dyDescent="0.2">
      <c r="A29" t="s">
        <v>48</v>
      </c>
      <c r="B29" t="s">
        <v>5</v>
      </c>
      <c r="C29" t="s">
        <v>49</v>
      </c>
      <c r="D29" t="s">
        <v>7</v>
      </c>
      <c r="E29">
        <f>IF(_2[[#This Row],[Vote]]="YEA",1,0)</f>
        <v>1</v>
      </c>
      <c r="F29" cm="1">
        <f t="array" ref="F29">_xlfn.XLOOKUP(Table81621[Bill],Table2[Bill],Table2[Agree Value])</f>
        <v>0</v>
      </c>
      <c r="G29">
        <f>IF(_2[[#This Row],[Value]]=_2[[#This Row],[Agree]],_2[[#This Row],[Count]],0)</f>
        <v>0</v>
      </c>
      <c r="H29" cm="1">
        <f t="array" ref="H29">_xlfn.XLOOKUP(Table81621[Bill],Table2[Bill],Table2[Weight?],"Error")</f>
        <v>1</v>
      </c>
    </row>
    <row r="30" spans="1:8" x14ac:dyDescent="0.2">
      <c r="A30" t="s">
        <v>50</v>
      </c>
      <c r="B30" t="s">
        <v>5</v>
      </c>
      <c r="C30" t="s">
        <v>51</v>
      </c>
      <c r="D30" t="s">
        <v>7</v>
      </c>
      <c r="E30">
        <f>IF(_2[[#This Row],[Vote]]="YEA",1,0)</f>
        <v>1</v>
      </c>
      <c r="F30" cm="1">
        <f t="array" ref="F30">_xlfn.XLOOKUP(Table81621[Bill],Table2[Bill],Table2[Agree Value])</f>
        <v>0</v>
      </c>
      <c r="G30">
        <f>IF(_2[[#This Row],[Value]]=_2[[#This Row],[Agree]],_2[[#This Row],[Count]],0)</f>
        <v>0</v>
      </c>
      <c r="H30" cm="1">
        <f t="array" ref="H30">_xlfn.XLOOKUP(Table81621[Bill],Table2[Bill],Table2[Weight?],"Error")</f>
        <v>1</v>
      </c>
    </row>
    <row r="31" spans="1:8" x14ac:dyDescent="0.2">
      <c r="A31" t="s">
        <v>52</v>
      </c>
      <c r="B31" t="s">
        <v>5</v>
      </c>
      <c r="C31" t="s">
        <v>39</v>
      </c>
      <c r="D31" t="s">
        <v>7</v>
      </c>
      <c r="E31">
        <f>IF(_2[[#This Row],[Vote]]="YEA",1,0)</f>
        <v>1</v>
      </c>
      <c r="F31" cm="1">
        <f t="array" ref="F31">_xlfn.XLOOKUP(Table81621[Bill],Table2[Bill],Table2[Agree Value])</f>
        <v>0</v>
      </c>
      <c r="G31">
        <f>IF(_2[[#This Row],[Value]]=_2[[#This Row],[Agree]],_2[[#This Row],[Count]],0)</f>
        <v>0</v>
      </c>
      <c r="H31" cm="1">
        <f t="array" ref="H31">_xlfn.XLOOKUP(Table81621[Bill],Table2[Bill],Table2[Weight?],"Error")</f>
        <v>1</v>
      </c>
    </row>
    <row r="32" spans="1:8" x14ac:dyDescent="0.2">
      <c r="A32" t="s">
        <v>53</v>
      </c>
      <c r="B32" t="s">
        <v>1</v>
      </c>
      <c r="C32" t="s">
        <v>13</v>
      </c>
      <c r="D32" t="s">
        <v>3</v>
      </c>
      <c r="E32">
        <f>IF(_2[[#This Row],[Vote]]="YEA",1,0)</f>
        <v>0</v>
      </c>
      <c r="F32" cm="1">
        <f t="array" ref="F32">_xlfn.XLOOKUP(Table81621[Bill],Table2[Bill],Table2[Agree Value])</f>
        <v>0</v>
      </c>
      <c r="G32">
        <f>IF(_2[[#This Row],[Value]]=_2[[#This Row],[Agree]],_2[[#This Row],[Count]],0)</f>
        <v>1</v>
      </c>
      <c r="H32" cm="1">
        <f t="array" ref="H32">_xlfn.XLOOKUP(Table81621[Bill],Table2[Bill],Table2[Weight?],"Error")</f>
        <v>1</v>
      </c>
    </row>
    <row r="33" spans="1:8" x14ac:dyDescent="0.2">
      <c r="A33" t="s">
        <v>54</v>
      </c>
      <c r="B33" t="s">
        <v>5</v>
      </c>
      <c r="C33" t="s">
        <v>2</v>
      </c>
      <c r="D33" t="s">
        <v>7</v>
      </c>
      <c r="E33">
        <f>IF(_2[[#This Row],[Vote]]="YEA",1,0)</f>
        <v>1</v>
      </c>
      <c r="F33" cm="1">
        <f t="array" ref="F33">_xlfn.XLOOKUP(Table81621[Bill],Table2[Bill],Table2[Agree Value])</f>
        <v>0</v>
      </c>
      <c r="G33">
        <f>IF(_2[[#This Row],[Value]]=_2[[#This Row],[Agree]],_2[[#This Row],[Count]],0)</f>
        <v>0</v>
      </c>
      <c r="H33" cm="1">
        <f t="array" ref="H33">_xlfn.XLOOKUP(Table81621[Bill],Table2[Bill],Table2[Weight?],"Error")</f>
        <v>1</v>
      </c>
    </row>
    <row r="34" spans="1:8" x14ac:dyDescent="0.2">
      <c r="A34" t="s">
        <v>55</v>
      </c>
      <c r="B34" t="s">
        <v>1</v>
      </c>
      <c r="C34" t="s">
        <v>42</v>
      </c>
      <c r="D34" t="s">
        <v>3</v>
      </c>
      <c r="E34">
        <f>IF(_2[[#This Row],[Vote]]="YEA",1,0)</f>
        <v>0</v>
      </c>
      <c r="F34" cm="1">
        <f t="array" ref="F34">_xlfn.XLOOKUP(Table81621[Bill],Table2[Bill],Table2[Agree Value])</f>
        <v>0</v>
      </c>
      <c r="G34">
        <f>IF(_2[[#This Row],[Value]]=_2[[#This Row],[Agree]],_2[[#This Row],[Count]],0)</f>
        <v>1</v>
      </c>
      <c r="H34" cm="1">
        <f t="array" ref="H34">_xlfn.XLOOKUP(Table81621[Bill],Table2[Bill],Table2[Weight?],"Error")</f>
        <v>1</v>
      </c>
    </row>
    <row r="35" spans="1:8" x14ac:dyDescent="0.2">
      <c r="A35" t="s">
        <v>56</v>
      </c>
      <c r="B35" t="s">
        <v>1</v>
      </c>
      <c r="C35" t="s">
        <v>57</v>
      </c>
      <c r="D35" t="s">
        <v>3</v>
      </c>
      <c r="E35">
        <f>IF(_2[[#This Row],[Vote]]="YEA",1,0)</f>
        <v>0</v>
      </c>
      <c r="F35" cm="1">
        <f t="array" ref="F35">_xlfn.XLOOKUP(Table81621[Bill],Table2[Bill],Table2[Agree Value])</f>
        <v>0</v>
      </c>
      <c r="G35">
        <f>IF(_2[[#This Row],[Value]]=_2[[#This Row],[Agree]],_2[[#This Row],[Count]],0)</f>
        <v>1</v>
      </c>
      <c r="H35" cm="1">
        <f t="array" ref="H35">_xlfn.XLOOKUP(Table81621[Bill],Table2[Bill],Table2[Weight?],"Error")</f>
        <v>1</v>
      </c>
    </row>
    <row r="36" spans="1:8" x14ac:dyDescent="0.2">
      <c r="A36" t="s">
        <v>58</v>
      </c>
      <c r="B36" t="s">
        <v>5</v>
      </c>
      <c r="C36" t="s">
        <v>59</v>
      </c>
      <c r="D36" t="s">
        <v>7</v>
      </c>
      <c r="E36">
        <f>IF(_2[[#This Row],[Vote]]="YEA",1,0)</f>
        <v>1</v>
      </c>
      <c r="F36" cm="1">
        <f t="array" ref="F36">_xlfn.XLOOKUP(Table81621[Bill],Table2[Bill],Table2[Agree Value])</f>
        <v>0</v>
      </c>
      <c r="G36">
        <f>IF(_2[[#This Row],[Value]]=_2[[#This Row],[Agree]],_2[[#This Row],[Count]],0)</f>
        <v>0</v>
      </c>
      <c r="H36" cm="1">
        <f t="array" ref="H36">_xlfn.XLOOKUP(Table81621[Bill],Table2[Bill],Table2[Weight?],"Error")</f>
        <v>1</v>
      </c>
    </row>
    <row r="37" spans="1:8" x14ac:dyDescent="0.2">
      <c r="A37" t="s">
        <v>60</v>
      </c>
      <c r="B37" t="s">
        <v>1</v>
      </c>
      <c r="C37" t="s">
        <v>42</v>
      </c>
      <c r="D37" t="s">
        <v>3</v>
      </c>
      <c r="E37">
        <f>IF(_2[[#This Row],[Vote]]="YEA",1,0)</f>
        <v>0</v>
      </c>
      <c r="F37" cm="1">
        <f t="array" ref="F37">_xlfn.XLOOKUP(Table81621[Bill],Table2[Bill],Table2[Agree Value])</f>
        <v>0</v>
      </c>
      <c r="G37">
        <f>IF(_2[[#This Row],[Value]]=_2[[#This Row],[Agree]],_2[[#This Row],[Count]],0)</f>
        <v>1</v>
      </c>
      <c r="H37" cm="1">
        <f t="array" ref="H37">_xlfn.XLOOKUP(Table81621[Bill],Table2[Bill],Table2[Weight?],"Error")</f>
        <v>1</v>
      </c>
    </row>
    <row r="38" spans="1:8" x14ac:dyDescent="0.2">
      <c r="A38" t="s">
        <v>61</v>
      </c>
      <c r="B38" t="s">
        <v>5</v>
      </c>
      <c r="C38" t="s">
        <v>62</v>
      </c>
      <c r="D38" t="s">
        <v>7</v>
      </c>
      <c r="E38">
        <f>IF(_2[[#This Row],[Vote]]="YEA",1,0)</f>
        <v>1</v>
      </c>
      <c r="F38" cm="1">
        <f t="array" ref="F38">_xlfn.XLOOKUP(Table81621[Bill],Table2[Bill],Table2[Agree Value])</f>
        <v>0</v>
      </c>
      <c r="G38">
        <f>IF(_2[[#This Row],[Value]]=_2[[#This Row],[Agree]],_2[[#This Row],[Count]],0)</f>
        <v>0</v>
      </c>
      <c r="H38" cm="1">
        <f t="array" ref="H38">_xlfn.XLOOKUP(Table81621[Bill],Table2[Bill],Table2[Weight?],"Error")</f>
        <v>1</v>
      </c>
    </row>
    <row r="39" spans="1:8" x14ac:dyDescent="0.2">
      <c r="A39" t="s">
        <v>63</v>
      </c>
      <c r="B39" t="s">
        <v>1</v>
      </c>
      <c r="C39" t="s">
        <v>64</v>
      </c>
      <c r="D39" t="s">
        <v>3</v>
      </c>
      <c r="E39">
        <f>IF(_2[[#This Row],[Vote]]="YEA",1,0)</f>
        <v>0</v>
      </c>
      <c r="F39" cm="1">
        <f t="array" ref="F39">_xlfn.XLOOKUP(Table81621[Bill],Table2[Bill],Table2[Agree Value])</f>
        <v>0</v>
      </c>
      <c r="G39">
        <f>IF(_2[[#This Row],[Value]]=_2[[#This Row],[Agree]],_2[[#This Row],[Count]],0)</f>
        <v>1</v>
      </c>
      <c r="H39" cm="1">
        <f t="array" ref="H39">_xlfn.XLOOKUP(Table81621[Bill],Table2[Bill],Table2[Weight?],"Error")</f>
        <v>1</v>
      </c>
    </row>
    <row r="40" spans="1:8" x14ac:dyDescent="0.2">
      <c r="A40" t="s">
        <v>65</v>
      </c>
      <c r="B40" t="s">
        <v>1</v>
      </c>
      <c r="C40" t="s">
        <v>66</v>
      </c>
      <c r="D40" t="s">
        <v>3</v>
      </c>
      <c r="E40">
        <f>IF(_2[[#This Row],[Vote]]="YEA",1,0)</f>
        <v>0</v>
      </c>
      <c r="F40" cm="1">
        <f t="array" ref="F40">_xlfn.XLOOKUP(Table81621[Bill],Table2[Bill],Table2[Agree Value])</f>
        <v>0</v>
      </c>
      <c r="G40">
        <f>IF(_2[[#This Row],[Value]]=_2[[#This Row],[Agree]],_2[[#This Row],[Count]],0)</f>
        <v>1</v>
      </c>
      <c r="H40" cm="1">
        <f t="array" ref="H40">_xlfn.XLOOKUP(Table81621[Bill],Table2[Bill],Table2[Weight?],"Error")</f>
        <v>1</v>
      </c>
    </row>
    <row r="41" spans="1:8" x14ac:dyDescent="0.2">
      <c r="A41" t="s">
        <v>67</v>
      </c>
      <c r="B41" t="s">
        <v>5</v>
      </c>
      <c r="C41" t="s">
        <v>49</v>
      </c>
      <c r="D41" t="s">
        <v>7</v>
      </c>
      <c r="E41">
        <f>IF(_2[[#This Row],[Vote]]="YEA",1,0)</f>
        <v>1</v>
      </c>
      <c r="F41" cm="1">
        <f t="array" ref="F41">_xlfn.XLOOKUP(Table81621[Bill],Table2[Bill],Table2[Agree Value])</f>
        <v>0</v>
      </c>
      <c r="G41">
        <f>IF(_2[[#This Row],[Value]]=_2[[#This Row],[Agree]],_2[[#This Row],[Count]],0)</f>
        <v>0</v>
      </c>
      <c r="H41" cm="1">
        <f t="array" ref="H41">_xlfn.XLOOKUP(Table81621[Bill],Table2[Bill],Table2[Weight?],"Error")</f>
        <v>1</v>
      </c>
    </row>
    <row r="42" spans="1:8" x14ac:dyDescent="0.2">
      <c r="A42" t="s">
        <v>68</v>
      </c>
      <c r="B42" t="s">
        <v>1</v>
      </c>
      <c r="C42" t="s">
        <v>31</v>
      </c>
      <c r="D42" t="s">
        <v>3</v>
      </c>
      <c r="E42">
        <f>IF(_2[[#This Row],[Vote]]="YEA",1,0)</f>
        <v>0</v>
      </c>
      <c r="F42" cm="1">
        <f t="array" ref="F42">_xlfn.XLOOKUP(Table81621[Bill],Table2[Bill],Table2[Agree Value])</f>
        <v>0</v>
      </c>
      <c r="G42">
        <f>IF(_2[[#This Row],[Value]]=_2[[#This Row],[Agree]],_2[[#This Row],[Count]],0)</f>
        <v>1</v>
      </c>
      <c r="H42" cm="1">
        <f t="array" ref="H42">_xlfn.XLOOKUP(Table81621[Bill],Table2[Bill],Table2[Weight?],"Error")</f>
        <v>1</v>
      </c>
    </row>
    <row r="43" spans="1:8" x14ac:dyDescent="0.2">
      <c r="A43" t="s">
        <v>69</v>
      </c>
      <c r="B43" t="s">
        <v>1</v>
      </c>
      <c r="C43" t="s">
        <v>9</v>
      </c>
      <c r="D43" t="s">
        <v>3</v>
      </c>
      <c r="E43">
        <f>IF(_2[[#This Row],[Vote]]="YEA",1,0)</f>
        <v>0</v>
      </c>
      <c r="F43" cm="1">
        <f t="array" ref="F43">_xlfn.XLOOKUP(Table81621[Bill],Table2[Bill],Table2[Agree Value])</f>
        <v>0</v>
      </c>
      <c r="G43">
        <f>IF(_2[[#This Row],[Value]]=_2[[#This Row],[Agree]],_2[[#This Row],[Count]],0)</f>
        <v>1</v>
      </c>
      <c r="H43" cm="1">
        <f t="array" ref="H43">_xlfn.XLOOKUP(Table81621[Bill],Table2[Bill],Table2[Weight?],"Error")</f>
        <v>1</v>
      </c>
    </row>
    <row r="44" spans="1:8" x14ac:dyDescent="0.2">
      <c r="A44" t="s">
        <v>70</v>
      </c>
      <c r="B44" t="s">
        <v>5</v>
      </c>
      <c r="C44" t="s">
        <v>39</v>
      </c>
      <c r="D44" t="s">
        <v>7</v>
      </c>
      <c r="E44">
        <f>IF(_2[[#This Row],[Vote]]="YEA",1,0)</f>
        <v>1</v>
      </c>
      <c r="F44" cm="1">
        <f t="array" ref="F44">_xlfn.XLOOKUP(Table81621[Bill],Table2[Bill],Table2[Agree Value])</f>
        <v>0</v>
      </c>
      <c r="G44">
        <f>IF(_2[[#This Row],[Value]]=_2[[#This Row],[Agree]],_2[[#This Row],[Count]],0)</f>
        <v>0</v>
      </c>
      <c r="H44" cm="1">
        <f t="array" ref="H44">_xlfn.XLOOKUP(Table81621[Bill],Table2[Bill],Table2[Weight?],"Error")</f>
        <v>1</v>
      </c>
    </row>
    <row r="45" spans="1:8" x14ac:dyDescent="0.2">
      <c r="A45" t="s">
        <v>71</v>
      </c>
      <c r="B45" t="s">
        <v>5</v>
      </c>
      <c r="C45" t="s">
        <v>59</v>
      </c>
      <c r="D45" t="s">
        <v>7</v>
      </c>
      <c r="E45">
        <f>IF(_2[[#This Row],[Vote]]="YEA",1,0)</f>
        <v>1</v>
      </c>
      <c r="F45" cm="1">
        <f t="array" ref="F45">_xlfn.XLOOKUP(Table81621[Bill],Table2[Bill],Table2[Agree Value])</f>
        <v>0</v>
      </c>
      <c r="G45">
        <f>IF(_2[[#This Row],[Value]]=_2[[#This Row],[Agree]],_2[[#This Row],[Count]],0)</f>
        <v>0</v>
      </c>
      <c r="H45" cm="1">
        <f t="array" ref="H45">_xlfn.XLOOKUP(Table81621[Bill],Table2[Bill],Table2[Weight?],"Error")</f>
        <v>1</v>
      </c>
    </row>
    <row r="46" spans="1:8" x14ac:dyDescent="0.2">
      <c r="A46" t="s">
        <v>72</v>
      </c>
      <c r="B46" t="s">
        <v>5</v>
      </c>
      <c r="C46" t="s">
        <v>29</v>
      </c>
      <c r="D46" t="s">
        <v>7</v>
      </c>
      <c r="E46">
        <f>IF(_2[[#This Row],[Vote]]="YEA",1,0)</f>
        <v>1</v>
      </c>
      <c r="F46" cm="1">
        <f t="array" ref="F46">_xlfn.XLOOKUP(Table81621[Bill],Table2[Bill],Table2[Agree Value])</f>
        <v>0</v>
      </c>
      <c r="G46">
        <f>IF(_2[[#This Row],[Value]]=_2[[#This Row],[Agree]],_2[[#This Row],[Count]],0)</f>
        <v>0</v>
      </c>
      <c r="H46" cm="1">
        <f t="array" ref="H46">_xlfn.XLOOKUP(Table81621[Bill],Table2[Bill],Table2[Weight?],"Error")</f>
        <v>1</v>
      </c>
    </row>
    <row r="47" spans="1:8" x14ac:dyDescent="0.2">
      <c r="A47" t="s">
        <v>73</v>
      </c>
      <c r="B47" t="s">
        <v>1</v>
      </c>
      <c r="C47" t="s">
        <v>62</v>
      </c>
      <c r="D47" t="s">
        <v>3</v>
      </c>
      <c r="E47">
        <f>IF(_2[[#This Row],[Vote]]="YEA",1,0)</f>
        <v>0</v>
      </c>
      <c r="F47" cm="1">
        <f t="array" ref="F47">_xlfn.XLOOKUP(Table81621[Bill],Table2[Bill],Table2[Agree Value])</f>
        <v>0</v>
      </c>
      <c r="G47">
        <f>IF(_2[[#This Row],[Value]]=_2[[#This Row],[Agree]],_2[[#This Row],[Count]],0)</f>
        <v>1</v>
      </c>
      <c r="H47" cm="1">
        <f t="array" ref="H47">_xlfn.XLOOKUP(Table81621[Bill],Table2[Bill],Table2[Weight?],"Error")</f>
        <v>1</v>
      </c>
    </row>
    <row r="48" spans="1:8" x14ac:dyDescent="0.2">
      <c r="A48" t="s">
        <v>74</v>
      </c>
      <c r="B48" t="s">
        <v>5</v>
      </c>
      <c r="C48" t="s">
        <v>75</v>
      </c>
      <c r="D48" t="s">
        <v>7</v>
      </c>
      <c r="E48">
        <f>IF(_2[[#This Row],[Vote]]="YEA",1,0)</f>
        <v>1</v>
      </c>
      <c r="F48" cm="1">
        <f t="array" ref="F48">_xlfn.XLOOKUP(Table81621[Bill],Table2[Bill],Table2[Agree Value])</f>
        <v>0</v>
      </c>
      <c r="G48">
        <f>IF(_2[[#This Row],[Value]]=_2[[#This Row],[Agree]],_2[[#This Row],[Count]],0)</f>
        <v>0</v>
      </c>
      <c r="H48" cm="1">
        <f t="array" ref="H48">_xlfn.XLOOKUP(Table81621[Bill],Table2[Bill],Table2[Weight?],"Error")</f>
        <v>1</v>
      </c>
    </row>
    <row r="49" spans="1:8" x14ac:dyDescent="0.2">
      <c r="A49" t="s">
        <v>76</v>
      </c>
      <c r="B49" t="s">
        <v>5</v>
      </c>
      <c r="C49" t="s">
        <v>15</v>
      </c>
      <c r="D49" t="s">
        <v>7</v>
      </c>
      <c r="E49">
        <f>IF(_2[[#This Row],[Vote]]="YEA",1,0)</f>
        <v>1</v>
      </c>
      <c r="F49" cm="1">
        <f t="array" ref="F49">_xlfn.XLOOKUP(Table81621[Bill],Table2[Bill],Table2[Agree Value])</f>
        <v>0</v>
      </c>
      <c r="G49">
        <f>IF(_2[[#This Row],[Value]]=_2[[#This Row],[Agree]],_2[[#This Row],[Count]],0)</f>
        <v>0</v>
      </c>
      <c r="H49" cm="1">
        <f t="array" ref="H49">_xlfn.XLOOKUP(Table81621[Bill],Table2[Bill],Table2[Weight?],"Error")</f>
        <v>1</v>
      </c>
    </row>
    <row r="50" spans="1:8" x14ac:dyDescent="0.2">
      <c r="A50" t="s">
        <v>77</v>
      </c>
      <c r="B50" t="s">
        <v>5</v>
      </c>
      <c r="C50" t="s">
        <v>11</v>
      </c>
      <c r="D50" t="s">
        <v>7</v>
      </c>
      <c r="E50">
        <f>IF(_2[[#This Row],[Vote]]="YEA",1,0)</f>
        <v>1</v>
      </c>
      <c r="F50" cm="1">
        <f t="array" ref="F50">_xlfn.XLOOKUP(Table81621[Bill],Table2[Bill],Table2[Agree Value])</f>
        <v>0</v>
      </c>
      <c r="G50">
        <f>IF(_2[[#This Row],[Value]]=_2[[#This Row],[Agree]],_2[[#This Row],[Count]],0)</f>
        <v>0</v>
      </c>
      <c r="H50" cm="1">
        <f t="array" ref="H50">_xlfn.XLOOKUP(Table81621[Bill],Table2[Bill],Table2[Weight?],"Error")</f>
        <v>1</v>
      </c>
    </row>
    <row r="51" spans="1:8" x14ac:dyDescent="0.2">
      <c r="A51" t="s">
        <v>78</v>
      </c>
      <c r="B51" t="s">
        <v>1</v>
      </c>
      <c r="C51" t="s">
        <v>11</v>
      </c>
      <c r="D51" t="s">
        <v>3</v>
      </c>
      <c r="E51">
        <f>IF(_2[[#This Row],[Vote]]="YEA",1,0)</f>
        <v>0</v>
      </c>
      <c r="F51" cm="1">
        <f t="array" ref="F51">_xlfn.XLOOKUP(Table81621[Bill],Table2[Bill],Table2[Agree Value])</f>
        <v>0</v>
      </c>
      <c r="G51">
        <f>IF(_2[[#This Row],[Value]]=_2[[#This Row],[Agree]],_2[[#This Row],[Count]],0)</f>
        <v>1</v>
      </c>
      <c r="H51" cm="1">
        <f t="array" ref="H51">_xlfn.XLOOKUP(Table81621[Bill],Table2[Bill],Table2[Weight?],"Error")</f>
        <v>1</v>
      </c>
    </row>
    <row r="52" spans="1:8" x14ac:dyDescent="0.2">
      <c r="A52" t="s">
        <v>79</v>
      </c>
      <c r="B52" t="s">
        <v>5</v>
      </c>
      <c r="C52" t="s">
        <v>9</v>
      </c>
      <c r="D52" t="s">
        <v>7</v>
      </c>
      <c r="E52">
        <f>IF(_2[[#This Row],[Vote]]="YEA",1,0)</f>
        <v>1</v>
      </c>
      <c r="F52" cm="1">
        <f t="array" ref="F52">_xlfn.XLOOKUP(Table81621[Bill],Table2[Bill],Table2[Agree Value])</f>
        <v>0</v>
      </c>
      <c r="G52">
        <f>IF(_2[[#This Row],[Value]]=_2[[#This Row],[Agree]],_2[[#This Row],[Count]],0)</f>
        <v>0</v>
      </c>
      <c r="H52" cm="1">
        <f t="array" ref="H52">_xlfn.XLOOKUP(Table81621[Bill],Table2[Bill],Table2[Weight?],"Error")</f>
        <v>1</v>
      </c>
    </row>
    <row r="53" spans="1:8" x14ac:dyDescent="0.2">
      <c r="A53" t="s">
        <v>80</v>
      </c>
      <c r="B53" t="s">
        <v>5</v>
      </c>
      <c r="C53" t="s">
        <v>39</v>
      </c>
      <c r="D53" t="s">
        <v>7</v>
      </c>
      <c r="E53">
        <f>IF(_2[[#This Row],[Vote]]="YEA",1,0)</f>
        <v>1</v>
      </c>
      <c r="F53" cm="1">
        <f t="array" ref="F53">_xlfn.XLOOKUP(Table81621[Bill],Table2[Bill],Table2[Agree Value])</f>
        <v>0</v>
      </c>
      <c r="G53">
        <f>IF(_2[[#This Row],[Value]]=_2[[#This Row],[Agree]],_2[[#This Row],[Count]],0)</f>
        <v>0</v>
      </c>
      <c r="H53" cm="1">
        <f t="array" ref="H53">_xlfn.XLOOKUP(Table81621[Bill],Table2[Bill],Table2[Weight?],"Error")</f>
        <v>1</v>
      </c>
    </row>
    <row r="54" spans="1:8" x14ac:dyDescent="0.2">
      <c r="A54" t="s">
        <v>81</v>
      </c>
      <c r="B54" t="s">
        <v>1</v>
      </c>
      <c r="C54" t="s">
        <v>59</v>
      </c>
      <c r="D54" t="s">
        <v>3</v>
      </c>
      <c r="E54">
        <f>IF(_2[[#This Row],[Vote]]="YEA",1,0)</f>
        <v>0</v>
      </c>
      <c r="F54" cm="1">
        <f t="array" ref="F54">_xlfn.XLOOKUP(Table81621[Bill],Table2[Bill],Table2[Agree Value])</f>
        <v>0</v>
      </c>
      <c r="G54">
        <f>IF(_2[[#This Row],[Value]]=_2[[#This Row],[Agree]],_2[[#This Row],[Count]],0)</f>
        <v>1</v>
      </c>
      <c r="H54" cm="1">
        <f t="array" ref="H54">_xlfn.XLOOKUP(Table81621[Bill],Table2[Bill],Table2[Weight?],"Error")</f>
        <v>1</v>
      </c>
    </row>
    <row r="55" spans="1:8" x14ac:dyDescent="0.2">
      <c r="A55" t="s">
        <v>82</v>
      </c>
      <c r="B55" t="s">
        <v>1</v>
      </c>
      <c r="C55" t="s">
        <v>9</v>
      </c>
      <c r="D55" t="s">
        <v>3</v>
      </c>
      <c r="E55">
        <f>IF(_2[[#This Row],[Vote]]="YEA",1,0)</f>
        <v>0</v>
      </c>
      <c r="F55" cm="1">
        <f t="array" ref="F55">_xlfn.XLOOKUP(Table81621[Bill],Table2[Bill],Table2[Agree Value])</f>
        <v>0</v>
      </c>
      <c r="G55">
        <f>IF(_2[[#This Row],[Value]]=_2[[#This Row],[Agree]],_2[[#This Row],[Count]],0)</f>
        <v>1</v>
      </c>
      <c r="H55" cm="1">
        <f t="array" ref="H55">_xlfn.XLOOKUP(Table81621[Bill],Table2[Bill],Table2[Weight?],"Error")</f>
        <v>1</v>
      </c>
    </row>
    <row r="56" spans="1:8" x14ac:dyDescent="0.2">
      <c r="A56" t="s">
        <v>83</v>
      </c>
      <c r="B56" t="s">
        <v>1</v>
      </c>
      <c r="C56" t="s">
        <v>9</v>
      </c>
      <c r="D56" t="s">
        <v>3</v>
      </c>
      <c r="E56">
        <f>IF(_2[[#This Row],[Vote]]="YEA",1,0)</f>
        <v>0</v>
      </c>
      <c r="F56" cm="1">
        <f t="array" ref="F56">_xlfn.XLOOKUP(Table81621[Bill],Table2[Bill],Table2[Agree Value])</f>
        <v>0</v>
      </c>
      <c r="G56">
        <f>IF(_2[[#This Row],[Value]]=_2[[#This Row],[Agree]],_2[[#This Row],[Count]],0)</f>
        <v>1</v>
      </c>
      <c r="H56" cm="1">
        <f t="array" ref="H56">_xlfn.XLOOKUP(Table81621[Bill],Table2[Bill],Table2[Weight?],"Error")</f>
        <v>1</v>
      </c>
    </row>
    <row r="57" spans="1:8" x14ac:dyDescent="0.2">
      <c r="A57" t="s">
        <v>84</v>
      </c>
      <c r="B57" t="s">
        <v>5</v>
      </c>
      <c r="C57" t="s">
        <v>31</v>
      </c>
      <c r="D57" t="s">
        <v>7</v>
      </c>
      <c r="E57">
        <f>IF(_2[[#This Row],[Vote]]="YEA",1,0)</f>
        <v>1</v>
      </c>
      <c r="F57" cm="1">
        <f t="array" ref="F57">_xlfn.XLOOKUP(Table81621[Bill],Table2[Bill],Table2[Agree Value])</f>
        <v>0</v>
      </c>
      <c r="G57">
        <f>IF(_2[[#This Row],[Value]]=_2[[#This Row],[Agree]],_2[[#This Row],[Count]],0)</f>
        <v>0</v>
      </c>
      <c r="H57" cm="1">
        <f t="array" ref="H57">_xlfn.XLOOKUP(Table81621[Bill],Table2[Bill],Table2[Weight?],"Error")</f>
        <v>1</v>
      </c>
    </row>
    <row r="58" spans="1:8" x14ac:dyDescent="0.2">
      <c r="A58" t="s">
        <v>85</v>
      </c>
      <c r="B58" t="s">
        <v>5</v>
      </c>
      <c r="C58" t="s">
        <v>6</v>
      </c>
      <c r="D58" t="s">
        <v>7</v>
      </c>
      <c r="E58">
        <f>IF(_2[[#This Row],[Vote]]="YEA",1,0)</f>
        <v>1</v>
      </c>
      <c r="F58" cm="1">
        <f t="array" ref="F58">_xlfn.XLOOKUP(Table81621[Bill],Table2[Bill],Table2[Agree Value])</f>
        <v>0</v>
      </c>
      <c r="G58">
        <f>IF(_2[[#This Row],[Value]]=_2[[#This Row],[Agree]],_2[[#This Row],[Count]],0)</f>
        <v>0</v>
      </c>
      <c r="H58" cm="1">
        <f t="array" ref="H58">_xlfn.XLOOKUP(Table81621[Bill],Table2[Bill],Table2[Weight?],"Error")</f>
        <v>1</v>
      </c>
    </row>
    <row r="59" spans="1:8" x14ac:dyDescent="0.2">
      <c r="A59" t="s">
        <v>86</v>
      </c>
      <c r="B59" t="s">
        <v>1</v>
      </c>
      <c r="C59" t="s">
        <v>29</v>
      </c>
      <c r="D59" t="s">
        <v>3</v>
      </c>
      <c r="E59">
        <f>IF(_2[[#This Row],[Vote]]="YEA",1,0)</f>
        <v>0</v>
      </c>
      <c r="F59" cm="1">
        <f t="array" ref="F59">_xlfn.XLOOKUP(Table81621[Bill],Table2[Bill],Table2[Agree Value])</f>
        <v>0</v>
      </c>
      <c r="G59">
        <f>IF(_2[[#This Row],[Value]]=_2[[#This Row],[Agree]],_2[[#This Row],[Count]],0)</f>
        <v>1</v>
      </c>
      <c r="H59" cm="1">
        <f t="array" ref="H59">_xlfn.XLOOKUP(Table81621[Bill],Table2[Bill],Table2[Weight?],"Error")</f>
        <v>1</v>
      </c>
    </row>
    <row r="60" spans="1:8" x14ac:dyDescent="0.2">
      <c r="A60" t="s">
        <v>87</v>
      </c>
      <c r="B60" t="s">
        <v>5</v>
      </c>
      <c r="C60" t="s">
        <v>13</v>
      </c>
      <c r="D60" t="s">
        <v>7</v>
      </c>
      <c r="E60">
        <f>IF(_2[[#This Row],[Vote]]="YEA",1,0)</f>
        <v>1</v>
      </c>
      <c r="F60" cm="1">
        <f t="array" ref="F60">_xlfn.XLOOKUP(Table81621[Bill],Table2[Bill],Table2[Agree Value])</f>
        <v>0</v>
      </c>
      <c r="G60">
        <f>IF(_2[[#This Row],[Value]]=_2[[#This Row],[Agree]],_2[[#This Row],[Count]],0)</f>
        <v>0</v>
      </c>
      <c r="H60" cm="1">
        <f t="array" ref="H60">_xlfn.XLOOKUP(Table81621[Bill],Table2[Bill],Table2[Weight?],"Error")</f>
        <v>1</v>
      </c>
    </row>
    <row r="61" spans="1:8" x14ac:dyDescent="0.2">
      <c r="A61" t="s">
        <v>88</v>
      </c>
      <c r="B61" t="s">
        <v>1</v>
      </c>
      <c r="C61" t="s">
        <v>89</v>
      </c>
      <c r="D61" t="s">
        <v>3</v>
      </c>
      <c r="E61">
        <f>IF(_2[[#This Row],[Vote]]="YEA",1,0)</f>
        <v>0</v>
      </c>
      <c r="F61" cm="1">
        <f t="array" ref="F61">_xlfn.XLOOKUP(Table81621[Bill],Table2[Bill],Table2[Agree Value])</f>
        <v>0</v>
      </c>
      <c r="G61">
        <f>IF(_2[[#This Row],[Value]]=_2[[#This Row],[Agree]],_2[[#This Row],[Count]],0)</f>
        <v>1</v>
      </c>
      <c r="H61" cm="1">
        <f t="array" ref="H61">_xlfn.XLOOKUP(Table81621[Bill],Table2[Bill],Table2[Weight?],"Error")</f>
        <v>1</v>
      </c>
    </row>
    <row r="62" spans="1:8" x14ac:dyDescent="0.2">
      <c r="A62" t="s">
        <v>90</v>
      </c>
      <c r="B62" t="s">
        <v>5</v>
      </c>
      <c r="C62" t="s">
        <v>15</v>
      </c>
      <c r="D62" t="s">
        <v>7</v>
      </c>
      <c r="E62">
        <f>IF(_2[[#This Row],[Vote]]="YEA",1,0)</f>
        <v>1</v>
      </c>
      <c r="F62" cm="1">
        <f t="array" ref="F62">_xlfn.XLOOKUP(Table81621[Bill],Table2[Bill],Table2[Agree Value])</f>
        <v>0</v>
      </c>
      <c r="G62">
        <f>IF(_2[[#This Row],[Value]]=_2[[#This Row],[Agree]],_2[[#This Row],[Count]],0)</f>
        <v>0</v>
      </c>
      <c r="H62" cm="1">
        <f t="array" ref="H62">_xlfn.XLOOKUP(Table81621[Bill],Table2[Bill],Table2[Weight?],"Error")</f>
        <v>1</v>
      </c>
    </row>
    <row r="63" spans="1:8" x14ac:dyDescent="0.2">
      <c r="A63" t="s">
        <v>91</v>
      </c>
      <c r="B63" t="s">
        <v>1</v>
      </c>
      <c r="C63" t="s">
        <v>66</v>
      </c>
      <c r="D63" t="s">
        <v>3</v>
      </c>
      <c r="E63">
        <f>IF(_2[[#This Row],[Vote]]="YEA",1,0)</f>
        <v>0</v>
      </c>
      <c r="F63" cm="1">
        <f t="array" ref="F63">_xlfn.XLOOKUP(Table81621[Bill],Table2[Bill],Table2[Agree Value])</f>
        <v>0</v>
      </c>
      <c r="G63">
        <f>IF(_2[[#This Row],[Value]]=_2[[#This Row],[Agree]],_2[[#This Row],[Count]],0)</f>
        <v>1</v>
      </c>
      <c r="H63" cm="1">
        <f t="array" ref="H63">_xlfn.XLOOKUP(Table81621[Bill],Table2[Bill],Table2[Weight?],"Error")</f>
        <v>1</v>
      </c>
    </row>
    <row r="64" spans="1:8" x14ac:dyDescent="0.2">
      <c r="A64" t="s">
        <v>92</v>
      </c>
      <c r="B64" t="s">
        <v>1</v>
      </c>
      <c r="C64" t="s">
        <v>15</v>
      </c>
      <c r="D64" t="s">
        <v>3</v>
      </c>
      <c r="E64">
        <f>IF(_2[[#This Row],[Vote]]="YEA",1,0)</f>
        <v>0</v>
      </c>
      <c r="F64" cm="1">
        <f t="array" ref="F64">_xlfn.XLOOKUP(Table81621[Bill],Table2[Bill],Table2[Agree Value])</f>
        <v>0</v>
      </c>
      <c r="G64">
        <f>IF(_2[[#This Row],[Value]]=_2[[#This Row],[Agree]],_2[[#This Row],[Count]],0)</f>
        <v>1</v>
      </c>
      <c r="H64" cm="1">
        <f t="array" ref="H64">_xlfn.XLOOKUP(Table81621[Bill],Table2[Bill],Table2[Weight?],"Error")</f>
        <v>1</v>
      </c>
    </row>
    <row r="65" spans="1:8" x14ac:dyDescent="0.2">
      <c r="A65" t="s">
        <v>93</v>
      </c>
      <c r="B65" t="s">
        <v>1</v>
      </c>
      <c r="C65" t="s">
        <v>94</v>
      </c>
      <c r="D65" t="s">
        <v>3</v>
      </c>
      <c r="E65">
        <f>IF(_2[[#This Row],[Vote]]="YEA",1,0)</f>
        <v>0</v>
      </c>
      <c r="F65" cm="1">
        <f t="array" ref="F65">_xlfn.XLOOKUP(Table81621[Bill],Table2[Bill],Table2[Agree Value])</f>
        <v>0</v>
      </c>
      <c r="G65">
        <f>IF(_2[[#This Row],[Value]]=_2[[#This Row],[Agree]],_2[[#This Row],[Count]],0)</f>
        <v>1</v>
      </c>
      <c r="H65" cm="1">
        <f t="array" ref="H65">_xlfn.XLOOKUP(Table81621[Bill],Table2[Bill],Table2[Weight?],"Error")</f>
        <v>1</v>
      </c>
    </row>
    <row r="66" spans="1:8" x14ac:dyDescent="0.2">
      <c r="A66" t="s">
        <v>95</v>
      </c>
      <c r="B66" t="s">
        <v>1</v>
      </c>
      <c r="C66" t="s">
        <v>62</v>
      </c>
      <c r="D66" t="s">
        <v>3</v>
      </c>
      <c r="E66">
        <f>IF(_2[[#This Row],[Vote]]="YEA",1,0)</f>
        <v>0</v>
      </c>
      <c r="F66" cm="1">
        <f t="array" ref="F66">_xlfn.XLOOKUP(Table81621[Bill],Table2[Bill],Table2[Agree Value])</f>
        <v>0</v>
      </c>
      <c r="G66">
        <f>IF(_2[[#This Row],[Value]]=_2[[#This Row],[Agree]],_2[[#This Row],[Count]],0)</f>
        <v>1</v>
      </c>
      <c r="H66" cm="1">
        <f t="array" ref="H66">_xlfn.XLOOKUP(Table81621[Bill],Table2[Bill],Table2[Weight?],"Error")</f>
        <v>1</v>
      </c>
    </row>
    <row r="67" spans="1:8" x14ac:dyDescent="0.2">
      <c r="A67" t="s">
        <v>96</v>
      </c>
      <c r="B67" t="s">
        <v>1</v>
      </c>
      <c r="C67" t="s">
        <v>39</v>
      </c>
      <c r="D67" t="s">
        <v>3</v>
      </c>
      <c r="E67">
        <f>IF(_2[[#This Row],[Vote]]="YEA",1,0)</f>
        <v>0</v>
      </c>
      <c r="F67" cm="1">
        <f t="array" ref="F67">_xlfn.XLOOKUP(Table81621[Bill],Table2[Bill],Table2[Agree Value])</f>
        <v>0</v>
      </c>
      <c r="G67">
        <f>IF(_2[[#This Row],[Value]]=_2[[#This Row],[Agree]],_2[[#This Row],[Count]],0)</f>
        <v>1</v>
      </c>
      <c r="H67" cm="1">
        <f t="array" ref="H67">_xlfn.XLOOKUP(Table81621[Bill],Table2[Bill],Table2[Weight?],"Error")</f>
        <v>1</v>
      </c>
    </row>
    <row r="68" spans="1:8" x14ac:dyDescent="0.2">
      <c r="A68" t="s">
        <v>97</v>
      </c>
      <c r="B68" t="s">
        <v>1</v>
      </c>
      <c r="C68" t="s">
        <v>15</v>
      </c>
      <c r="D68" t="s">
        <v>3</v>
      </c>
      <c r="E68">
        <f>IF(_2[[#This Row],[Vote]]="YEA",1,0)</f>
        <v>0</v>
      </c>
      <c r="F68" cm="1">
        <f t="array" ref="F68">_xlfn.XLOOKUP(Table81621[Bill],Table2[Bill],Table2[Agree Value])</f>
        <v>0</v>
      </c>
      <c r="G68">
        <f>IF(_2[[#This Row],[Value]]=_2[[#This Row],[Agree]],_2[[#This Row],[Count]],0)</f>
        <v>1</v>
      </c>
      <c r="H68" cm="1">
        <f t="array" ref="H68">_xlfn.XLOOKUP(Table81621[Bill],Table2[Bill],Table2[Weight?],"Error")</f>
        <v>1</v>
      </c>
    </row>
    <row r="69" spans="1:8" x14ac:dyDescent="0.2">
      <c r="A69" t="s">
        <v>98</v>
      </c>
      <c r="B69" t="s">
        <v>5</v>
      </c>
      <c r="C69" t="s">
        <v>42</v>
      </c>
      <c r="D69" t="s">
        <v>7</v>
      </c>
      <c r="E69">
        <f>IF(_2[[#This Row],[Vote]]="YEA",1,0)</f>
        <v>1</v>
      </c>
      <c r="F69" cm="1">
        <f t="array" ref="F69">_xlfn.XLOOKUP(Table81621[Bill],Table2[Bill],Table2[Agree Value])</f>
        <v>0</v>
      </c>
      <c r="G69">
        <f>IF(_2[[#This Row],[Value]]=_2[[#This Row],[Agree]],_2[[#This Row],[Count]],0)</f>
        <v>0</v>
      </c>
      <c r="H69" cm="1">
        <f t="array" ref="H69">_xlfn.XLOOKUP(Table81621[Bill],Table2[Bill],Table2[Weight?],"Error")</f>
        <v>1</v>
      </c>
    </row>
    <row r="70" spans="1:8" x14ac:dyDescent="0.2">
      <c r="A70" t="s">
        <v>99</v>
      </c>
      <c r="B70" t="s">
        <v>1</v>
      </c>
      <c r="C70" t="s">
        <v>39</v>
      </c>
      <c r="D70" t="s">
        <v>3</v>
      </c>
      <c r="E70">
        <f>IF(_2[[#This Row],[Vote]]="YEA",1,0)</f>
        <v>0</v>
      </c>
      <c r="F70" cm="1">
        <f t="array" ref="F70">_xlfn.XLOOKUP(Table81621[Bill],Table2[Bill],Table2[Agree Value])</f>
        <v>0</v>
      </c>
      <c r="G70">
        <f>IF(_2[[#This Row],[Value]]=_2[[#This Row],[Agree]],_2[[#This Row],[Count]],0)</f>
        <v>1</v>
      </c>
      <c r="H70" cm="1">
        <f t="array" ref="H70">_xlfn.XLOOKUP(Table81621[Bill],Table2[Bill],Table2[Weight?],"Error")</f>
        <v>1</v>
      </c>
    </row>
    <row r="71" spans="1:8" x14ac:dyDescent="0.2">
      <c r="A71" t="s">
        <v>100</v>
      </c>
      <c r="B71" t="s">
        <v>1</v>
      </c>
      <c r="C71" t="s">
        <v>9</v>
      </c>
      <c r="D71" t="s">
        <v>3</v>
      </c>
      <c r="E71">
        <f>IF(_2[[#This Row],[Vote]]="YEA",1,0)</f>
        <v>0</v>
      </c>
      <c r="F71" cm="1">
        <f t="array" ref="F71">_xlfn.XLOOKUP(Table81621[Bill],Table2[Bill],Table2[Agree Value])</f>
        <v>0</v>
      </c>
      <c r="G71">
        <f>IF(_2[[#This Row],[Value]]=_2[[#This Row],[Agree]],_2[[#This Row],[Count]],0)</f>
        <v>1</v>
      </c>
      <c r="H71" cm="1">
        <f t="array" ref="H71">_xlfn.XLOOKUP(Table81621[Bill],Table2[Bill],Table2[Weight?],"Error")</f>
        <v>1</v>
      </c>
    </row>
    <row r="72" spans="1:8" x14ac:dyDescent="0.2">
      <c r="A72" t="s">
        <v>492</v>
      </c>
      <c r="B72" t="s">
        <v>1</v>
      </c>
      <c r="C72" t="s">
        <v>17</v>
      </c>
      <c r="D72" t="s">
        <v>3</v>
      </c>
      <c r="E72">
        <f>IF(_2[[#This Row],[Vote]]="YEA",1,0)</f>
        <v>0</v>
      </c>
      <c r="F72" cm="1">
        <f t="array" ref="F72">_xlfn.XLOOKUP(Table81621[Bill],Table2[Bill],Table2[Agree Value])</f>
        <v>0</v>
      </c>
      <c r="G72">
        <f>IF(_2[[#This Row],[Value]]=_2[[#This Row],[Agree]],_2[[#This Row],[Count]],0)</f>
        <v>1</v>
      </c>
      <c r="H72" cm="1">
        <f t="array" ref="H72">_xlfn.XLOOKUP(Table81621[Bill],Table2[Bill],Table2[Weight?],"Error")</f>
        <v>1</v>
      </c>
    </row>
    <row r="73" spans="1:8" x14ac:dyDescent="0.2">
      <c r="A73" t="s">
        <v>101</v>
      </c>
      <c r="B73" t="s">
        <v>5</v>
      </c>
      <c r="C73" t="s">
        <v>51</v>
      </c>
      <c r="D73" t="s">
        <v>7</v>
      </c>
      <c r="E73">
        <f>IF(_2[[#This Row],[Vote]]="YEA",1,0)</f>
        <v>1</v>
      </c>
      <c r="F73" cm="1">
        <f t="array" ref="F73">_xlfn.XLOOKUP(Table81621[Bill],Table2[Bill],Table2[Agree Value])</f>
        <v>0</v>
      </c>
      <c r="G73">
        <f>IF(_2[[#This Row],[Value]]=_2[[#This Row],[Agree]],_2[[#This Row],[Count]],0)</f>
        <v>0</v>
      </c>
      <c r="H73" cm="1">
        <f t="array" ref="H73">_xlfn.XLOOKUP(Table81621[Bill],Table2[Bill],Table2[Weight?],"Error")</f>
        <v>1</v>
      </c>
    </row>
    <row r="74" spans="1:8" x14ac:dyDescent="0.2">
      <c r="A74" t="s">
        <v>102</v>
      </c>
      <c r="B74" t="s">
        <v>1</v>
      </c>
      <c r="C74" t="s">
        <v>24</v>
      </c>
      <c r="D74" t="s">
        <v>3</v>
      </c>
      <c r="E74">
        <f>IF(_2[[#This Row],[Vote]]="YEA",1,0)</f>
        <v>0</v>
      </c>
      <c r="F74" cm="1">
        <f t="array" ref="F74">_xlfn.XLOOKUP(Table81621[Bill],Table2[Bill],Table2[Agree Value])</f>
        <v>0</v>
      </c>
      <c r="G74">
        <f>IF(_2[[#This Row],[Value]]=_2[[#This Row],[Agree]],_2[[#This Row],[Count]],0)</f>
        <v>1</v>
      </c>
      <c r="H74" cm="1">
        <f t="array" ref="H74">_xlfn.XLOOKUP(Table81621[Bill],Table2[Bill],Table2[Weight?],"Error")</f>
        <v>1</v>
      </c>
    </row>
    <row r="75" spans="1:8" x14ac:dyDescent="0.2">
      <c r="A75" t="s">
        <v>103</v>
      </c>
      <c r="B75" t="s">
        <v>1</v>
      </c>
      <c r="C75" t="s">
        <v>64</v>
      </c>
      <c r="D75" t="s">
        <v>3</v>
      </c>
      <c r="E75">
        <f>IF(_2[[#This Row],[Vote]]="YEA",1,0)</f>
        <v>0</v>
      </c>
      <c r="F75" cm="1">
        <f t="array" ref="F75">_xlfn.XLOOKUP(Table81621[Bill],Table2[Bill],Table2[Agree Value])</f>
        <v>0</v>
      </c>
      <c r="G75">
        <f>IF(_2[[#This Row],[Value]]=_2[[#This Row],[Agree]],_2[[#This Row],[Count]],0)</f>
        <v>1</v>
      </c>
      <c r="H75" cm="1">
        <f t="array" ref="H75">_xlfn.XLOOKUP(Table81621[Bill],Table2[Bill],Table2[Weight?],"Error")</f>
        <v>1</v>
      </c>
    </row>
    <row r="76" spans="1:8" x14ac:dyDescent="0.2">
      <c r="A76" t="s">
        <v>104</v>
      </c>
      <c r="B76" t="s">
        <v>1</v>
      </c>
      <c r="C76" t="s">
        <v>11</v>
      </c>
      <c r="D76" t="s">
        <v>3</v>
      </c>
      <c r="E76">
        <f>IF(_2[[#This Row],[Vote]]="YEA",1,0)</f>
        <v>0</v>
      </c>
      <c r="F76" cm="1">
        <f t="array" ref="F76">_xlfn.XLOOKUP(Table81621[Bill],Table2[Bill],Table2[Agree Value])</f>
        <v>0</v>
      </c>
      <c r="G76">
        <f>IF(_2[[#This Row],[Value]]=_2[[#This Row],[Agree]],_2[[#This Row],[Count]],0)</f>
        <v>1</v>
      </c>
      <c r="H76" cm="1">
        <f t="array" ref="H76">_xlfn.XLOOKUP(Table81621[Bill],Table2[Bill],Table2[Weight?],"Error")</f>
        <v>1</v>
      </c>
    </row>
    <row r="77" spans="1:8" x14ac:dyDescent="0.2">
      <c r="A77" t="s">
        <v>105</v>
      </c>
      <c r="B77" t="s">
        <v>5</v>
      </c>
      <c r="C77" t="s">
        <v>47</v>
      </c>
      <c r="D77" t="s">
        <v>7</v>
      </c>
      <c r="E77">
        <f>IF(_2[[#This Row],[Vote]]="YEA",1,0)</f>
        <v>1</v>
      </c>
      <c r="F77" cm="1">
        <f t="array" ref="F77">_xlfn.XLOOKUP(Table81621[Bill],Table2[Bill],Table2[Agree Value])</f>
        <v>0</v>
      </c>
      <c r="G77">
        <f>IF(_2[[#This Row],[Value]]=_2[[#This Row],[Agree]],_2[[#This Row],[Count]],0)</f>
        <v>0</v>
      </c>
      <c r="H77" cm="1">
        <f t="array" ref="H77">_xlfn.XLOOKUP(Table81621[Bill],Table2[Bill],Table2[Weight?],"Error")</f>
        <v>1</v>
      </c>
    </row>
    <row r="78" spans="1:8" x14ac:dyDescent="0.2">
      <c r="A78" t="s">
        <v>106</v>
      </c>
      <c r="B78" t="s">
        <v>5</v>
      </c>
      <c r="C78" t="s">
        <v>15</v>
      </c>
      <c r="D78" t="s">
        <v>7</v>
      </c>
      <c r="E78">
        <f>IF(_2[[#This Row],[Vote]]="YEA",1,0)</f>
        <v>1</v>
      </c>
      <c r="F78" cm="1">
        <f t="array" ref="F78">_xlfn.XLOOKUP(Table81621[Bill],Table2[Bill],Table2[Agree Value])</f>
        <v>0</v>
      </c>
      <c r="G78">
        <f>IF(_2[[#This Row],[Value]]=_2[[#This Row],[Agree]],_2[[#This Row],[Count]],0)</f>
        <v>0</v>
      </c>
      <c r="H78" cm="1">
        <f t="array" ref="H78">_xlfn.XLOOKUP(Table81621[Bill],Table2[Bill],Table2[Weight?],"Error")</f>
        <v>1</v>
      </c>
    </row>
    <row r="79" spans="1:8" x14ac:dyDescent="0.2">
      <c r="A79" t="s">
        <v>107</v>
      </c>
      <c r="B79" t="s">
        <v>1</v>
      </c>
      <c r="C79" t="s">
        <v>108</v>
      </c>
      <c r="D79" t="s">
        <v>3</v>
      </c>
      <c r="E79">
        <f>IF(_2[[#This Row],[Vote]]="YEA",1,0)</f>
        <v>0</v>
      </c>
      <c r="F79" cm="1">
        <f t="array" ref="F79">_xlfn.XLOOKUP(Table81621[Bill],Table2[Bill],Table2[Agree Value])</f>
        <v>0</v>
      </c>
      <c r="G79">
        <f>IF(_2[[#This Row],[Value]]=_2[[#This Row],[Agree]],_2[[#This Row],[Count]],0)</f>
        <v>1</v>
      </c>
      <c r="H79" cm="1">
        <f t="array" ref="H79">_xlfn.XLOOKUP(Table81621[Bill],Table2[Bill],Table2[Weight?],"Error")</f>
        <v>1</v>
      </c>
    </row>
    <row r="80" spans="1:8" x14ac:dyDescent="0.2">
      <c r="A80" t="s">
        <v>109</v>
      </c>
      <c r="B80" t="s">
        <v>5</v>
      </c>
      <c r="C80" t="s">
        <v>13</v>
      </c>
      <c r="D80" t="s">
        <v>7</v>
      </c>
      <c r="E80">
        <f>IF(_2[[#This Row],[Vote]]="YEA",1,0)</f>
        <v>1</v>
      </c>
      <c r="F80" cm="1">
        <f t="array" ref="F80">_xlfn.XLOOKUP(Table81621[Bill],Table2[Bill],Table2[Agree Value])</f>
        <v>0</v>
      </c>
      <c r="G80">
        <f>IF(_2[[#This Row],[Value]]=_2[[#This Row],[Agree]],_2[[#This Row],[Count]],0)</f>
        <v>0</v>
      </c>
      <c r="H80" cm="1">
        <f t="array" ref="H80">_xlfn.XLOOKUP(Table81621[Bill],Table2[Bill],Table2[Weight?],"Error")</f>
        <v>1</v>
      </c>
    </row>
    <row r="81" spans="1:8" x14ac:dyDescent="0.2">
      <c r="A81" t="s">
        <v>110</v>
      </c>
      <c r="B81" t="s">
        <v>1</v>
      </c>
      <c r="C81" t="s">
        <v>75</v>
      </c>
      <c r="D81" t="s">
        <v>3</v>
      </c>
      <c r="E81">
        <f>IF(_2[[#This Row],[Vote]]="YEA",1,0)</f>
        <v>0</v>
      </c>
      <c r="F81" cm="1">
        <f t="array" ref="F81">_xlfn.XLOOKUP(Table81621[Bill],Table2[Bill],Table2[Agree Value])</f>
        <v>0</v>
      </c>
      <c r="G81">
        <f>IF(_2[[#This Row],[Value]]=_2[[#This Row],[Agree]],_2[[#This Row],[Count]],0)</f>
        <v>1</v>
      </c>
      <c r="H81" cm="1">
        <f t="array" ref="H81">_xlfn.XLOOKUP(Table81621[Bill],Table2[Bill],Table2[Weight?],"Error")</f>
        <v>1</v>
      </c>
    </row>
    <row r="82" spans="1:8" x14ac:dyDescent="0.2">
      <c r="A82" t="s">
        <v>111</v>
      </c>
      <c r="B82" t="s">
        <v>5</v>
      </c>
      <c r="C82" t="s">
        <v>49</v>
      </c>
      <c r="D82" t="s">
        <v>7</v>
      </c>
      <c r="E82">
        <f>IF(_2[[#This Row],[Vote]]="YEA",1,0)</f>
        <v>1</v>
      </c>
      <c r="F82" cm="1">
        <f t="array" ref="F82">_xlfn.XLOOKUP(Table81621[Bill],Table2[Bill],Table2[Agree Value])</f>
        <v>0</v>
      </c>
      <c r="G82">
        <f>IF(_2[[#This Row],[Value]]=_2[[#This Row],[Agree]],_2[[#This Row],[Count]],0)</f>
        <v>0</v>
      </c>
      <c r="H82" cm="1">
        <f t="array" ref="H82">_xlfn.XLOOKUP(Table81621[Bill],Table2[Bill],Table2[Weight?],"Error")</f>
        <v>1</v>
      </c>
    </row>
    <row r="83" spans="1:8" x14ac:dyDescent="0.2">
      <c r="A83" t="s">
        <v>112</v>
      </c>
      <c r="B83" t="s">
        <v>5</v>
      </c>
      <c r="C83" t="s">
        <v>13</v>
      </c>
      <c r="D83" t="s">
        <v>7</v>
      </c>
      <c r="E83">
        <f>IF(_2[[#This Row],[Vote]]="YEA",1,0)</f>
        <v>1</v>
      </c>
      <c r="F83" cm="1">
        <f t="array" ref="F83">_xlfn.XLOOKUP(Table81621[Bill],Table2[Bill],Table2[Agree Value])</f>
        <v>0</v>
      </c>
      <c r="G83">
        <f>IF(_2[[#This Row],[Value]]=_2[[#This Row],[Agree]],_2[[#This Row],[Count]],0)</f>
        <v>0</v>
      </c>
      <c r="H83" cm="1">
        <f t="array" ref="H83">_xlfn.XLOOKUP(Table81621[Bill],Table2[Bill],Table2[Weight?],"Error")</f>
        <v>1</v>
      </c>
    </row>
    <row r="84" spans="1:8" x14ac:dyDescent="0.2">
      <c r="A84" t="s">
        <v>113</v>
      </c>
      <c r="B84" t="s">
        <v>5</v>
      </c>
      <c r="C84" t="s">
        <v>36</v>
      </c>
      <c r="D84" t="s">
        <v>7</v>
      </c>
      <c r="E84">
        <f>IF(_2[[#This Row],[Vote]]="YEA",1,0)</f>
        <v>1</v>
      </c>
      <c r="F84" cm="1">
        <f t="array" ref="F84">_xlfn.XLOOKUP(Table81621[Bill],Table2[Bill],Table2[Agree Value])</f>
        <v>0</v>
      </c>
      <c r="G84">
        <f>IF(_2[[#This Row],[Value]]=_2[[#This Row],[Agree]],_2[[#This Row],[Count]],0)</f>
        <v>0</v>
      </c>
      <c r="H84" cm="1">
        <f t="array" ref="H84">_xlfn.XLOOKUP(Table81621[Bill],Table2[Bill],Table2[Weight?],"Error")</f>
        <v>1</v>
      </c>
    </row>
    <row r="85" spans="1:8" x14ac:dyDescent="0.2">
      <c r="A85" t="s">
        <v>114</v>
      </c>
      <c r="B85" t="s">
        <v>1</v>
      </c>
      <c r="C85" t="s">
        <v>47</v>
      </c>
      <c r="D85" t="s">
        <v>3</v>
      </c>
      <c r="E85">
        <f>IF(_2[[#This Row],[Vote]]="YEA",1,0)</f>
        <v>0</v>
      </c>
      <c r="F85" cm="1">
        <f t="array" ref="F85">_xlfn.XLOOKUP(Table81621[Bill],Table2[Bill],Table2[Agree Value])</f>
        <v>0</v>
      </c>
      <c r="G85">
        <f>IF(_2[[#This Row],[Value]]=_2[[#This Row],[Agree]],_2[[#This Row],[Count]],0)</f>
        <v>1</v>
      </c>
      <c r="H85" cm="1">
        <f t="array" ref="H85">_xlfn.XLOOKUP(Table81621[Bill],Table2[Bill],Table2[Weight?],"Error")</f>
        <v>1</v>
      </c>
    </row>
    <row r="86" spans="1:8" x14ac:dyDescent="0.2">
      <c r="A86" t="s">
        <v>115</v>
      </c>
      <c r="B86" t="s">
        <v>1</v>
      </c>
      <c r="C86" t="s">
        <v>9</v>
      </c>
      <c r="D86" t="s">
        <v>3</v>
      </c>
      <c r="E86">
        <f>IF(_2[[#This Row],[Vote]]="YEA",1,0)</f>
        <v>0</v>
      </c>
      <c r="F86" cm="1">
        <f t="array" ref="F86">_xlfn.XLOOKUP(Table81621[Bill],Table2[Bill],Table2[Agree Value])</f>
        <v>0</v>
      </c>
      <c r="G86">
        <f>IF(_2[[#This Row],[Value]]=_2[[#This Row],[Agree]],_2[[#This Row],[Count]],0)</f>
        <v>1</v>
      </c>
      <c r="H86" cm="1">
        <f t="array" ref="H86">_xlfn.XLOOKUP(Table81621[Bill],Table2[Bill],Table2[Weight?],"Error")</f>
        <v>1</v>
      </c>
    </row>
    <row r="87" spans="1:8" x14ac:dyDescent="0.2">
      <c r="A87" t="s">
        <v>116</v>
      </c>
      <c r="B87" t="s">
        <v>1</v>
      </c>
      <c r="C87" t="s">
        <v>9</v>
      </c>
      <c r="D87" t="s">
        <v>3</v>
      </c>
      <c r="E87">
        <f>IF(_2[[#This Row],[Vote]]="YEA",1,0)</f>
        <v>0</v>
      </c>
      <c r="F87" cm="1">
        <f t="array" ref="F87">_xlfn.XLOOKUP(Table81621[Bill],Table2[Bill],Table2[Agree Value])</f>
        <v>0</v>
      </c>
      <c r="G87">
        <f>IF(_2[[#This Row],[Value]]=_2[[#This Row],[Agree]],_2[[#This Row],[Count]],0)</f>
        <v>1</v>
      </c>
      <c r="H87" cm="1">
        <f t="array" ref="H87">_xlfn.XLOOKUP(Table81621[Bill],Table2[Bill],Table2[Weight?],"Error")</f>
        <v>1</v>
      </c>
    </row>
    <row r="88" spans="1:8" x14ac:dyDescent="0.2">
      <c r="A88" t="s">
        <v>117</v>
      </c>
      <c r="B88" t="s">
        <v>1</v>
      </c>
      <c r="C88" t="s">
        <v>118</v>
      </c>
      <c r="D88" t="s">
        <v>3</v>
      </c>
      <c r="E88">
        <f>IF(_2[[#This Row],[Vote]]="YEA",1,0)</f>
        <v>0</v>
      </c>
      <c r="F88" cm="1">
        <f t="array" ref="F88">_xlfn.XLOOKUP(Table81621[Bill],Table2[Bill],Table2[Agree Value])</f>
        <v>0</v>
      </c>
      <c r="G88">
        <f>IF(_2[[#This Row],[Value]]=_2[[#This Row],[Agree]],_2[[#This Row],[Count]],0)</f>
        <v>1</v>
      </c>
      <c r="H88" cm="1">
        <f t="array" ref="H88">_xlfn.XLOOKUP(Table81621[Bill],Table2[Bill],Table2[Weight?],"Error")</f>
        <v>1</v>
      </c>
    </row>
    <row r="89" spans="1:8" x14ac:dyDescent="0.2">
      <c r="A89" t="s">
        <v>119</v>
      </c>
      <c r="B89" t="s">
        <v>1</v>
      </c>
      <c r="C89" t="s">
        <v>120</v>
      </c>
      <c r="D89" t="s">
        <v>3</v>
      </c>
      <c r="E89">
        <f>IF(_2[[#This Row],[Vote]]="YEA",1,0)</f>
        <v>0</v>
      </c>
      <c r="F89" cm="1">
        <f t="array" ref="F89">_xlfn.XLOOKUP(Table81621[Bill],Table2[Bill],Table2[Agree Value])</f>
        <v>0</v>
      </c>
      <c r="G89">
        <f>IF(_2[[#This Row],[Value]]=_2[[#This Row],[Agree]],_2[[#This Row],[Count]],0)</f>
        <v>1</v>
      </c>
      <c r="H89" cm="1">
        <f t="array" ref="H89">_xlfn.XLOOKUP(Table81621[Bill],Table2[Bill],Table2[Weight?],"Error")</f>
        <v>1</v>
      </c>
    </row>
    <row r="90" spans="1:8" x14ac:dyDescent="0.2">
      <c r="A90" t="s">
        <v>121</v>
      </c>
      <c r="B90" t="s">
        <v>5</v>
      </c>
      <c r="C90" t="s">
        <v>51</v>
      </c>
      <c r="D90" t="s">
        <v>7</v>
      </c>
      <c r="E90">
        <f>IF(_2[[#This Row],[Vote]]="YEA",1,0)</f>
        <v>1</v>
      </c>
      <c r="F90" cm="1">
        <f t="array" ref="F90">_xlfn.XLOOKUP(Table81621[Bill],Table2[Bill],Table2[Agree Value])</f>
        <v>0</v>
      </c>
      <c r="G90">
        <f>IF(_2[[#This Row],[Value]]=_2[[#This Row],[Agree]],_2[[#This Row],[Count]],0)</f>
        <v>0</v>
      </c>
      <c r="H90" cm="1">
        <f t="array" ref="H90">_xlfn.XLOOKUP(Table81621[Bill],Table2[Bill],Table2[Weight?],"Error")</f>
        <v>1</v>
      </c>
    </row>
    <row r="91" spans="1:8" x14ac:dyDescent="0.2">
      <c r="A91" t="s">
        <v>122</v>
      </c>
      <c r="B91" t="s">
        <v>5</v>
      </c>
      <c r="C91" t="s">
        <v>123</v>
      </c>
      <c r="D91" t="s">
        <v>7</v>
      </c>
      <c r="E91">
        <f>IF(_2[[#This Row],[Vote]]="YEA",1,0)</f>
        <v>1</v>
      </c>
      <c r="F91" cm="1">
        <f t="array" ref="F91">_xlfn.XLOOKUP(Table81621[Bill],Table2[Bill],Table2[Agree Value])</f>
        <v>0</v>
      </c>
      <c r="G91">
        <f>IF(_2[[#This Row],[Value]]=_2[[#This Row],[Agree]],_2[[#This Row],[Count]],0)</f>
        <v>0</v>
      </c>
      <c r="H91" cm="1">
        <f t="array" ref="H91">_xlfn.XLOOKUP(Table81621[Bill],Table2[Bill],Table2[Weight?],"Error")</f>
        <v>1</v>
      </c>
    </row>
    <row r="92" spans="1:8" x14ac:dyDescent="0.2">
      <c r="A92" t="s">
        <v>124</v>
      </c>
      <c r="B92" t="s">
        <v>5</v>
      </c>
      <c r="C92" t="s">
        <v>15</v>
      </c>
      <c r="D92" t="s">
        <v>7</v>
      </c>
      <c r="E92">
        <f>IF(_2[[#This Row],[Vote]]="YEA",1,0)</f>
        <v>1</v>
      </c>
      <c r="F92" cm="1">
        <f t="array" ref="F92">_xlfn.XLOOKUP(Table81621[Bill],Table2[Bill],Table2[Agree Value])</f>
        <v>0</v>
      </c>
      <c r="G92">
        <f>IF(_2[[#This Row],[Value]]=_2[[#This Row],[Agree]],_2[[#This Row],[Count]],0)</f>
        <v>0</v>
      </c>
      <c r="H92" cm="1">
        <f t="array" ref="H92">_xlfn.XLOOKUP(Table81621[Bill],Table2[Bill],Table2[Weight?],"Error")</f>
        <v>1</v>
      </c>
    </row>
    <row r="93" spans="1:8" x14ac:dyDescent="0.2">
      <c r="A93" t="s">
        <v>125</v>
      </c>
      <c r="B93" t="s">
        <v>1</v>
      </c>
      <c r="C93" t="s">
        <v>15</v>
      </c>
      <c r="D93" t="s">
        <v>3</v>
      </c>
      <c r="E93">
        <f>IF(_2[[#This Row],[Vote]]="YEA",1,0)</f>
        <v>0</v>
      </c>
      <c r="F93" cm="1">
        <f t="array" ref="F93">_xlfn.XLOOKUP(Table81621[Bill],Table2[Bill],Table2[Agree Value])</f>
        <v>0</v>
      </c>
      <c r="G93">
        <f>IF(_2[[#This Row],[Value]]=_2[[#This Row],[Agree]],_2[[#This Row],[Count]],0)</f>
        <v>1</v>
      </c>
      <c r="H93" cm="1">
        <f t="array" ref="H93">_xlfn.XLOOKUP(Table81621[Bill],Table2[Bill],Table2[Weight?],"Error")</f>
        <v>1</v>
      </c>
    </row>
    <row r="94" spans="1:8" x14ac:dyDescent="0.2">
      <c r="A94" t="s">
        <v>126</v>
      </c>
      <c r="B94" t="s">
        <v>1</v>
      </c>
      <c r="C94" t="s">
        <v>59</v>
      </c>
      <c r="D94" t="s">
        <v>3</v>
      </c>
      <c r="E94">
        <f>IF(_2[[#This Row],[Vote]]="YEA",1,0)</f>
        <v>0</v>
      </c>
      <c r="F94" cm="1">
        <f t="array" ref="F94">_xlfn.XLOOKUP(Table81621[Bill],Table2[Bill],Table2[Agree Value])</f>
        <v>0</v>
      </c>
      <c r="G94">
        <f>IF(_2[[#This Row],[Value]]=_2[[#This Row],[Agree]],_2[[#This Row],[Count]],0)</f>
        <v>1</v>
      </c>
      <c r="H94" cm="1">
        <f t="array" ref="H94">_xlfn.XLOOKUP(Table81621[Bill],Table2[Bill],Table2[Weight?],"Error")</f>
        <v>1</v>
      </c>
    </row>
    <row r="95" spans="1:8" x14ac:dyDescent="0.2">
      <c r="A95" t="s">
        <v>127</v>
      </c>
      <c r="B95" t="s">
        <v>1</v>
      </c>
      <c r="C95" t="s">
        <v>15</v>
      </c>
      <c r="D95" t="s">
        <v>3</v>
      </c>
      <c r="E95">
        <f>IF(_2[[#This Row],[Vote]]="YEA",1,0)</f>
        <v>0</v>
      </c>
      <c r="F95" cm="1">
        <f t="array" ref="F95">_xlfn.XLOOKUP(Table81621[Bill],Table2[Bill],Table2[Agree Value])</f>
        <v>0</v>
      </c>
      <c r="G95">
        <f>IF(_2[[#This Row],[Value]]=_2[[#This Row],[Agree]],_2[[#This Row],[Count]],0)</f>
        <v>1</v>
      </c>
      <c r="H95" cm="1">
        <f t="array" ref="H95">_xlfn.XLOOKUP(Table81621[Bill],Table2[Bill],Table2[Weight?],"Error")</f>
        <v>1</v>
      </c>
    </row>
    <row r="96" spans="1:8" x14ac:dyDescent="0.2">
      <c r="A96" t="s">
        <v>128</v>
      </c>
      <c r="B96" t="s">
        <v>5</v>
      </c>
      <c r="C96" t="s">
        <v>129</v>
      </c>
      <c r="D96" t="s">
        <v>7</v>
      </c>
      <c r="E96">
        <f>IF(_2[[#This Row],[Vote]]="YEA",1,0)</f>
        <v>1</v>
      </c>
      <c r="F96" cm="1">
        <f t="array" ref="F96">_xlfn.XLOOKUP(Table81621[Bill],Table2[Bill],Table2[Agree Value])</f>
        <v>0</v>
      </c>
      <c r="G96">
        <f>IF(_2[[#This Row],[Value]]=_2[[#This Row],[Agree]],_2[[#This Row],[Count]],0)</f>
        <v>0</v>
      </c>
      <c r="H96" cm="1">
        <f t="array" ref="H96">_xlfn.XLOOKUP(Table81621[Bill],Table2[Bill],Table2[Weight?],"Error")</f>
        <v>1</v>
      </c>
    </row>
    <row r="97" spans="1:8" x14ac:dyDescent="0.2">
      <c r="A97" t="s">
        <v>130</v>
      </c>
      <c r="B97" t="s">
        <v>5</v>
      </c>
      <c r="C97" t="s">
        <v>64</v>
      </c>
      <c r="D97" t="s">
        <v>7</v>
      </c>
      <c r="E97">
        <f>IF(_2[[#This Row],[Vote]]="YEA",1,0)</f>
        <v>1</v>
      </c>
      <c r="F97" cm="1">
        <f t="array" ref="F97">_xlfn.XLOOKUP(Table81621[Bill],Table2[Bill],Table2[Agree Value])</f>
        <v>0</v>
      </c>
      <c r="G97">
        <f>IF(_2[[#This Row],[Value]]=_2[[#This Row],[Agree]],_2[[#This Row],[Count]],0)</f>
        <v>0</v>
      </c>
      <c r="H97" cm="1">
        <f t="array" ref="H97">_xlfn.XLOOKUP(Table81621[Bill],Table2[Bill],Table2[Weight?],"Error")</f>
        <v>1</v>
      </c>
    </row>
    <row r="98" spans="1:8" x14ac:dyDescent="0.2">
      <c r="A98" t="s">
        <v>131</v>
      </c>
      <c r="B98" t="s">
        <v>1</v>
      </c>
      <c r="C98" t="s">
        <v>132</v>
      </c>
      <c r="D98" t="s">
        <v>3</v>
      </c>
      <c r="E98">
        <f>IF(_2[[#This Row],[Vote]]="YEA",1,0)</f>
        <v>0</v>
      </c>
      <c r="F98" cm="1">
        <f t="array" ref="F98">_xlfn.XLOOKUP(Table81621[Bill],Table2[Bill],Table2[Agree Value])</f>
        <v>0</v>
      </c>
      <c r="G98">
        <f>IF(_2[[#This Row],[Value]]=_2[[#This Row],[Agree]],_2[[#This Row],[Count]],0)</f>
        <v>1</v>
      </c>
      <c r="H98" cm="1">
        <f t="array" ref="H98">_xlfn.XLOOKUP(Table81621[Bill],Table2[Bill],Table2[Weight?],"Error")</f>
        <v>1</v>
      </c>
    </row>
    <row r="99" spans="1:8" x14ac:dyDescent="0.2">
      <c r="A99" t="s">
        <v>133</v>
      </c>
      <c r="B99" t="s">
        <v>5</v>
      </c>
      <c r="C99" t="s">
        <v>31</v>
      </c>
      <c r="D99" t="s">
        <v>7</v>
      </c>
      <c r="E99">
        <f>IF(_2[[#This Row],[Vote]]="YEA",1,0)</f>
        <v>1</v>
      </c>
      <c r="F99" cm="1">
        <f t="array" ref="F99">_xlfn.XLOOKUP(Table81621[Bill],Table2[Bill],Table2[Agree Value])</f>
        <v>0</v>
      </c>
      <c r="G99">
        <f>IF(_2[[#This Row],[Value]]=_2[[#This Row],[Agree]],_2[[#This Row],[Count]],0)</f>
        <v>0</v>
      </c>
      <c r="H99" cm="1">
        <f t="array" ref="H99">_xlfn.XLOOKUP(Table81621[Bill],Table2[Bill],Table2[Weight?],"Error")</f>
        <v>1</v>
      </c>
    </row>
    <row r="100" spans="1:8" x14ac:dyDescent="0.2">
      <c r="A100" t="s">
        <v>134</v>
      </c>
      <c r="B100" t="s">
        <v>1</v>
      </c>
      <c r="C100" t="s">
        <v>62</v>
      </c>
      <c r="D100" t="s">
        <v>3</v>
      </c>
      <c r="E100">
        <f>IF(_2[[#This Row],[Vote]]="YEA",1,0)</f>
        <v>0</v>
      </c>
      <c r="F100" cm="1">
        <f t="array" ref="F100">_xlfn.XLOOKUP(Table81621[Bill],Table2[Bill],Table2[Agree Value])</f>
        <v>0</v>
      </c>
      <c r="G100">
        <f>IF(_2[[#This Row],[Value]]=_2[[#This Row],[Agree]],_2[[#This Row],[Count]],0)</f>
        <v>1</v>
      </c>
      <c r="H100" cm="1">
        <f t="array" ref="H100">_xlfn.XLOOKUP(Table81621[Bill],Table2[Bill],Table2[Weight?],"Error")</f>
        <v>1</v>
      </c>
    </row>
    <row r="101" spans="1:8" x14ac:dyDescent="0.2">
      <c r="A101" t="s">
        <v>135</v>
      </c>
      <c r="B101" t="s">
        <v>1</v>
      </c>
      <c r="C101" t="s">
        <v>2</v>
      </c>
      <c r="D101" t="s">
        <v>3</v>
      </c>
      <c r="E101">
        <f>IF(_2[[#This Row],[Vote]]="YEA",1,0)</f>
        <v>0</v>
      </c>
      <c r="F101" cm="1">
        <f t="array" ref="F101">_xlfn.XLOOKUP(Table81621[Bill],Table2[Bill],Table2[Agree Value])</f>
        <v>0</v>
      </c>
      <c r="G101">
        <f>IF(_2[[#This Row],[Value]]=_2[[#This Row],[Agree]],_2[[#This Row],[Count]],0)</f>
        <v>1</v>
      </c>
      <c r="H101" cm="1">
        <f t="array" ref="H101">_xlfn.XLOOKUP(Table81621[Bill],Table2[Bill],Table2[Weight?],"Error")</f>
        <v>1</v>
      </c>
    </row>
    <row r="102" spans="1:8" x14ac:dyDescent="0.2">
      <c r="A102" t="s">
        <v>136</v>
      </c>
      <c r="B102" t="s">
        <v>5</v>
      </c>
      <c r="C102" t="s">
        <v>15</v>
      </c>
      <c r="D102" t="s">
        <v>7</v>
      </c>
      <c r="E102">
        <f>IF(_2[[#This Row],[Vote]]="YEA",1,0)</f>
        <v>1</v>
      </c>
      <c r="F102" cm="1">
        <f t="array" ref="F102">_xlfn.XLOOKUP(Table81621[Bill],Table2[Bill],Table2[Agree Value])</f>
        <v>0</v>
      </c>
      <c r="G102">
        <f>IF(_2[[#This Row],[Value]]=_2[[#This Row],[Agree]],_2[[#This Row],[Count]],0)</f>
        <v>0</v>
      </c>
      <c r="H102" cm="1">
        <f t="array" ref="H102">_xlfn.XLOOKUP(Table81621[Bill],Table2[Bill],Table2[Weight?],"Error")</f>
        <v>1</v>
      </c>
    </row>
    <row r="103" spans="1:8" x14ac:dyDescent="0.2">
      <c r="A103" t="s">
        <v>137</v>
      </c>
      <c r="B103" t="s">
        <v>1</v>
      </c>
      <c r="C103" t="s">
        <v>66</v>
      </c>
      <c r="D103" t="s">
        <v>3</v>
      </c>
      <c r="E103">
        <f>IF(_2[[#This Row],[Vote]]="YEA",1,0)</f>
        <v>0</v>
      </c>
      <c r="F103" cm="1">
        <f t="array" ref="F103">_xlfn.XLOOKUP(Table81621[Bill],Table2[Bill],Table2[Agree Value])</f>
        <v>0</v>
      </c>
      <c r="G103">
        <f>IF(_2[[#This Row],[Value]]=_2[[#This Row],[Agree]],_2[[#This Row],[Count]],0)</f>
        <v>1</v>
      </c>
      <c r="H103" cm="1">
        <f t="array" ref="H103">_xlfn.XLOOKUP(Table81621[Bill],Table2[Bill],Table2[Weight?],"Error")</f>
        <v>1</v>
      </c>
    </row>
    <row r="104" spans="1:8" x14ac:dyDescent="0.2">
      <c r="A104" t="s">
        <v>138</v>
      </c>
      <c r="B104" t="s">
        <v>1</v>
      </c>
      <c r="C104" t="s">
        <v>59</v>
      </c>
      <c r="D104" t="s">
        <v>400</v>
      </c>
      <c r="E104">
        <f>IF(_2[[#This Row],[Vote]]="YEA",1,0)</f>
        <v>0</v>
      </c>
      <c r="F104" cm="1">
        <f t="array" ref="F104">_xlfn.XLOOKUP(Table81621[Bill],Table2[Bill],Table2[Agree Value])</f>
        <v>0</v>
      </c>
      <c r="G104">
        <f>IF(_2[[#This Row],[Value]]=_2[[#This Row],[Agree]],_2[[#This Row],[Count]],0)</f>
        <v>1</v>
      </c>
      <c r="H104" cm="1">
        <f t="array" ref="H104">_xlfn.XLOOKUP(Table81621[Bill],Table2[Bill],Table2[Weight?],"Error")</f>
        <v>1</v>
      </c>
    </row>
    <row r="105" spans="1:8" x14ac:dyDescent="0.2">
      <c r="A105" t="s">
        <v>139</v>
      </c>
      <c r="B105" t="s">
        <v>1</v>
      </c>
      <c r="C105" t="s">
        <v>118</v>
      </c>
      <c r="D105" t="s">
        <v>3</v>
      </c>
      <c r="E105">
        <f>IF(_2[[#This Row],[Vote]]="YEA",1,0)</f>
        <v>0</v>
      </c>
      <c r="F105" cm="1">
        <f t="array" ref="F105">_xlfn.XLOOKUP(Table81621[Bill],Table2[Bill],Table2[Agree Value])</f>
        <v>0</v>
      </c>
      <c r="G105">
        <f>IF(_2[[#This Row],[Value]]=_2[[#This Row],[Agree]],_2[[#This Row],[Count]],0)</f>
        <v>1</v>
      </c>
      <c r="H105" cm="1">
        <f t="array" ref="H105">_xlfn.XLOOKUP(Table81621[Bill],Table2[Bill],Table2[Weight?],"Error")</f>
        <v>1</v>
      </c>
    </row>
    <row r="106" spans="1:8" x14ac:dyDescent="0.2">
      <c r="A106" t="s">
        <v>140</v>
      </c>
      <c r="B106" t="s">
        <v>1</v>
      </c>
      <c r="C106" t="s">
        <v>141</v>
      </c>
      <c r="D106" t="s">
        <v>3</v>
      </c>
      <c r="E106">
        <f>IF(_2[[#This Row],[Vote]]="YEA",1,0)</f>
        <v>0</v>
      </c>
      <c r="F106" cm="1">
        <f t="array" ref="F106">_xlfn.XLOOKUP(Table81621[Bill],Table2[Bill],Table2[Agree Value])</f>
        <v>0</v>
      </c>
      <c r="G106">
        <f>IF(_2[[#This Row],[Value]]=_2[[#This Row],[Agree]],_2[[#This Row],[Count]],0)</f>
        <v>1</v>
      </c>
      <c r="H106" cm="1">
        <f t="array" ref="H106">_xlfn.XLOOKUP(Table81621[Bill],Table2[Bill],Table2[Weight?],"Error")</f>
        <v>1</v>
      </c>
    </row>
    <row r="107" spans="1:8" x14ac:dyDescent="0.2">
      <c r="A107" t="s">
        <v>142</v>
      </c>
      <c r="B107" t="s">
        <v>1</v>
      </c>
      <c r="C107" t="s">
        <v>66</v>
      </c>
      <c r="D107" t="s">
        <v>3</v>
      </c>
      <c r="E107">
        <f>IF(_2[[#This Row],[Vote]]="YEA",1,0)</f>
        <v>0</v>
      </c>
      <c r="F107" cm="1">
        <f t="array" ref="F107">_xlfn.XLOOKUP(Table81621[Bill],Table2[Bill],Table2[Agree Value])</f>
        <v>0</v>
      </c>
      <c r="G107">
        <f>IF(_2[[#This Row],[Value]]=_2[[#This Row],[Agree]],_2[[#This Row],[Count]],0)</f>
        <v>1</v>
      </c>
      <c r="H107" cm="1">
        <f t="array" ref="H107">_xlfn.XLOOKUP(Table81621[Bill],Table2[Bill],Table2[Weight?],"Error")</f>
        <v>1</v>
      </c>
    </row>
    <row r="108" spans="1:8" x14ac:dyDescent="0.2">
      <c r="A108" t="s">
        <v>143</v>
      </c>
      <c r="B108" t="s">
        <v>1</v>
      </c>
      <c r="C108" t="s">
        <v>9</v>
      </c>
      <c r="D108" t="s">
        <v>3</v>
      </c>
      <c r="E108">
        <f>IF(_2[[#This Row],[Vote]]="YEA",1,0)</f>
        <v>0</v>
      </c>
      <c r="F108" cm="1">
        <f t="array" ref="F108">_xlfn.XLOOKUP(Table81621[Bill],Table2[Bill],Table2[Agree Value])</f>
        <v>0</v>
      </c>
      <c r="G108">
        <f>IF(_2[[#This Row],[Value]]=_2[[#This Row],[Agree]],_2[[#This Row],[Count]],0)</f>
        <v>1</v>
      </c>
      <c r="H108" cm="1">
        <f t="array" ref="H108">_xlfn.XLOOKUP(Table81621[Bill],Table2[Bill],Table2[Weight?],"Error")</f>
        <v>1</v>
      </c>
    </row>
    <row r="109" spans="1:8" x14ac:dyDescent="0.2">
      <c r="A109" t="s">
        <v>144</v>
      </c>
      <c r="B109" t="s">
        <v>5</v>
      </c>
      <c r="C109" t="s">
        <v>75</v>
      </c>
      <c r="D109" t="s">
        <v>7</v>
      </c>
      <c r="E109">
        <f>IF(_2[[#This Row],[Vote]]="YEA",1,0)</f>
        <v>1</v>
      </c>
      <c r="F109" cm="1">
        <f t="array" ref="F109">_xlfn.XLOOKUP(Table81621[Bill],Table2[Bill],Table2[Agree Value])</f>
        <v>0</v>
      </c>
      <c r="G109">
        <f>IF(_2[[#This Row],[Value]]=_2[[#This Row],[Agree]],_2[[#This Row],[Count]],0)</f>
        <v>0</v>
      </c>
      <c r="H109" cm="1">
        <f t="array" ref="H109">_xlfn.XLOOKUP(Table81621[Bill],Table2[Bill],Table2[Weight?],"Error")</f>
        <v>1</v>
      </c>
    </row>
    <row r="110" spans="1:8" x14ac:dyDescent="0.2">
      <c r="A110" t="s">
        <v>145</v>
      </c>
      <c r="B110" t="s">
        <v>5</v>
      </c>
      <c r="C110" t="s">
        <v>39</v>
      </c>
      <c r="D110" t="s">
        <v>7</v>
      </c>
      <c r="E110">
        <f>IF(_2[[#This Row],[Vote]]="YEA",1,0)</f>
        <v>1</v>
      </c>
      <c r="F110" cm="1">
        <f t="array" ref="F110">_xlfn.XLOOKUP(Table81621[Bill],Table2[Bill],Table2[Agree Value])</f>
        <v>0</v>
      </c>
      <c r="G110">
        <f>IF(_2[[#This Row],[Value]]=_2[[#This Row],[Agree]],_2[[#This Row],[Count]],0)</f>
        <v>0</v>
      </c>
      <c r="H110" cm="1">
        <f t="array" ref="H110">_xlfn.XLOOKUP(Table81621[Bill],Table2[Bill],Table2[Weight?],"Error")</f>
        <v>1</v>
      </c>
    </row>
    <row r="111" spans="1:8" x14ac:dyDescent="0.2">
      <c r="A111" t="s">
        <v>146</v>
      </c>
      <c r="B111" t="s">
        <v>1</v>
      </c>
      <c r="C111" t="s">
        <v>45</v>
      </c>
      <c r="D111" t="s">
        <v>3</v>
      </c>
      <c r="E111">
        <f>IF(_2[[#This Row],[Vote]]="YEA",1,0)</f>
        <v>0</v>
      </c>
      <c r="F111" cm="1">
        <f t="array" ref="F111">_xlfn.XLOOKUP(Table81621[Bill],Table2[Bill],Table2[Agree Value])</f>
        <v>0</v>
      </c>
      <c r="G111">
        <f>IF(_2[[#This Row],[Value]]=_2[[#This Row],[Agree]],_2[[#This Row],[Count]],0)</f>
        <v>1</v>
      </c>
      <c r="H111" cm="1">
        <f t="array" ref="H111">_xlfn.XLOOKUP(Table81621[Bill],Table2[Bill],Table2[Weight?],"Error")</f>
        <v>1</v>
      </c>
    </row>
    <row r="112" spans="1:8" x14ac:dyDescent="0.2">
      <c r="A112" t="s">
        <v>147</v>
      </c>
      <c r="B112" t="s">
        <v>1</v>
      </c>
      <c r="C112" t="s">
        <v>15</v>
      </c>
      <c r="D112" t="s">
        <v>3</v>
      </c>
      <c r="E112">
        <f>IF(_2[[#This Row],[Vote]]="YEA",1,0)</f>
        <v>0</v>
      </c>
      <c r="F112" cm="1">
        <f t="array" ref="F112">_xlfn.XLOOKUP(Table81621[Bill],Table2[Bill],Table2[Agree Value])</f>
        <v>0</v>
      </c>
      <c r="G112">
        <f>IF(_2[[#This Row],[Value]]=_2[[#This Row],[Agree]],_2[[#This Row],[Count]],0)</f>
        <v>1</v>
      </c>
      <c r="H112" cm="1">
        <f t="array" ref="H112">_xlfn.XLOOKUP(Table81621[Bill],Table2[Bill],Table2[Weight?],"Error")</f>
        <v>1</v>
      </c>
    </row>
    <row r="113" spans="1:8" x14ac:dyDescent="0.2">
      <c r="A113" t="s">
        <v>148</v>
      </c>
      <c r="B113" t="s">
        <v>5</v>
      </c>
      <c r="C113" t="s">
        <v>39</v>
      </c>
      <c r="D113" t="s">
        <v>7</v>
      </c>
      <c r="E113">
        <f>IF(_2[[#This Row],[Vote]]="YEA",1,0)</f>
        <v>1</v>
      </c>
      <c r="F113" cm="1">
        <f t="array" ref="F113">_xlfn.XLOOKUP(Table81621[Bill],Table2[Bill],Table2[Agree Value])</f>
        <v>0</v>
      </c>
      <c r="G113">
        <f>IF(_2[[#This Row],[Value]]=_2[[#This Row],[Agree]],_2[[#This Row],[Count]],0)</f>
        <v>0</v>
      </c>
      <c r="H113" cm="1">
        <f t="array" ref="H113">_xlfn.XLOOKUP(Table81621[Bill],Table2[Bill],Table2[Weight?],"Error")</f>
        <v>1</v>
      </c>
    </row>
    <row r="114" spans="1:8" x14ac:dyDescent="0.2">
      <c r="A114" t="s">
        <v>149</v>
      </c>
      <c r="B114" t="s">
        <v>5</v>
      </c>
      <c r="C114" t="s">
        <v>9</v>
      </c>
      <c r="D114" t="s">
        <v>3</v>
      </c>
      <c r="E114">
        <f>IF(_2[[#This Row],[Vote]]="YEA",1,0)</f>
        <v>0</v>
      </c>
      <c r="F114" cm="1">
        <f t="array" ref="F114">_xlfn.XLOOKUP(Table81621[Bill],Table2[Bill],Table2[Agree Value])</f>
        <v>0</v>
      </c>
      <c r="G114">
        <f>IF(_2[[#This Row],[Value]]=_2[[#This Row],[Agree]],_2[[#This Row],[Count]],0)</f>
        <v>1</v>
      </c>
      <c r="H114" cm="1">
        <f t="array" ref="H114">_xlfn.XLOOKUP(Table81621[Bill],Table2[Bill],Table2[Weight?],"Error")</f>
        <v>1</v>
      </c>
    </row>
    <row r="115" spans="1:8" x14ac:dyDescent="0.2">
      <c r="A115" t="s">
        <v>150</v>
      </c>
      <c r="B115" t="s">
        <v>5</v>
      </c>
      <c r="C115" t="s">
        <v>108</v>
      </c>
      <c r="D115" t="s">
        <v>7</v>
      </c>
      <c r="E115">
        <f>IF(_2[[#This Row],[Vote]]="YEA",1,0)</f>
        <v>1</v>
      </c>
      <c r="F115" cm="1">
        <f t="array" ref="F115">_xlfn.XLOOKUP(Table81621[Bill],Table2[Bill],Table2[Agree Value])</f>
        <v>0</v>
      </c>
      <c r="G115">
        <f>IF(_2[[#This Row],[Value]]=_2[[#This Row],[Agree]],_2[[#This Row],[Count]],0)</f>
        <v>0</v>
      </c>
      <c r="H115" cm="1">
        <f t="array" ref="H115">_xlfn.XLOOKUP(Table81621[Bill],Table2[Bill],Table2[Weight?],"Error")</f>
        <v>1</v>
      </c>
    </row>
    <row r="116" spans="1:8" x14ac:dyDescent="0.2">
      <c r="A116" t="s">
        <v>151</v>
      </c>
      <c r="B116" t="s">
        <v>5</v>
      </c>
      <c r="C116" t="s">
        <v>39</v>
      </c>
      <c r="D116" t="s">
        <v>7</v>
      </c>
      <c r="E116">
        <f>IF(_2[[#This Row],[Vote]]="YEA",1,0)</f>
        <v>1</v>
      </c>
      <c r="F116" cm="1">
        <f t="array" ref="F116">_xlfn.XLOOKUP(Table81621[Bill],Table2[Bill],Table2[Agree Value])</f>
        <v>0</v>
      </c>
      <c r="G116">
        <f>IF(_2[[#This Row],[Value]]=_2[[#This Row],[Agree]],_2[[#This Row],[Count]],0)</f>
        <v>0</v>
      </c>
      <c r="H116" cm="1">
        <f t="array" ref="H116">_xlfn.XLOOKUP(Table81621[Bill],Table2[Bill],Table2[Weight?],"Error")</f>
        <v>1</v>
      </c>
    </row>
    <row r="117" spans="1:8" x14ac:dyDescent="0.2">
      <c r="A117" t="s">
        <v>152</v>
      </c>
      <c r="B117" t="s">
        <v>5</v>
      </c>
      <c r="C117" t="s">
        <v>2</v>
      </c>
      <c r="D117" t="s">
        <v>7</v>
      </c>
      <c r="E117">
        <f>IF(_2[[#This Row],[Vote]]="YEA",1,0)</f>
        <v>1</v>
      </c>
      <c r="F117" cm="1">
        <f t="array" ref="F117">_xlfn.XLOOKUP(Table81621[Bill],Table2[Bill],Table2[Agree Value])</f>
        <v>0</v>
      </c>
      <c r="G117">
        <f>IF(_2[[#This Row],[Value]]=_2[[#This Row],[Agree]],_2[[#This Row],[Count]],0)</f>
        <v>0</v>
      </c>
      <c r="H117" cm="1">
        <f t="array" ref="H117">_xlfn.XLOOKUP(Table81621[Bill],Table2[Bill],Table2[Weight?],"Error")</f>
        <v>1</v>
      </c>
    </row>
    <row r="118" spans="1:8" x14ac:dyDescent="0.2">
      <c r="A118" t="s">
        <v>153</v>
      </c>
      <c r="B118" t="s">
        <v>5</v>
      </c>
      <c r="C118" t="s">
        <v>15</v>
      </c>
      <c r="D118" t="s">
        <v>7</v>
      </c>
      <c r="E118">
        <f>IF(_2[[#This Row],[Vote]]="YEA",1,0)</f>
        <v>1</v>
      </c>
      <c r="F118" cm="1">
        <f t="array" ref="F118">_xlfn.XLOOKUP(Table81621[Bill],Table2[Bill],Table2[Agree Value])</f>
        <v>0</v>
      </c>
      <c r="G118">
        <f>IF(_2[[#This Row],[Value]]=_2[[#This Row],[Agree]],_2[[#This Row],[Count]],0)</f>
        <v>0</v>
      </c>
      <c r="H118" cm="1">
        <f t="array" ref="H118">_xlfn.XLOOKUP(Table81621[Bill],Table2[Bill],Table2[Weight?],"Error")</f>
        <v>1</v>
      </c>
    </row>
    <row r="119" spans="1:8" x14ac:dyDescent="0.2">
      <c r="A119" t="s">
        <v>154</v>
      </c>
      <c r="B119" t="s">
        <v>5</v>
      </c>
      <c r="C119" t="s">
        <v>120</v>
      </c>
      <c r="D119" t="s">
        <v>7</v>
      </c>
      <c r="E119">
        <f>IF(_2[[#This Row],[Vote]]="YEA",1,0)</f>
        <v>1</v>
      </c>
      <c r="F119" cm="1">
        <f t="array" ref="F119">_xlfn.XLOOKUP(Table81621[Bill],Table2[Bill],Table2[Agree Value])</f>
        <v>0</v>
      </c>
      <c r="G119">
        <f>IF(_2[[#This Row],[Value]]=_2[[#This Row],[Agree]],_2[[#This Row],[Count]],0)</f>
        <v>0</v>
      </c>
      <c r="H119" cm="1">
        <f t="array" ref="H119">_xlfn.XLOOKUP(Table81621[Bill],Table2[Bill],Table2[Weight?],"Error")</f>
        <v>1</v>
      </c>
    </row>
    <row r="120" spans="1:8" x14ac:dyDescent="0.2">
      <c r="A120" t="s">
        <v>155</v>
      </c>
      <c r="B120" t="s">
        <v>1</v>
      </c>
      <c r="C120" t="s">
        <v>15</v>
      </c>
      <c r="D120" t="s">
        <v>3</v>
      </c>
      <c r="E120">
        <f>IF(_2[[#This Row],[Vote]]="YEA",1,0)</f>
        <v>0</v>
      </c>
      <c r="F120" cm="1">
        <f t="array" ref="F120">_xlfn.XLOOKUP(Table81621[Bill],Table2[Bill],Table2[Agree Value])</f>
        <v>0</v>
      </c>
      <c r="G120">
        <f>IF(_2[[#This Row],[Value]]=_2[[#This Row],[Agree]],_2[[#This Row],[Count]],0)</f>
        <v>1</v>
      </c>
      <c r="H120" cm="1">
        <f t="array" ref="H120">_xlfn.XLOOKUP(Table81621[Bill],Table2[Bill],Table2[Weight?],"Error")</f>
        <v>1</v>
      </c>
    </row>
    <row r="121" spans="1:8" x14ac:dyDescent="0.2">
      <c r="A121" t="s">
        <v>156</v>
      </c>
      <c r="B121" t="s">
        <v>1</v>
      </c>
      <c r="C121" t="s">
        <v>9</v>
      </c>
      <c r="D121" t="s">
        <v>3</v>
      </c>
      <c r="E121">
        <f>IF(_2[[#This Row],[Vote]]="YEA",1,0)</f>
        <v>0</v>
      </c>
      <c r="F121" cm="1">
        <f t="array" ref="F121">_xlfn.XLOOKUP(Table81621[Bill],Table2[Bill],Table2[Agree Value])</f>
        <v>0</v>
      </c>
      <c r="G121">
        <f>IF(_2[[#This Row],[Value]]=_2[[#This Row],[Agree]],_2[[#This Row],[Count]],0)</f>
        <v>1</v>
      </c>
      <c r="H121" cm="1">
        <f t="array" ref="H121">_xlfn.XLOOKUP(Table81621[Bill],Table2[Bill],Table2[Weight?],"Error")</f>
        <v>1</v>
      </c>
    </row>
    <row r="122" spans="1:8" x14ac:dyDescent="0.2">
      <c r="A122" t="s">
        <v>157</v>
      </c>
      <c r="B122" t="s">
        <v>1</v>
      </c>
      <c r="C122" t="s">
        <v>64</v>
      </c>
      <c r="D122" t="s">
        <v>3</v>
      </c>
      <c r="E122">
        <f>IF(_2[[#This Row],[Vote]]="YEA",1,0)</f>
        <v>0</v>
      </c>
      <c r="F122" cm="1">
        <f t="array" ref="F122">_xlfn.XLOOKUP(Table81621[Bill],Table2[Bill],Table2[Agree Value])</f>
        <v>0</v>
      </c>
      <c r="G122">
        <f>IF(_2[[#This Row],[Value]]=_2[[#This Row],[Agree]],_2[[#This Row],[Count]],0)</f>
        <v>1</v>
      </c>
      <c r="H122" cm="1">
        <f t="array" ref="H122">_xlfn.XLOOKUP(Table81621[Bill],Table2[Bill],Table2[Weight?],"Error")</f>
        <v>1</v>
      </c>
    </row>
    <row r="123" spans="1:8" x14ac:dyDescent="0.2">
      <c r="A123" t="s">
        <v>158</v>
      </c>
      <c r="B123" t="s">
        <v>5</v>
      </c>
      <c r="C123" t="s">
        <v>132</v>
      </c>
      <c r="D123" t="s">
        <v>7</v>
      </c>
      <c r="E123">
        <f>IF(_2[[#This Row],[Vote]]="YEA",1,0)</f>
        <v>1</v>
      </c>
      <c r="F123" cm="1">
        <f t="array" ref="F123">_xlfn.XLOOKUP(Table81621[Bill],Table2[Bill],Table2[Agree Value])</f>
        <v>0</v>
      </c>
      <c r="G123">
        <f>IF(_2[[#This Row],[Value]]=_2[[#This Row],[Agree]],_2[[#This Row],[Count]],0)</f>
        <v>0</v>
      </c>
      <c r="H123" cm="1">
        <f t="array" ref="H123">_xlfn.XLOOKUP(Table81621[Bill],Table2[Bill],Table2[Weight?],"Error")</f>
        <v>1</v>
      </c>
    </row>
    <row r="124" spans="1:8" x14ac:dyDescent="0.2">
      <c r="A124" t="s">
        <v>159</v>
      </c>
      <c r="B124" t="s">
        <v>1</v>
      </c>
      <c r="C124" t="s">
        <v>66</v>
      </c>
      <c r="D124" t="s">
        <v>3</v>
      </c>
      <c r="E124">
        <f>IF(_2[[#This Row],[Vote]]="YEA",1,0)</f>
        <v>0</v>
      </c>
      <c r="F124" cm="1">
        <f t="array" ref="F124">_xlfn.XLOOKUP(Table81621[Bill],Table2[Bill],Table2[Agree Value])</f>
        <v>0</v>
      </c>
      <c r="G124">
        <f>IF(_2[[#This Row],[Value]]=_2[[#This Row],[Agree]],_2[[#This Row],[Count]],0)</f>
        <v>1</v>
      </c>
      <c r="H124" cm="1">
        <f t="array" ref="H124">_xlfn.XLOOKUP(Table81621[Bill],Table2[Bill],Table2[Weight?],"Error")</f>
        <v>1</v>
      </c>
    </row>
    <row r="125" spans="1:8" x14ac:dyDescent="0.2">
      <c r="A125" t="s">
        <v>160</v>
      </c>
      <c r="B125" t="s">
        <v>5</v>
      </c>
      <c r="C125" t="s">
        <v>161</v>
      </c>
      <c r="D125" t="s">
        <v>7</v>
      </c>
      <c r="E125">
        <f>IF(_2[[#This Row],[Vote]]="YEA",1,0)</f>
        <v>1</v>
      </c>
      <c r="F125" cm="1">
        <f t="array" ref="F125">_xlfn.XLOOKUP(Table81621[Bill],Table2[Bill],Table2[Agree Value])</f>
        <v>0</v>
      </c>
      <c r="G125">
        <f>IF(_2[[#This Row],[Value]]=_2[[#This Row],[Agree]],_2[[#This Row],[Count]],0)</f>
        <v>0</v>
      </c>
      <c r="H125" cm="1">
        <f t="array" ref="H125">_xlfn.XLOOKUP(Table81621[Bill],Table2[Bill],Table2[Weight?],"Error")</f>
        <v>1</v>
      </c>
    </row>
    <row r="126" spans="1:8" x14ac:dyDescent="0.2">
      <c r="A126" t="s">
        <v>162</v>
      </c>
      <c r="B126" t="s">
        <v>5</v>
      </c>
      <c r="C126" t="s">
        <v>15</v>
      </c>
      <c r="D126" t="s">
        <v>7</v>
      </c>
      <c r="E126">
        <f>IF(_2[[#This Row],[Vote]]="YEA",1,0)</f>
        <v>1</v>
      </c>
      <c r="F126" cm="1">
        <f t="array" ref="F126">_xlfn.XLOOKUP(Table81621[Bill],Table2[Bill],Table2[Agree Value])</f>
        <v>0</v>
      </c>
      <c r="G126">
        <f>IF(_2[[#This Row],[Value]]=_2[[#This Row],[Agree]],_2[[#This Row],[Count]],0)</f>
        <v>0</v>
      </c>
      <c r="H126" cm="1">
        <f t="array" ref="H126">_xlfn.XLOOKUP(Table81621[Bill],Table2[Bill],Table2[Weight?],"Error")</f>
        <v>1</v>
      </c>
    </row>
    <row r="127" spans="1:8" x14ac:dyDescent="0.2">
      <c r="A127" t="s">
        <v>163</v>
      </c>
      <c r="B127" t="s">
        <v>5</v>
      </c>
      <c r="C127" t="s">
        <v>164</v>
      </c>
      <c r="D127" t="s">
        <v>7</v>
      </c>
      <c r="E127">
        <f>IF(_2[[#This Row],[Vote]]="YEA",1,0)</f>
        <v>1</v>
      </c>
      <c r="F127" cm="1">
        <f t="array" ref="F127">_xlfn.XLOOKUP(Table81621[Bill],Table2[Bill],Table2[Agree Value])</f>
        <v>0</v>
      </c>
      <c r="G127">
        <f>IF(_2[[#This Row],[Value]]=_2[[#This Row],[Agree]],_2[[#This Row],[Count]],0)</f>
        <v>0</v>
      </c>
      <c r="H127" cm="1">
        <f t="array" ref="H127">_xlfn.XLOOKUP(Table81621[Bill],Table2[Bill],Table2[Weight?],"Error")</f>
        <v>1</v>
      </c>
    </row>
    <row r="128" spans="1:8" x14ac:dyDescent="0.2">
      <c r="A128" t="s">
        <v>165</v>
      </c>
      <c r="B128" t="s">
        <v>5</v>
      </c>
      <c r="C128" t="s">
        <v>13</v>
      </c>
      <c r="D128" t="s">
        <v>7</v>
      </c>
      <c r="E128">
        <f>IF(_2[[#This Row],[Vote]]="YEA",1,0)</f>
        <v>1</v>
      </c>
      <c r="F128" cm="1">
        <f t="array" ref="F128">_xlfn.XLOOKUP(Table81621[Bill],Table2[Bill],Table2[Agree Value])</f>
        <v>0</v>
      </c>
      <c r="G128">
        <f>IF(_2[[#This Row],[Value]]=_2[[#This Row],[Agree]],_2[[#This Row],[Count]],0)</f>
        <v>0</v>
      </c>
      <c r="H128" cm="1">
        <f t="array" ref="H128">_xlfn.XLOOKUP(Table81621[Bill],Table2[Bill],Table2[Weight?],"Error")</f>
        <v>1</v>
      </c>
    </row>
    <row r="129" spans="1:8" x14ac:dyDescent="0.2">
      <c r="A129" t="s">
        <v>166</v>
      </c>
      <c r="B129" t="s">
        <v>5</v>
      </c>
      <c r="C129" t="s">
        <v>120</v>
      </c>
      <c r="D129" t="s">
        <v>7</v>
      </c>
      <c r="E129">
        <f>IF(_2[[#This Row],[Vote]]="YEA",1,0)</f>
        <v>1</v>
      </c>
      <c r="F129" cm="1">
        <f t="array" ref="F129">_xlfn.XLOOKUP(Table81621[Bill],Table2[Bill],Table2[Agree Value])</f>
        <v>0</v>
      </c>
      <c r="G129">
        <f>IF(_2[[#This Row],[Value]]=_2[[#This Row],[Agree]],_2[[#This Row],[Count]],0)</f>
        <v>0</v>
      </c>
      <c r="H129" cm="1">
        <f t="array" ref="H129">_xlfn.XLOOKUP(Table81621[Bill],Table2[Bill],Table2[Weight?],"Error")</f>
        <v>1</v>
      </c>
    </row>
    <row r="130" spans="1:8" x14ac:dyDescent="0.2">
      <c r="A130" t="s">
        <v>167</v>
      </c>
      <c r="B130" t="s">
        <v>5</v>
      </c>
      <c r="C130" t="s">
        <v>120</v>
      </c>
      <c r="D130" t="s">
        <v>7</v>
      </c>
      <c r="E130">
        <f>IF(_2[[#This Row],[Vote]]="YEA",1,0)</f>
        <v>1</v>
      </c>
      <c r="F130" cm="1">
        <f t="array" ref="F130">_xlfn.XLOOKUP(Table81621[Bill],Table2[Bill],Table2[Agree Value])</f>
        <v>0</v>
      </c>
      <c r="G130">
        <f>IF(_2[[#This Row],[Value]]=_2[[#This Row],[Agree]],_2[[#This Row],[Count]],0)</f>
        <v>0</v>
      </c>
      <c r="H130" cm="1">
        <f t="array" ref="H130">_xlfn.XLOOKUP(Table81621[Bill],Table2[Bill],Table2[Weight?],"Error")</f>
        <v>1</v>
      </c>
    </row>
    <row r="131" spans="1:8" x14ac:dyDescent="0.2">
      <c r="A131" t="s">
        <v>168</v>
      </c>
      <c r="B131" t="s">
        <v>5</v>
      </c>
      <c r="C131" t="s">
        <v>169</v>
      </c>
      <c r="D131" t="s">
        <v>7</v>
      </c>
      <c r="E131">
        <f>IF(_2[[#This Row],[Vote]]="YEA",1,0)</f>
        <v>1</v>
      </c>
      <c r="F131" cm="1">
        <f t="array" ref="F131">_xlfn.XLOOKUP(Table81621[Bill],Table2[Bill],Table2[Agree Value])</f>
        <v>0</v>
      </c>
      <c r="G131">
        <f>IF(_2[[#This Row],[Value]]=_2[[#This Row],[Agree]],_2[[#This Row],[Count]],0)</f>
        <v>0</v>
      </c>
      <c r="H131" cm="1">
        <f t="array" ref="H131">_xlfn.XLOOKUP(Table81621[Bill],Table2[Bill],Table2[Weight?],"Error")</f>
        <v>1</v>
      </c>
    </row>
    <row r="132" spans="1:8" x14ac:dyDescent="0.2">
      <c r="A132" t="s">
        <v>170</v>
      </c>
      <c r="B132" t="s">
        <v>5</v>
      </c>
      <c r="C132" t="s">
        <v>66</v>
      </c>
      <c r="D132" t="s">
        <v>7</v>
      </c>
      <c r="E132">
        <f>IF(_2[[#This Row],[Vote]]="YEA",1,0)</f>
        <v>1</v>
      </c>
      <c r="F132" cm="1">
        <f t="array" ref="F132">_xlfn.XLOOKUP(Table81621[Bill],Table2[Bill],Table2[Agree Value])</f>
        <v>0</v>
      </c>
      <c r="G132">
        <f>IF(_2[[#This Row],[Value]]=_2[[#This Row],[Agree]],_2[[#This Row],[Count]],0)</f>
        <v>0</v>
      </c>
      <c r="H132" cm="1">
        <f t="array" ref="H132">_xlfn.XLOOKUP(Table81621[Bill],Table2[Bill],Table2[Weight?],"Error")</f>
        <v>1</v>
      </c>
    </row>
    <row r="133" spans="1:8" x14ac:dyDescent="0.2">
      <c r="A133" t="s">
        <v>171</v>
      </c>
      <c r="B133" t="s">
        <v>5</v>
      </c>
      <c r="C133" t="s">
        <v>75</v>
      </c>
      <c r="D133" t="s">
        <v>7</v>
      </c>
      <c r="E133">
        <f>IF(_2[[#This Row],[Vote]]="YEA",1,0)</f>
        <v>1</v>
      </c>
      <c r="F133" cm="1">
        <f t="array" ref="F133">_xlfn.XLOOKUP(Table81621[Bill],Table2[Bill],Table2[Agree Value])</f>
        <v>0</v>
      </c>
      <c r="G133">
        <f>IF(_2[[#This Row],[Value]]=_2[[#This Row],[Agree]],_2[[#This Row],[Count]],0)</f>
        <v>0</v>
      </c>
      <c r="H133" cm="1">
        <f t="array" ref="H133">_xlfn.XLOOKUP(Table81621[Bill],Table2[Bill],Table2[Weight?],"Error")</f>
        <v>1</v>
      </c>
    </row>
    <row r="134" spans="1:8" x14ac:dyDescent="0.2">
      <c r="A134" t="s">
        <v>172</v>
      </c>
      <c r="B134" t="s">
        <v>1</v>
      </c>
      <c r="C134" t="s">
        <v>15</v>
      </c>
      <c r="D134" t="s">
        <v>3</v>
      </c>
      <c r="E134">
        <f>IF(_2[[#This Row],[Vote]]="YEA",1,0)</f>
        <v>0</v>
      </c>
      <c r="F134" cm="1">
        <f t="array" ref="F134">_xlfn.XLOOKUP(Table81621[Bill],Table2[Bill],Table2[Agree Value])</f>
        <v>0</v>
      </c>
      <c r="G134">
        <f>IF(_2[[#This Row],[Value]]=_2[[#This Row],[Agree]],_2[[#This Row],[Count]],0)</f>
        <v>1</v>
      </c>
      <c r="H134" cm="1">
        <f t="array" ref="H134">_xlfn.XLOOKUP(Table81621[Bill],Table2[Bill],Table2[Weight?],"Error")</f>
        <v>1</v>
      </c>
    </row>
    <row r="135" spans="1:8" x14ac:dyDescent="0.2">
      <c r="A135" t="s">
        <v>173</v>
      </c>
      <c r="B135" t="s">
        <v>5</v>
      </c>
      <c r="C135" t="s">
        <v>27</v>
      </c>
      <c r="D135" t="s">
        <v>7</v>
      </c>
      <c r="E135">
        <f>IF(_2[[#This Row],[Vote]]="YEA",1,0)</f>
        <v>1</v>
      </c>
      <c r="F135" cm="1">
        <f t="array" ref="F135">_xlfn.XLOOKUP(Table81621[Bill],Table2[Bill],Table2[Agree Value])</f>
        <v>0</v>
      </c>
      <c r="G135">
        <f>IF(_2[[#This Row],[Value]]=_2[[#This Row],[Agree]],_2[[#This Row],[Count]],0)</f>
        <v>0</v>
      </c>
      <c r="H135" cm="1">
        <f t="array" ref="H135">_xlfn.XLOOKUP(Table81621[Bill],Table2[Bill],Table2[Weight?],"Error")</f>
        <v>1</v>
      </c>
    </row>
    <row r="136" spans="1:8" x14ac:dyDescent="0.2">
      <c r="A136" t="s">
        <v>174</v>
      </c>
      <c r="B136" t="s">
        <v>1</v>
      </c>
      <c r="C136" t="s">
        <v>62</v>
      </c>
      <c r="D136" t="s">
        <v>3</v>
      </c>
      <c r="E136">
        <f>IF(_2[[#This Row],[Vote]]="YEA",1,0)</f>
        <v>0</v>
      </c>
      <c r="F136" cm="1">
        <f t="array" ref="F136">_xlfn.XLOOKUP(Table81621[Bill],Table2[Bill],Table2[Agree Value])</f>
        <v>0</v>
      </c>
      <c r="G136">
        <f>IF(_2[[#This Row],[Value]]=_2[[#This Row],[Agree]],_2[[#This Row],[Count]],0)</f>
        <v>1</v>
      </c>
      <c r="H136" cm="1">
        <f t="array" ref="H136">_xlfn.XLOOKUP(Table81621[Bill],Table2[Bill],Table2[Weight?],"Error")</f>
        <v>1</v>
      </c>
    </row>
    <row r="137" spans="1:8" x14ac:dyDescent="0.2">
      <c r="A137" t="s">
        <v>175</v>
      </c>
      <c r="B137" t="s">
        <v>1</v>
      </c>
      <c r="C137" t="s">
        <v>2</v>
      </c>
      <c r="D137" t="s">
        <v>3</v>
      </c>
      <c r="E137">
        <f>IF(_2[[#This Row],[Vote]]="YEA",1,0)</f>
        <v>0</v>
      </c>
      <c r="F137" cm="1">
        <f t="array" ref="F137">_xlfn.XLOOKUP(Table81621[Bill],Table2[Bill],Table2[Agree Value])</f>
        <v>0</v>
      </c>
      <c r="G137">
        <f>IF(_2[[#This Row],[Value]]=_2[[#This Row],[Agree]],_2[[#This Row],[Count]],0)</f>
        <v>1</v>
      </c>
      <c r="H137" cm="1">
        <f t="array" ref="H137">_xlfn.XLOOKUP(Table81621[Bill],Table2[Bill],Table2[Weight?],"Error")</f>
        <v>1</v>
      </c>
    </row>
    <row r="138" spans="1:8" x14ac:dyDescent="0.2">
      <c r="A138" t="s">
        <v>176</v>
      </c>
      <c r="B138" t="s">
        <v>5</v>
      </c>
      <c r="C138" t="s">
        <v>2</v>
      </c>
      <c r="D138" t="s">
        <v>7</v>
      </c>
      <c r="E138">
        <f>IF(_2[[#This Row],[Vote]]="YEA",1,0)</f>
        <v>1</v>
      </c>
      <c r="F138" cm="1">
        <f t="array" ref="F138">_xlfn.XLOOKUP(Table81621[Bill],Table2[Bill],Table2[Agree Value])</f>
        <v>0</v>
      </c>
      <c r="G138">
        <f>IF(_2[[#This Row],[Value]]=_2[[#This Row],[Agree]],_2[[#This Row],[Count]],0)</f>
        <v>0</v>
      </c>
      <c r="H138" cm="1">
        <f t="array" ref="H138">_xlfn.XLOOKUP(Table81621[Bill],Table2[Bill],Table2[Weight?],"Error")</f>
        <v>1</v>
      </c>
    </row>
    <row r="139" spans="1:8" x14ac:dyDescent="0.2">
      <c r="A139" t="s">
        <v>177</v>
      </c>
      <c r="B139" t="s">
        <v>1</v>
      </c>
      <c r="C139" t="s">
        <v>39</v>
      </c>
      <c r="D139" t="s">
        <v>3</v>
      </c>
      <c r="E139">
        <f>IF(_2[[#This Row],[Vote]]="YEA",1,0)</f>
        <v>0</v>
      </c>
      <c r="F139" cm="1">
        <f t="array" ref="F139">_xlfn.XLOOKUP(Table81621[Bill],Table2[Bill],Table2[Agree Value])</f>
        <v>0</v>
      </c>
      <c r="G139">
        <f>IF(_2[[#This Row],[Value]]=_2[[#This Row],[Agree]],_2[[#This Row],[Count]],0)</f>
        <v>1</v>
      </c>
      <c r="H139" cm="1">
        <f t="array" ref="H139">_xlfn.XLOOKUP(Table81621[Bill],Table2[Bill],Table2[Weight?],"Error")</f>
        <v>1</v>
      </c>
    </row>
    <row r="140" spans="1:8" x14ac:dyDescent="0.2">
      <c r="A140" t="s">
        <v>493</v>
      </c>
      <c r="B140" t="s">
        <v>5</v>
      </c>
      <c r="C140" t="s">
        <v>39</v>
      </c>
      <c r="D140" t="s">
        <v>7</v>
      </c>
      <c r="E140">
        <f>IF(_2[[#This Row],[Vote]]="YEA",1,0)</f>
        <v>1</v>
      </c>
      <c r="F140" cm="1">
        <f t="array" ref="F140">_xlfn.XLOOKUP(Table81621[Bill],Table2[Bill],Table2[Agree Value])</f>
        <v>0</v>
      </c>
      <c r="G140">
        <f>IF(_2[[#This Row],[Value]]=_2[[#This Row],[Agree]],_2[[#This Row],[Count]],0)</f>
        <v>0</v>
      </c>
      <c r="H140" cm="1">
        <f t="array" ref="H140">_xlfn.XLOOKUP(Table81621[Bill],Table2[Bill],Table2[Weight?],"Error")</f>
        <v>1</v>
      </c>
    </row>
    <row r="141" spans="1:8" x14ac:dyDescent="0.2">
      <c r="A141" t="s">
        <v>179</v>
      </c>
      <c r="B141" t="s">
        <v>1</v>
      </c>
      <c r="C141" t="s">
        <v>39</v>
      </c>
      <c r="D141" t="s">
        <v>3</v>
      </c>
      <c r="E141">
        <f>IF(_2[[#This Row],[Vote]]="YEA",1,0)</f>
        <v>0</v>
      </c>
      <c r="F141" cm="1">
        <f t="array" ref="F141">_xlfn.XLOOKUP(Table81621[Bill],Table2[Bill],Table2[Agree Value])</f>
        <v>0</v>
      </c>
      <c r="G141">
        <f>IF(_2[[#This Row],[Value]]=_2[[#This Row],[Agree]],_2[[#This Row],[Count]],0)</f>
        <v>1</v>
      </c>
      <c r="H141" cm="1">
        <f t="array" ref="H141">_xlfn.XLOOKUP(Table81621[Bill],Table2[Bill],Table2[Weight?],"Error")</f>
        <v>1</v>
      </c>
    </row>
    <row r="142" spans="1:8" x14ac:dyDescent="0.2">
      <c r="A142" t="s">
        <v>180</v>
      </c>
      <c r="B142" t="s">
        <v>5</v>
      </c>
      <c r="C142" t="s">
        <v>108</v>
      </c>
      <c r="D142" t="s">
        <v>7</v>
      </c>
      <c r="E142">
        <f>IF(_2[[#This Row],[Vote]]="YEA",1,0)</f>
        <v>1</v>
      </c>
      <c r="F142" cm="1">
        <f t="array" ref="F142">_xlfn.XLOOKUP(Table81621[Bill],Table2[Bill],Table2[Agree Value])</f>
        <v>0</v>
      </c>
      <c r="G142">
        <f>IF(_2[[#This Row],[Value]]=_2[[#This Row],[Agree]],_2[[#This Row],[Count]],0)</f>
        <v>0</v>
      </c>
      <c r="H142" cm="1">
        <f t="array" ref="H142">_xlfn.XLOOKUP(Table81621[Bill],Table2[Bill],Table2[Weight?],"Error")</f>
        <v>1</v>
      </c>
    </row>
    <row r="143" spans="1:8" x14ac:dyDescent="0.2">
      <c r="A143" t="s">
        <v>181</v>
      </c>
      <c r="B143" t="s">
        <v>5</v>
      </c>
      <c r="C143" t="s">
        <v>182</v>
      </c>
      <c r="D143" t="s">
        <v>7</v>
      </c>
      <c r="E143">
        <f>IF(_2[[#This Row],[Vote]]="YEA",1,0)</f>
        <v>1</v>
      </c>
      <c r="F143" cm="1">
        <f t="array" ref="F143">_xlfn.XLOOKUP(Table81621[Bill],Table2[Bill],Table2[Agree Value])</f>
        <v>0</v>
      </c>
      <c r="G143">
        <f>IF(_2[[#This Row],[Value]]=_2[[#This Row],[Agree]],_2[[#This Row],[Count]],0)</f>
        <v>0</v>
      </c>
      <c r="H143" cm="1">
        <f t="array" ref="H143">_xlfn.XLOOKUP(Table81621[Bill],Table2[Bill],Table2[Weight?],"Error")</f>
        <v>1</v>
      </c>
    </row>
    <row r="144" spans="1:8" x14ac:dyDescent="0.2">
      <c r="A144" t="s">
        <v>183</v>
      </c>
      <c r="B144" t="s">
        <v>5</v>
      </c>
      <c r="C144" t="s">
        <v>39</v>
      </c>
      <c r="D144" t="s">
        <v>7</v>
      </c>
      <c r="E144">
        <f>IF(_2[[#This Row],[Vote]]="YEA",1,0)</f>
        <v>1</v>
      </c>
      <c r="F144" cm="1">
        <f t="array" ref="F144">_xlfn.XLOOKUP(Table81621[Bill],Table2[Bill],Table2[Agree Value])</f>
        <v>0</v>
      </c>
      <c r="G144">
        <f>IF(_2[[#This Row],[Value]]=_2[[#This Row],[Agree]],_2[[#This Row],[Count]],0)</f>
        <v>0</v>
      </c>
      <c r="H144" cm="1">
        <f t="array" ref="H144">_xlfn.XLOOKUP(Table81621[Bill],Table2[Bill],Table2[Weight?],"Error")</f>
        <v>1</v>
      </c>
    </row>
    <row r="145" spans="1:8" x14ac:dyDescent="0.2">
      <c r="A145" t="s">
        <v>184</v>
      </c>
      <c r="B145" t="s">
        <v>5</v>
      </c>
      <c r="C145" t="s">
        <v>169</v>
      </c>
      <c r="D145" t="s">
        <v>7</v>
      </c>
      <c r="E145">
        <f>IF(_2[[#This Row],[Vote]]="YEA",1,0)</f>
        <v>1</v>
      </c>
      <c r="F145" cm="1">
        <f t="array" ref="F145">_xlfn.XLOOKUP(Table81621[Bill],Table2[Bill],Table2[Agree Value])</f>
        <v>0</v>
      </c>
      <c r="G145">
        <f>IF(_2[[#This Row],[Value]]=_2[[#This Row],[Agree]],_2[[#This Row],[Count]],0)</f>
        <v>0</v>
      </c>
      <c r="H145" cm="1">
        <f t="array" ref="H145">_xlfn.XLOOKUP(Table81621[Bill],Table2[Bill],Table2[Weight?],"Error")</f>
        <v>1</v>
      </c>
    </row>
    <row r="146" spans="1:8" x14ac:dyDescent="0.2">
      <c r="A146" t="s">
        <v>185</v>
      </c>
      <c r="B146" t="s">
        <v>1</v>
      </c>
      <c r="C146" t="s">
        <v>51</v>
      </c>
      <c r="D146" t="s">
        <v>3</v>
      </c>
      <c r="E146">
        <f>IF(_2[[#This Row],[Vote]]="YEA",1,0)</f>
        <v>0</v>
      </c>
      <c r="F146" cm="1">
        <f t="array" ref="F146">_xlfn.XLOOKUP(Table81621[Bill],Table2[Bill],Table2[Agree Value])</f>
        <v>0</v>
      </c>
      <c r="G146">
        <f>IF(_2[[#This Row],[Value]]=_2[[#This Row],[Agree]],_2[[#This Row],[Count]],0)</f>
        <v>1</v>
      </c>
      <c r="H146" cm="1">
        <f t="array" ref="H146">_xlfn.XLOOKUP(Table81621[Bill],Table2[Bill],Table2[Weight?],"Error")</f>
        <v>1</v>
      </c>
    </row>
    <row r="147" spans="1:8" x14ac:dyDescent="0.2">
      <c r="A147" t="s">
        <v>186</v>
      </c>
      <c r="B147" t="s">
        <v>1</v>
      </c>
      <c r="C147" t="s">
        <v>9</v>
      </c>
      <c r="D147" t="s">
        <v>3</v>
      </c>
      <c r="E147">
        <f>IF(_2[[#This Row],[Vote]]="YEA",1,0)</f>
        <v>0</v>
      </c>
      <c r="F147" cm="1">
        <f t="array" ref="F147">_xlfn.XLOOKUP(Table81621[Bill],Table2[Bill],Table2[Agree Value])</f>
        <v>0</v>
      </c>
      <c r="G147">
        <f>IF(_2[[#This Row],[Value]]=_2[[#This Row],[Agree]],_2[[#This Row],[Count]],0)</f>
        <v>1</v>
      </c>
      <c r="H147" cm="1">
        <f t="array" ref="H147">_xlfn.XLOOKUP(Table81621[Bill],Table2[Bill],Table2[Weight?],"Error")</f>
        <v>1</v>
      </c>
    </row>
    <row r="148" spans="1:8" x14ac:dyDescent="0.2">
      <c r="A148" t="s">
        <v>187</v>
      </c>
      <c r="B148" t="s">
        <v>5</v>
      </c>
      <c r="C148" t="s">
        <v>64</v>
      </c>
      <c r="D148" t="s">
        <v>7</v>
      </c>
      <c r="E148">
        <f>IF(_2[[#This Row],[Vote]]="YEA",1,0)</f>
        <v>1</v>
      </c>
      <c r="F148" cm="1">
        <f t="array" ref="F148">_xlfn.XLOOKUP(Table81621[Bill],Table2[Bill],Table2[Agree Value])</f>
        <v>0</v>
      </c>
      <c r="G148">
        <f>IF(_2[[#This Row],[Value]]=_2[[#This Row],[Agree]],_2[[#This Row],[Count]],0)</f>
        <v>0</v>
      </c>
      <c r="H148" cm="1">
        <f t="array" ref="H148">_xlfn.XLOOKUP(Table81621[Bill],Table2[Bill],Table2[Weight?],"Error")</f>
        <v>1</v>
      </c>
    </row>
    <row r="149" spans="1:8" x14ac:dyDescent="0.2">
      <c r="A149" t="s">
        <v>188</v>
      </c>
      <c r="B149" t="s">
        <v>1</v>
      </c>
      <c r="C149" t="s">
        <v>62</v>
      </c>
      <c r="D149" t="s">
        <v>3</v>
      </c>
      <c r="E149">
        <f>IF(_2[[#This Row],[Vote]]="YEA",1,0)</f>
        <v>0</v>
      </c>
      <c r="F149" cm="1">
        <f t="array" ref="F149">_xlfn.XLOOKUP(Table81621[Bill],Table2[Bill],Table2[Agree Value])</f>
        <v>0</v>
      </c>
      <c r="G149">
        <f>IF(_2[[#This Row],[Value]]=_2[[#This Row],[Agree]],_2[[#This Row],[Count]],0)</f>
        <v>1</v>
      </c>
      <c r="H149" cm="1">
        <f t="array" ref="H149">_xlfn.XLOOKUP(Table81621[Bill],Table2[Bill],Table2[Weight?],"Error")</f>
        <v>1</v>
      </c>
    </row>
    <row r="150" spans="1:8" x14ac:dyDescent="0.2">
      <c r="A150" t="s">
        <v>189</v>
      </c>
      <c r="B150" t="s">
        <v>1</v>
      </c>
      <c r="C150" t="s">
        <v>15</v>
      </c>
      <c r="D150" t="s">
        <v>3</v>
      </c>
      <c r="E150">
        <f>IF(_2[[#This Row],[Vote]]="YEA",1,0)</f>
        <v>0</v>
      </c>
      <c r="F150" cm="1">
        <f t="array" ref="F150">_xlfn.XLOOKUP(Table81621[Bill],Table2[Bill],Table2[Agree Value])</f>
        <v>0</v>
      </c>
      <c r="G150">
        <f>IF(_2[[#This Row],[Value]]=_2[[#This Row],[Agree]],_2[[#This Row],[Count]],0)</f>
        <v>1</v>
      </c>
      <c r="H150" cm="1">
        <f t="array" ref="H150">_xlfn.XLOOKUP(Table81621[Bill],Table2[Bill],Table2[Weight?],"Error")</f>
        <v>1</v>
      </c>
    </row>
    <row r="151" spans="1:8" x14ac:dyDescent="0.2">
      <c r="A151" t="s">
        <v>190</v>
      </c>
      <c r="B151" t="s">
        <v>5</v>
      </c>
      <c r="C151" t="s">
        <v>9</v>
      </c>
      <c r="D151" t="s">
        <v>7</v>
      </c>
      <c r="E151">
        <f>IF(_2[[#This Row],[Vote]]="YEA",1,0)</f>
        <v>1</v>
      </c>
      <c r="F151" cm="1">
        <f t="array" ref="F151">_xlfn.XLOOKUP(Table81621[Bill],Table2[Bill],Table2[Agree Value])</f>
        <v>0</v>
      </c>
      <c r="G151">
        <f>IF(_2[[#This Row],[Value]]=_2[[#This Row],[Agree]],_2[[#This Row],[Count]],0)</f>
        <v>0</v>
      </c>
      <c r="H151" cm="1">
        <f t="array" ref="H151">_xlfn.XLOOKUP(Table81621[Bill],Table2[Bill],Table2[Weight?],"Error")</f>
        <v>1</v>
      </c>
    </row>
    <row r="152" spans="1:8" x14ac:dyDescent="0.2">
      <c r="A152" t="s">
        <v>191</v>
      </c>
      <c r="B152" t="s">
        <v>1</v>
      </c>
      <c r="C152" t="s">
        <v>9</v>
      </c>
      <c r="D152" t="s">
        <v>3</v>
      </c>
      <c r="E152">
        <f>IF(_2[[#This Row],[Vote]]="YEA",1,0)</f>
        <v>0</v>
      </c>
      <c r="F152" cm="1">
        <f t="array" ref="F152">_xlfn.XLOOKUP(Table81621[Bill],Table2[Bill],Table2[Agree Value])</f>
        <v>0</v>
      </c>
      <c r="G152">
        <f>IF(_2[[#This Row],[Value]]=_2[[#This Row],[Agree]],_2[[#This Row],[Count]],0)</f>
        <v>1</v>
      </c>
      <c r="H152" cm="1">
        <f t="array" ref="H152">_xlfn.XLOOKUP(Table81621[Bill],Table2[Bill],Table2[Weight?],"Error")</f>
        <v>1</v>
      </c>
    </row>
    <row r="153" spans="1:8" x14ac:dyDescent="0.2">
      <c r="A153" t="s">
        <v>192</v>
      </c>
      <c r="B153" t="s">
        <v>5</v>
      </c>
      <c r="C153" t="s">
        <v>39</v>
      </c>
      <c r="D153" t="s">
        <v>7</v>
      </c>
      <c r="E153">
        <f>IF(_2[[#This Row],[Vote]]="YEA",1,0)</f>
        <v>1</v>
      </c>
      <c r="F153" cm="1">
        <f t="array" ref="F153">_xlfn.XLOOKUP(Table81621[Bill],Table2[Bill],Table2[Agree Value])</f>
        <v>0</v>
      </c>
      <c r="G153">
        <f>IF(_2[[#This Row],[Value]]=_2[[#This Row],[Agree]],_2[[#This Row],[Count]],0)</f>
        <v>0</v>
      </c>
      <c r="H153" cm="1">
        <f t="array" ref="H153">_xlfn.XLOOKUP(Table81621[Bill],Table2[Bill],Table2[Weight?],"Error")</f>
        <v>1</v>
      </c>
    </row>
    <row r="154" spans="1:8" x14ac:dyDescent="0.2">
      <c r="A154" t="s">
        <v>193</v>
      </c>
      <c r="B154" t="s">
        <v>1</v>
      </c>
      <c r="C154" t="s">
        <v>194</v>
      </c>
      <c r="D154" t="s">
        <v>3</v>
      </c>
      <c r="E154">
        <f>IF(_2[[#This Row],[Vote]]="YEA",1,0)</f>
        <v>0</v>
      </c>
      <c r="F154" cm="1">
        <f t="array" ref="F154">_xlfn.XLOOKUP(Table81621[Bill],Table2[Bill],Table2[Agree Value])</f>
        <v>0</v>
      </c>
      <c r="G154">
        <f>IF(_2[[#This Row],[Value]]=_2[[#This Row],[Agree]],_2[[#This Row],[Count]],0)</f>
        <v>1</v>
      </c>
      <c r="H154" cm="1">
        <f t="array" ref="H154">_xlfn.XLOOKUP(Table81621[Bill],Table2[Bill],Table2[Weight?],"Error")</f>
        <v>1</v>
      </c>
    </row>
    <row r="155" spans="1:8" x14ac:dyDescent="0.2">
      <c r="A155" t="s">
        <v>195</v>
      </c>
      <c r="B155" t="s">
        <v>1</v>
      </c>
      <c r="C155" t="s">
        <v>64</v>
      </c>
      <c r="D155" t="s">
        <v>3</v>
      </c>
      <c r="E155">
        <f>IF(_2[[#This Row],[Vote]]="YEA",1,0)</f>
        <v>0</v>
      </c>
      <c r="F155" cm="1">
        <f t="array" ref="F155">_xlfn.XLOOKUP(Table81621[Bill],Table2[Bill],Table2[Agree Value])</f>
        <v>0</v>
      </c>
      <c r="G155">
        <f>IF(_2[[#This Row],[Value]]=_2[[#This Row],[Agree]],_2[[#This Row],[Count]],0)</f>
        <v>1</v>
      </c>
      <c r="H155" cm="1">
        <f t="array" ref="H155">_xlfn.XLOOKUP(Table81621[Bill],Table2[Bill],Table2[Weight?],"Error")</f>
        <v>1</v>
      </c>
    </row>
    <row r="156" spans="1:8" x14ac:dyDescent="0.2">
      <c r="A156" t="s">
        <v>196</v>
      </c>
      <c r="B156" t="s">
        <v>1</v>
      </c>
      <c r="C156" t="s">
        <v>9</v>
      </c>
      <c r="D156" t="s">
        <v>3</v>
      </c>
      <c r="E156">
        <f>IF(_2[[#This Row],[Vote]]="YEA",1,0)</f>
        <v>0</v>
      </c>
      <c r="F156" cm="1">
        <f t="array" ref="F156">_xlfn.XLOOKUP(Table81621[Bill],Table2[Bill],Table2[Agree Value])</f>
        <v>0</v>
      </c>
      <c r="G156">
        <f>IF(_2[[#This Row],[Value]]=_2[[#This Row],[Agree]],_2[[#This Row],[Count]],0)</f>
        <v>1</v>
      </c>
      <c r="H156" cm="1">
        <f t="array" ref="H156">_xlfn.XLOOKUP(Table81621[Bill],Table2[Bill],Table2[Weight?],"Error")</f>
        <v>1</v>
      </c>
    </row>
    <row r="157" spans="1:8" x14ac:dyDescent="0.2">
      <c r="A157" t="s">
        <v>197</v>
      </c>
      <c r="B157" t="s">
        <v>5</v>
      </c>
      <c r="C157" t="s">
        <v>15</v>
      </c>
      <c r="D157" t="s">
        <v>7</v>
      </c>
      <c r="E157">
        <f>IF(_2[[#This Row],[Vote]]="YEA",1,0)</f>
        <v>1</v>
      </c>
      <c r="F157" cm="1">
        <f t="array" ref="F157">_xlfn.XLOOKUP(Table81621[Bill],Table2[Bill],Table2[Agree Value])</f>
        <v>0</v>
      </c>
      <c r="G157">
        <f>IF(_2[[#This Row],[Value]]=_2[[#This Row],[Agree]],_2[[#This Row],[Count]],0)</f>
        <v>0</v>
      </c>
      <c r="H157" cm="1">
        <f t="array" ref="H157">_xlfn.XLOOKUP(Table81621[Bill],Table2[Bill],Table2[Weight?],"Error")</f>
        <v>1</v>
      </c>
    </row>
    <row r="158" spans="1:8" x14ac:dyDescent="0.2">
      <c r="A158" t="s">
        <v>198</v>
      </c>
      <c r="B158" t="s">
        <v>1</v>
      </c>
      <c r="C158" t="s">
        <v>15</v>
      </c>
      <c r="D158" t="s">
        <v>3</v>
      </c>
      <c r="E158">
        <f>IF(_2[[#This Row],[Vote]]="YEA",1,0)</f>
        <v>0</v>
      </c>
      <c r="F158" cm="1">
        <f t="array" ref="F158">_xlfn.XLOOKUP(Table81621[Bill],Table2[Bill],Table2[Agree Value])</f>
        <v>0</v>
      </c>
      <c r="G158">
        <f>IF(_2[[#This Row],[Value]]=_2[[#This Row],[Agree]],_2[[#This Row],[Count]],0)</f>
        <v>1</v>
      </c>
      <c r="H158" cm="1">
        <f t="array" ref="H158">_xlfn.XLOOKUP(Table81621[Bill],Table2[Bill],Table2[Weight?],"Error")</f>
        <v>1</v>
      </c>
    </row>
    <row r="159" spans="1:8" x14ac:dyDescent="0.2">
      <c r="A159" t="s">
        <v>199</v>
      </c>
      <c r="B159" t="s">
        <v>5</v>
      </c>
      <c r="C159" t="s">
        <v>47</v>
      </c>
      <c r="D159" t="s">
        <v>7</v>
      </c>
      <c r="E159">
        <f>IF(_2[[#This Row],[Vote]]="YEA",1,0)</f>
        <v>1</v>
      </c>
      <c r="F159" cm="1">
        <f t="array" ref="F159">_xlfn.XLOOKUP(Table81621[Bill],Table2[Bill],Table2[Agree Value])</f>
        <v>0</v>
      </c>
      <c r="G159">
        <f>IF(_2[[#This Row],[Value]]=_2[[#This Row],[Agree]],_2[[#This Row],[Count]],0)</f>
        <v>0</v>
      </c>
      <c r="H159" cm="1">
        <f t="array" ref="H159">_xlfn.XLOOKUP(Table81621[Bill],Table2[Bill],Table2[Weight?],"Error")</f>
        <v>1</v>
      </c>
    </row>
    <row r="160" spans="1:8" x14ac:dyDescent="0.2">
      <c r="A160" t="s">
        <v>200</v>
      </c>
      <c r="B160" t="s">
        <v>5</v>
      </c>
      <c r="C160" t="s">
        <v>15</v>
      </c>
      <c r="D160" t="s">
        <v>7</v>
      </c>
      <c r="E160">
        <f>IF(_2[[#This Row],[Vote]]="YEA",1,0)</f>
        <v>1</v>
      </c>
      <c r="F160" cm="1">
        <f t="array" ref="F160">_xlfn.XLOOKUP(Table81621[Bill],Table2[Bill],Table2[Agree Value])</f>
        <v>0</v>
      </c>
      <c r="G160">
        <f>IF(_2[[#This Row],[Value]]=_2[[#This Row],[Agree]],_2[[#This Row],[Count]],0)</f>
        <v>0</v>
      </c>
      <c r="H160" cm="1">
        <f t="array" ref="H160">_xlfn.XLOOKUP(Table81621[Bill],Table2[Bill],Table2[Weight?],"Error")</f>
        <v>1</v>
      </c>
    </row>
    <row r="161" spans="1:8" x14ac:dyDescent="0.2">
      <c r="A161" t="s">
        <v>201</v>
      </c>
      <c r="B161" t="s">
        <v>5</v>
      </c>
      <c r="C161" t="s">
        <v>51</v>
      </c>
      <c r="D161" t="s">
        <v>7</v>
      </c>
      <c r="E161">
        <f>IF(_2[[#This Row],[Vote]]="YEA",1,0)</f>
        <v>1</v>
      </c>
      <c r="F161" cm="1">
        <f t="array" ref="F161">_xlfn.XLOOKUP(Table81621[Bill],Table2[Bill],Table2[Agree Value])</f>
        <v>0</v>
      </c>
      <c r="G161">
        <f>IF(_2[[#This Row],[Value]]=_2[[#This Row],[Agree]],_2[[#This Row],[Count]],0)</f>
        <v>0</v>
      </c>
      <c r="H161" cm="1">
        <f t="array" ref="H161">_xlfn.XLOOKUP(Table81621[Bill],Table2[Bill],Table2[Weight?],"Error")</f>
        <v>1</v>
      </c>
    </row>
    <row r="162" spans="1:8" x14ac:dyDescent="0.2">
      <c r="A162" t="s">
        <v>202</v>
      </c>
      <c r="B162" t="s">
        <v>1</v>
      </c>
      <c r="C162" t="s">
        <v>203</v>
      </c>
      <c r="D162" t="s">
        <v>3</v>
      </c>
      <c r="E162">
        <f>IF(_2[[#This Row],[Vote]]="YEA",1,0)</f>
        <v>0</v>
      </c>
      <c r="F162" cm="1">
        <f t="array" ref="F162">_xlfn.XLOOKUP(Table81621[Bill],Table2[Bill],Table2[Agree Value])</f>
        <v>0</v>
      </c>
      <c r="G162">
        <f>IF(_2[[#This Row],[Value]]=_2[[#This Row],[Agree]],_2[[#This Row],[Count]],0)</f>
        <v>1</v>
      </c>
      <c r="H162" cm="1">
        <f t="array" ref="H162">_xlfn.XLOOKUP(Table81621[Bill],Table2[Bill],Table2[Weight?],"Error")</f>
        <v>1</v>
      </c>
    </row>
    <row r="163" spans="1:8" x14ac:dyDescent="0.2">
      <c r="A163" t="s">
        <v>204</v>
      </c>
      <c r="B163" t="s">
        <v>5</v>
      </c>
      <c r="C163" t="s">
        <v>15</v>
      </c>
      <c r="D163" t="s">
        <v>7</v>
      </c>
      <c r="E163">
        <f>IF(_2[[#This Row],[Vote]]="YEA",1,0)</f>
        <v>1</v>
      </c>
      <c r="F163" cm="1">
        <f t="array" ref="F163">_xlfn.XLOOKUP(Table81621[Bill],Table2[Bill],Table2[Agree Value])</f>
        <v>0</v>
      </c>
      <c r="G163">
        <f>IF(_2[[#This Row],[Value]]=_2[[#This Row],[Agree]],_2[[#This Row],[Count]],0)</f>
        <v>0</v>
      </c>
      <c r="H163" cm="1">
        <f t="array" ref="H163">_xlfn.XLOOKUP(Table81621[Bill],Table2[Bill],Table2[Weight?],"Error")</f>
        <v>1</v>
      </c>
    </row>
    <row r="164" spans="1:8" x14ac:dyDescent="0.2">
      <c r="A164" t="s">
        <v>205</v>
      </c>
      <c r="B164" t="s">
        <v>5</v>
      </c>
      <c r="C164" t="s">
        <v>89</v>
      </c>
      <c r="D164" t="s">
        <v>7</v>
      </c>
      <c r="E164">
        <f>IF(_2[[#This Row],[Vote]]="YEA",1,0)</f>
        <v>1</v>
      </c>
      <c r="F164" cm="1">
        <f t="array" ref="F164">_xlfn.XLOOKUP(Table81621[Bill],Table2[Bill],Table2[Agree Value])</f>
        <v>0</v>
      </c>
      <c r="G164">
        <f>IF(_2[[#This Row],[Value]]=_2[[#This Row],[Agree]],_2[[#This Row],[Count]],0)</f>
        <v>0</v>
      </c>
      <c r="H164" cm="1">
        <f t="array" ref="H164">_xlfn.XLOOKUP(Table81621[Bill],Table2[Bill],Table2[Weight?],"Error")</f>
        <v>1</v>
      </c>
    </row>
    <row r="165" spans="1:8" x14ac:dyDescent="0.2">
      <c r="A165" t="s">
        <v>206</v>
      </c>
      <c r="B165" t="s">
        <v>5</v>
      </c>
      <c r="C165" t="s">
        <v>11</v>
      </c>
      <c r="D165" t="s">
        <v>7</v>
      </c>
      <c r="E165">
        <f>IF(_2[[#This Row],[Vote]]="YEA",1,0)</f>
        <v>1</v>
      </c>
      <c r="F165" cm="1">
        <f t="array" ref="F165">_xlfn.XLOOKUP(Table81621[Bill],Table2[Bill],Table2[Agree Value])</f>
        <v>0</v>
      </c>
      <c r="G165">
        <f>IF(_2[[#This Row],[Value]]=_2[[#This Row],[Agree]],_2[[#This Row],[Count]],0)</f>
        <v>0</v>
      </c>
      <c r="H165" cm="1">
        <f t="array" ref="H165">_xlfn.XLOOKUP(Table81621[Bill],Table2[Bill],Table2[Weight?],"Error")</f>
        <v>1</v>
      </c>
    </row>
    <row r="166" spans="1:8" x14ac:dyDescent="0.2">
      <c r="A166" t="s">
        <v>207</v>
      </c>
      <c r="B166" t="s">
        <v>5</v>
      </c>
      <c r="C166" t="s">
        <v>75</v>
      </c>
      <c r="D166" t="s">
        <v>7</v>
      </c>
      <c r="E166">
        <f>IF(_2[[#This Row],[Vote]]="YEA",1,0)</f>
        <v>1</v>
      </c>
      <c r="F166" cm="1">
        <f t="array" ref="F166">_xlfn.XLOOKUP(Table81621[Bill],Table2[Bill],Table2[Agree Value])</f>
        <v>0</v>
      </c>
      <c r="G166">
        <f>IF(_2[[#This Row],[Value]]=_2[[#This Row],[Agree]],_2[[#This Row],[Count]],0)</f>
        <v>0</v>
      </c>
      <c r="H166" cm="1">
        <f t="array" ref="H166">_xlfn.XLOOKUP(Table81621[Bill],Table2[Bill],Table2[Weight?],"Error")</f>
        <v>1</v>
      </c>
    </row>
    <row r="167" spans="1:8" x14ac:dyDescent="0.2">
      <c r="A167" t="s">
        <v>208</v>
      </c>
      <c r="B167" t="s">
        <v>1</v>
      </c>
      <c r="C167" t="s">
        <v>15</v>
      </c>
      <c r="D167" t="s">
        <v>3</v>
      </c>
      <c r="E167">
        <f>IF(_2[[#This Row],[Vote]]="YEA",1,0)</f>
        <v>0</v>
      </c>
      <c r="F167" cm="1">
        <f t="array" ref="F167">_xlfn.XLOOKUP(Table81621[Bill],Table2[Bill],Table2[Agree Value])</f>
        <v>0</v>
      </c>
      <c r="G167">
        <f>IF(_2[[#This Row],[Value]]=_2[[#This Row],[Agree]],_2[[#This Row],[Count]],0)</f>
        <v>1</v>
      </c>
      <c r="H167" cm="1">
        <f t="array" ref="H167">_xlfn.XLOOKUP(Table81621[Bill],Table2[Bill],Table2[Weight?],"Error")</f>
        <v>1</v>
      </c>
    </row>
    <row r="168" spans="1:8" x14ac:dyDescent="0.2">
      <c r="A168" t="s">
        <v>209</v>
      </c>
      <c r="B168" t="s">
        <v>5</v>
      </c>
      <c r="C168" t="s">
        <v>13</v>
      </c>
      <c r="D168" t="s">
        <v>7</v>
      </c>
      <c r="E168">
        <f>IF(_2[[#This Row],[Vote]]="YEA",1,0)</f>
        <v>1</v>
      </c>
      <c r="F168" cm="1">
        <f t="array" ref="F168">_xlfn.XLOOKUP(Table81621[Bill],Table2[Bill],Table2[Agree Value])</f>
        <v>0</v>
      </c>
      <c r="G168">
        <f>IF(_2[[#This Row],[Value]]=_2[[#This Row],[Agree]],_2[[#This Row],[Count]],0)</f>
        <v>0</v>
      </c>
      <c r="H168" cm="1">
        <f t="array" ref="H168">_xlfn.XLOOKUP(Table81621[Bill],Table2[Bill],Table2[Weight?],"Error")</f>
        <v>1</v>
      </c>
    </row>
    <row r="169" spans="1:8" x14ac:dyDescent="0.2">
      <c r="A169" t="s">
        <v>210</v>
      </c>
      <c r="B169" t="s">
        <v>5</v>
      </c>
      <c r="C169" t="s">
        <v>47</v>
      </c>
      <c r="D169" t="s">
        <v>7</v>
      </c>
      <c r="E169">
        <f>IF(_2[[#This Row],[Vote]]="YEA",1,0)</f>
        <v>1</v>
      </c>
      <c r="F169" cm="1">
        <f t="array" ref="F169">_xlfn.XLOOKUP(Table81621[Bill],Table2[Bill],Table2[Agree Value])</f>
        <v>0</v>
      </c>
      <c r="G169">
        <f>IF(_2[[#This Row],[Value]]=_2[[#This Row],[Agree]],_2[[#This Row],[Count]],0)</f>
        <v>0</v>
      </c>
      <c r="H169" cm="1">
        <f t="array" ref="H169">_xlfn.XLOOKUP(Table81621[Bill],Table2[Bill],Table2[Weight?],"Error")</f>
        <v>1</v>
      </c>
    </row>
    <row r="170" spans="1:8" x14ac:dyDescent="0.2">
      <c r="A170" t="s">
        <v>211</v>
      </c>
      <c r="B170" t="s">
        <v>1</v>
      </c>
      <c r="C170" t="s">
        <v>51</v>
      </c>
      <c r="D170" t="s">
        <v>3</v>
      </c>
      <c r="E170">
        <f>IF(_2[[#This Row],[Vote]]="YEA",1,0)</f>
        <v>0</v>
      </c>
      <c r="F170" cm="1">
        <f t="array" ref="F170">_xlfn.XLOOKUP(Table81621[Bill],Table2[Bill],Table2[Agree Value])</f>
        <v>0</v>
      </c>
      <c r="G170">
        <f>IF(_2[[#This Row],[Value]]=_2[[#This Row],[Agree]],_2[[#This Row],[Count]],0)</f>
        <v>1</v>
      </c>
      <c r="H170" cm="1">
        <f t="array" ref="H170">_xlfn.XLOOKUP(Table81621[Bill],Table2[Bill],Table2[Weight?],"Error")</f>
        <v>1</v>
      </c>
    </row>
    <row r="171" spans="1:8" x14ac:dyDescent="0.2">
      <c r="A171" t="s">
        <v>212</v>
      </c>
      <c r="B171" t="s">
        <v>5</v>
      </c>
      <c r="C171" t="s">
        <v>169</v>
      </c>
      <c r="D171" t="s">
        <v>7</v>
      </c>
      <c r="E171">
        <f>IF(_2[[#This Row],[Vote]]="YEA",1,0)</f>
        <v>1</v>
      </c>
      <c r="F171" cm="1">
        <f t="array" ref="F171">_xlfn.XLOOKUP(Table81621[Bill],Table2[Bill],Table2[Agree Value])</f>
        <v>0</v>
      </c>
      <c r="G171">
        <f>IF(_2[[#This Row],[Value]]=_2[[#This Row],[Agree]],_2[[#This Row],[Count]],0)</f>
        <v>0</v>
      </c>
      <c r="H171" cm="1">
        <f t="array" ref="H171">_xlfn.XLOOKUP(Table81621[Bill],Table2[Bill],Table2[Weight?],"Error")</f>
        <v>1</v>
      </c>
    </row>
    <row r="172" spans="1:8" x14ac:dyDescent="0.2">
      <c r="A172" t="s">
        <v>213</v>
      </c>
      <c r="B172" t="s">
        <v>5</v>
      </c>
      <c r="C172" t="s">
        <v>161</v>
      </c>
      <c r="D172" t="s">
        <v>7</v>
      </c>
      <c r="E172">
        <f>IF(_2[[#This Row],[Vote]]="YEA",1,0)</f>
        <v>1</v>
      </c>
      <c r="F172" cm="1">
        <f t="array" ref="F172">_xlfn.XLOOKUP(Table81621[Bill],Table2[Bill],Table2[Agree Value])</f>
        <v>0</v>
      </c>
      <c r="G172">
        <f>IF(_2[[#This Row],[Value]]=_2[[#This Row],[Agree]],_2[[#This Row],[Count]],0)</f>
        <v>0</v>
      </c>
      <c r="H172" cm="1">
        <f t="array" ref="H172">_xlfn.XLOOKUP(Table81621[Bill],Table2[Bill],Table2[Weight?],"Error")</f>
        <v>1</v>
      </c>
    </row>
    <row r="173" spans="1:8" x14ac:dyDescent="0.2">
      <c r="A173" t="s">
        <v>214</v>
      </c>
      <c r="B173" t="s">
        <v>5</v>
      </c>
      <c r="C173" t="s">
        <v>36</v>
      </c>
      <c r="D173" t="s">
        <v>7</v>
      </c>
      <c r="E173">
        <f>IF(_2[[#This Row],[Vote]]="YEA",1,0)</f>
        <v>1</v>
      </c>
      <c r="F173" cm="1">
        <f t="array" ref="F173">_xlfn.XLOOKUP(Table81621[Bill],Table2[Bill],Table2[Agree Value])</f>
        <v>0</v>
      </c>
      <c r="G173">
        <f>IF(_2[[#This Row],[Value]]=_2[[#This Row],[Agree]],_2[[#This Row],[Count]],0)</f>
        <v>0</v>
      </c>
      <c r="H173" cm="1">
        <f t="array" ref="H173">_xlfn.XLOOKUP(Table81621[Bill],Table2[Bill],Table2[Weight?],"Error")</f>
        <v>1</v>
      </c>
    </row>
    <row r="174" spans="1:8" x14ac:dyDescent="0.2">
      <c r="A174" t="s">
        <v>215</v>
      </c>
      <c r="B174" t="s">
        <v>5</v>
      </c>
      <c r="C174" t="s">
        <v>216</v>
      </c>
      <c r="D174" t="s">
        <v>7</v>
      </c>
      <c r="E174">
        <f>IF(_2[[#This Row],[Vote]]="YEA",1,0)</f>
        <v>1</v>
      </c>
      <c r="F174" cm="1">
        <f t="array" ref="F174">_xlfn.XLOOKUP(Table81621[Bill],Table2[Bill],Table2[Agree Value])</f>
        <v>0</v>
      </c>
      <c r="G174">
        <f>IF(_2[[#This Row],[Value]]=_2[[#This Row],[Agree]],_2[[#This Row],[Count]],0)</f>
        <v>0</v>
      </c>
      <c r="H174" cm="1">
        <f t="array" ref="H174">_xlfn.XLOOKUP(Table81621[Bill],Table2[Bill],Table2[Weight?],"Error")</f>
        <v>1</v>
      </c>
    </row>
    <row r="175" spans="1:8" x14ac:dyDescent="0.2">
      <c r="A175" t="s">
        <v>217</v>
      </c>
      <c r="B175" t="s">
        <v>1</v>
      </c>
      <c r="C175" t="s">
        <v>9</v>
      </c>
      <c r="D175" t="s">
        <v>3</v>
      </c>
      <c r="E175">
        <f>IF(_2[[#This Row],[Vote]]="YEA",1,0)</f>
        <v>0</v>
      </c>
      <c r="F175" cm="1">
        <f t="array" ref="F175">_xlfn.XLOOKUP(Table81621[Bill],Table2[Bill],Table2[Agree Value])</f>
        <v>0</v>
      </c>
      <c r="G175">
        <f>IF(_2[[#This Row],[Value]]=_2[[#This Row],[Agree]],_2[[#This Row],[Count]],0)</f>
        <v>1</v>
      </c>
      <c r="H175" cm="1">
        <f t="array" ref="H175">_xlfn.XLOOKUP(Table81621[Bill],Table2[Bill],Table2[Weight?],"Error")</f>
        <v>1</v>
      </c>
    </row>
    <row r="176" spans="1:8" x14ac:dyDescent="0.2">
      <c r="A176" t="s">
        <v>218</v>
      </c>
      <c r="B176" t="s">
        <v>5</v>
      </c>
      <c r="C176" t="s">
        <v>219</v>
      </c>
      <c r="D176" t="s">
        <v>7</v>
      </c>
      <c r="E176">
        <f>IF(_2[[#This Row],[Vote]]="YEA",1,0)</f>
        <v>1</v>
      </c>
      <c r="F176" cm="1">
        <f t="array" ref="F176">_xlfn.XLOOKUP(Table81621[Bill],Table2[Bill],Table2[Agree Value])</f>
        <v>0</v>
      </c>
      <c r="G176">
        <f>IF(_2[[#This Row],[Value]]=_2[[#This Row],[Agree]],_2[[#This Row],[Count]],0)</f>
        <v>0</v>
      </c>
      <c r="H176" cm="1">
        <f t="array" ref="H176">_xlfn.XLOOKUP(Table81621[Bill],Table2[Bill],Table2[Weight?],"Error")</f>
        <v>1</v>
      </c>
    </row>
    <row r="177" spans="1:8" x14ac:dyDescent="0.2">
      <c r="A177" t="s">
        <v>220</v>
      </c>
      <c r="B177" t="s">
        <v>5</v>
      </c>
      <c r="C177" t="s">
        <v>75</v>
      </c>
      <c r="D177" t="s">
        <v>7</v>
      </c>
      <c r="E177">
        <f>IF(_2[[#This Row],[Vote]]="YEA",1,0)</f>
        <v>1</v>
      </c>
      <c r="F177" cm="1">
        <f t="array" ref="F177">_xlfn.XLOOKUP(Table81621[Bill],Table2[Bill],Table2[Agree Value])</f>
        <v>0</v>
      </c>
      <c r="G177">
        <f>IF(_2[[#This Row],[Value]]=_2[[#This Row],[Agree]],_2[[#This Row],[Count]],0)</f>
        <v>0</v>
      </c>
      <c r="H177" cm="1">
        <f t="array" ref="H177">_xlfn.XLOOKUP(Table81621[Bill],Table2[Bill],Table2[Weight?],"Error")</f>
        <v>1</v>
      </c>
    </row>
    <row r="178" spans="1:8" x14ac:dyDescent="0.2">
      <c r="A178" t="s">
        <v>221</v>
      </c>
      <c r="B178" t="s">
        <v>1</v>
      </c>
      <c r="C178" t="s">
        <v>118</v>
      </c>
      <c r="D178" t="s">
        <v>3</v>
      </c>
      <c r="E178">
        <f>IF(_2[[#This Row],[Vote]]="YEA",1,0)</f>
        <v>0</v>
      </c>
      <c r="F178" cm="1">
        <f t="array" ref="F178">_xlfn.XLOOKUP(Table81621[Bill],Table2[Bill],Table2[Agree Value])</f>
        <v>0</v>
      </c>
      <c r="G178">
        <f>IF(_2[[#This Row],[Value]]=_2[[#This Row],[Agree]],_2[[#This Row],[Count]],0)</f>
        <v>1</v>
      </c>
      <c r="H178" cm="1">
        <f t="array" ref="H178">_xlfn.XLOOKUP(Table81621[Bill],Table2[Bill],Table2[Weight?],"Error")</f>
        <v>1</v>
      </c>
    </row>
    <row r="179" spans="1:8" x14ac:dyDescent="0.2">
      <c r="A179" t="s">
        <v>222</v>
      </c>
      <c r="B179" t="s">
        <v>5</v>
      </c>
      <c r="C179" t="s">
        <v>49</v>
      </c>
      <c r="D179" t="s">
        <v>7</v>
      </c>
      <c r="E179">
        <f>IF(_2[[#This Row],[Vote]]="YEA",1,0)</f>
        <v>1</v>
      </c>
      <c r="F179" cm="1">
        <f t="array" ref="F179">_xlfn.XLOOKUP(Table81621[Bill],Table2[Bill],Table2[Agree Value])</f>
        <v>0</v>
      </c>
      <c r="G179">
        <f>IF(_2[[#This Row],[Value]]=_2[[#This Row],[Agree]],_2[[#This Row],[Count]],0)</f>
        <v>0</v>
      </c>
      <c r="H179" cm="1">
        <f t="array" ref="H179">_xlfn.XLOOKUP(Table81621[Bill],Table2[Bill],Table2[Weight?],"Error")</f>
        <v>1</v>
      </c>
    </row>
    <row r="180" spans="1:8" x14ac:dyDescent="0.2">
      <c r="A180" t="s">
        <v>223</v>
      </c>
      <c r="B180" t="s">
        <v>5</v>
      </c>
      <c r="C180" t="s">
        <v>89</v>
      </c>
      <c r="D180" t="s">
        <v>7</v>
      </c>
      <c r="E180">
        <f>IF(_2[[#This Row],[Vote]]="YEA",1,0)</f>
        <v>1</v>
      </c>
      <c r="F180" cm="1">
        <f t="array" ref="F180">_xlfn.XLOOKUP(Table81621[Bill],Table2[Bill],Table2[Agree Value])</f>
        <v>0</v>
      </c>
      <c r="G180">
        <f>IF(_2[[#This Row],[Value]]=_2[[#This Row],[Agree]],_2[[#This Row],[Count]],0)</f>
        <v>0</v>
      </c>
      <c r="H180" cm="1">
        <f t="array" ref="H180">_xlfn.XLOOKUP(Table81621[Bill],Table2[Bill],Table2[Weight?],"Error")</f>
        <v>1</v>
      </c>
    </row>
    <row r="181" spans="1:8" x14ac:dyDescent="0.2">
      <c r="A181" t="s">
        <v>494</v>
      </c>
      <c r="B181" t="s">
        <v>1</v>
      </c>
      <c r="C181" t="s">
        <v>64</v>
      </c>
      <c r="D181" t="s">
        <v>3</v>
      </c>
      <c r="E181">
        <f>IF(_2[[#This Row],[Vote]]="YEA",1,0)</f>
        <v>0</v>
      </c>
      <c r="F181" cm="1">
        <f t="array" ref="F181">_xlfn.XLOOKUP(Table81621[Bill],Table2[Bill],Table2[Agree Value])</f>
        <v>0</v>
      </c>
      <c r="G181">
        <f>IF(_2[[#This Row],[Value]]=_2[[#This Row],[Agree]],_2[[#This Row],[Count]],0)</f>
        <v>1</v>
      </c>
      <c r="H181" cm="1">
        <f t="array" ref="H181">_xlfn.XLOOKUP(Table81621[Bill],Table2[Bill],Table2[Weight?],"Error")</f>
        <v>1</v>
      </c>
    </row>
    <row r="182" spans="1:8" x14ac:dyDescent="0.2">
      <c r="A182" t="s">
        <v>224</v>
      </c>
      <c r="B182" t="s">
        <v>5</v>
      </c>
      <c r="C182" t="s">
        <v>123</v>
      </c>
      <c r="D182" t="s">
        <v>7</v>
      </c>
      <c r="E182">
        <f>IF(_2[[#This Row],[Vote]]="YEA",1,0)</f>
        <v>1</v>
      </c>
      <c r="F182" cm="1">
        <f t="array" ref="F182">_xlfn.XLOOKUP(Table81621[Bill],Table2[Bill],Table2[Agree Value])</f>
        <v>0</v>
      </c>
      <c r="G182">
        <f>IF(_2[[#This Row],[Value]]=_2[[#This Row],[Agree]],_2[[#This Row],[Count]],0)</f>
        <v>0</v>
      </c>
      <c r="H182" cm="1">
        <f t="array" ref="H182">_xlfn.XLOOKUP(Table81621[Bill],Table2[Bill],Table2[Weight?],"Error")</f>
        <v>1</v>
      </c>
    </row>
    <row r="183" spans="1:8" x14ac:dyDescent="0.2">
      <c r="A183" t="s">
        <v>225</v>
      </c>
      <c r="B183" t="s">
        <v>1</v>
      </c>
      <c r="C183" t="s">
        <v>118</v>
      </c>
      <c r="D183" t="s">
        <v>3</v>
      </c>
      <c r="E183">
        <f>IF(_2[[#This Row],[Vote]]="YEA",1,0)</f>
        <v>0</v>
      </c>
      <c r="F183" cm="1">
        <f t="array" ref="F183">_xlfn.XLOOKUP(Table81621[Bill],Table2[Bill],Table2[Agree Value])</f>
        <v>0</v>
      </c>
      <c r="G183">
        <f>IF(_2[[#This Row],[Value]]=_2[[#This Row],[Agree]],_2[[#This Row],[Count]],0)</f>
        <v>1</v>
      </c>
      <c r="H183" cm="1">
        <f t="array" ref="H183">_xlfn.XLOOKUP(Table81621[Bill],Table2[Bill],Table2[Weight?],"Error")</f>
        <v>1</v>
      </c>
    </row>
    <row r="184" spans="1:8" x14ac:dyDescent="0.2">
      <c r="A184" t="s">
        <v>226</v>
      </c>
      <c r="B184" t="s">
        <v>5</v>
      </c>
      <c r="C184" t="s">
        <v>164</v>
      </c>
      <c r="D184" t="s">
        <v>7</v>
      </c>
      <c r="E184">
        <f>IF(_2[[#This Row],[Vote]]="YEA",1,0)</f>
        <v>1</v>
      </c>
      <c r="F184" cm="1">
        <f t="array" ref="F184">_xlfn.XLOOKUP(Table81621[Bill],Table2[Bill],Table2[Agree Value])</f>
        <v>0</v>
      </c>
      <c r="G184">
        <f>IF(_2[[#This Row],[Value]]=_2[[#This Row],[Agree]],_2[[#This Row],[Count]],0)</f>
        <v>0</v>
      </c>
      <c r="H184" cm="1">
        <f t="array" ref="H184">_xlfn.XLOOKUP(Table81621[Bill],Table2[Bill],Table2[Weight?],"Error")</f>
        <v>1</v>
      </c>
    </row>
    <row r="185" spans="1:8" x14ac:dyDescent="0.2">
      <c r="A185" t="s">
        <v>227</v>
      </c>
      <c r="B185" t="s">
        <v>1</v>
      </c>
      <c r="C185" t="s">
        <v>19</v>
      </c>
      <c r="D185" t="s">
        <v>3</v>
      </c>
      <c r="E185">
        <f>IF(_2[[#This Row],[Vote]]="YEA",1,0)</f>
        <v>0</v>
      </c>
      <c r="F185" cm="1">
        <f t="array" ref="F185">_xlfn.XLOOKUP(Table81621[Bill],Table2[Bill],Table2[Agree Value])</f>
        <v>0</v>
      </c>
      <c r="G185">
        <f>IF(_2[[#This Row],[Value]]=_2[[#This Row],[Agree]],_2[[#This Row],[Count]],0)</f>
        <v>1</v>
      </c>
      <c r="H185" cm="1">
        <f t="array" ref="H185">_xlfn.XLOOKUP(Table81621[Bill],Table2[Bill],Table2[Weight?],"Error")</f>
        <v>1</v>
      </c>
    </row>
    <row r="186" spans="1:8" x14ac:dyDescent="0.2">
      <c r="A186" t="s">
        <v>228</v>
      </c>
      <c r="B186" t="s">
        <v>5</v>
      </c>
      <c r="C186" t="s">
        <v>29</v>
      </c>
      <c r="D186" t="s">
        <v>7</v>
      </c>
      <c r="E186">
        <f>IF(_2[[#This Row],[Vote]]="YEA",1,0)</f>
        <v>1</v>
      </c>
      <c r="F186" cm="1">
        <f t="array" ref="F186">_xlfn.XLOOKUP(Table81621[Bill],Table2[Bill],Table2[Agree Value])</f>
        <v>0</v>
      </c>
      <c r="G186">
        <f>IF(_2[[#This Row],[Value]]=_2[[#This Row],[Agree]],_2[[#This Row],[Count]],0)</f>
        <v>0</v>
      </c>
      <c r="H186" cm="1">
        <f t="array" ref="H186">_xlfn.XLOOKUP(Table81621[Bill],Table2[Bill],Table2[Weight?],"Error")</f>
        <v>1</v>
      </c>
    </row>
    <row r="187" spans="1:8" x14ac:dyDescent="0.2">
      <c r="A187" t="s">
        <v>229</v>
      </c>
      <c r="B187" t="s">
        <v>1</v>
      </c>
      <c r="C187" t="s">
        <v>66</v>
      </c>
      <c r="D187" t="s">
        <v>3</v>
      </c>
      <c r="E187">
        <f>IF(_2[[#This Row],[Vote]]="YEA",1,0)</f>
        <v>0</v>
      </c>
      <c r="F187" cm="1">
        <f t="array" ref="F187">_xlfn.XLOOKUP(Table81621[Bill],Table2[Bill],Table2[Agree Value])</f>
        <v>0</v>
      </c>
      <c r="G187">
        <f>IF(_2[[#This Row],[Value]]=_2[[#This Row],[Agree]],_2[[#This Row],[Count]],0)</f>
        <v>1</v>
      </c>
      <c r="H187" cm="1">
        <f t="array" ref="H187">_xlfn.XLOOKUP(Table81621[Bill],Table2[Bill],Table2[Weight?],"Error")</f>
        <v>1</v>
      </c>
    </row>
    <row r="188" spans="1:8" x14ac:dyDescent="0.2">
      <c r="A188" t="s">
        <v>230</v>
      </c>
      <c r="B188" t="s">
        <v>1</v>
      </c>
      <c r="C188" t="s">
        <v>219</v>
      </c>
      <c r="D188" t="s">
        <v>3</v>
      </c>
      <c r="E188">
        <f>IF(_2[[#This Row],[Vote]]="YEA",1,0)</f>
        <v>0</v>
      </c>
      <c r="F188" cm="1">
        <f t="array" ref="F188">_xlfn.XLOOKUP(Table81621[Bill],Table2[Bill],Table2[Agree Value])</f>
        <v>0</v>
      </c>
      <c r="G188">
        <f>IF(_2[[#This Row],[Value]]=_2[[#This Row],[Agree]],_2[[#This Row],[Count]],0)</f>
        <v>1</v>
      </c>
      <c r="H188" cm="1">
        <f t="array" ref="H188">_xlfn.XLOOKUP(Table81621[Bill],Table2[Bill],Table2[Weight?],"Error")</f>
        <v>1</v>
      </c>
    </row>
    <row r="189" spans="1:8" x14ac:dyDescent="0.2">
      <c r="A189" t="s">
        <v>231</v>
      </c>
      <c r="B189" t="s">
        <v>1</v>
      </c>
      <c r="C189" t="s">
        <v>42</v>
      </c>
      <c r="D189" t="s">
        <v>3</v>
      </c>
      <c r="E189">
        <f>IF(_2[[#This Row],[Vote]]="YEA",1,0)</f>
        <v>0</v>
      </c>
      <c r="F189" cm="1">
        <f t="array" ref="F189">_xlfn.XLOOKUP(Table81621[Bill],Table2[Bill],Table2[Agree Value])</f>
        <v>0</v>
      </c>
      <c r="G189">
        <f>IF(_2[[#This Row],[Value]]=_2[[#This Row],[Agree]],_2[[#This Row],[Count]],0)</f>
        <v>1</v>
      </c>
      <c r="H189" cm="1">
        <f t="array" ref="H189">_xlfn.XLOOKUP(Table81621[Bill],Table2[Bill],Table2[Weight?],"Error")</f>
        <v>1</v>
      </c>
    </row>
    <row r="190" spans="1:8" x14ac:dyDescent="0.2">
      <c r="A190" t="s">
        <v>232</v>
      </c>
      <c r="B190" t="s">
        <v>5</v>
      </c>
      <c r="C190" t="s">
        <v>2</v>
      </c>
      <c r="D190" t="s">
        <v>7</v>
      </c>
      <c r="E190">
        <f>IF(_2[[#This Row],[Vote]]="YEA",1,0)</f>
        <v>1</v>
      </c>
      <c r="F190" cm="1">
        <f t="array" ref="F190">_xlfn.XLOOKUP(Table81621[Bill],Table2[Bill],Table2[Agree Value])</f>
        <v>0</v>
      </c>
      <c r="G190">
        <f>IF(_2[[#This Row],[Value]]=_2[[#This Row],[Agree]],_2[[#This Row],[Count]],0)</f>
        <v>0</v>
      </c>
      <c r="H190" cm="1">
        <f t="array" ref="H190">_xlfn.XLOOKUP(Table81621[Bill],Table2[Bill],Table2[Weight?],"Error")</f>
        <v>1</v>
      </c>
    </row>
    <row r="191" spans="1:8" x14ac:dyDescent="0.2">
      <c r="A191" t="s">
        <v>233</v>
      </c>
      <c r="B191" t="s">
        <v>1</v>
      </c>
      <c r="C191" t="s">
        <v>9</v>
      </c>
      <c r="D191" t="s">
        <v>3</v>
      </c>
      <c r="E191">
        <f>IF(_2[[#This Row],[Vote]]="YEA",1,0)</f>
        <v>0</v>
      </c>
      <c r="F191" cm="1">
        <f t="array" ref="F191">_xlfn.XLOOKUP(Table81621[Bill],Table2[Bill],Table2[Agree Value])</f>
        <v>0</v>
      </c>
      <c r="G191">
        <f>IF(_2[[#This Row],[Value]]=_2[[#This Row],[Agree]],_2[[#This Row],[Count]],0)</f>
        <v>1</v>
      </c>
      <c r="H191" cm="1">
        <f t="array" ref="H191">_xlfn.XLOOKUP(Table81621[Bill],Table2[Bill],Table2[Weight?],"Error")</f>
        <v>1</v>
      </c>
    </row>
    <row r="192" spans="1:8" x14ac:dyDescent="0.2">
      <c r="A192" t="s">
        <v>234</v>
      </c>
      <c r="B192" t="s">
        <v>5</v>
      </c>
      <c r="C192" t="s">
        <v>45</v>
      </c>
      <c r="D192" t="s">
        <v>7</v>
      </c>
      <c r="E192">
        <f>IF(_2[[#This Row],[Vote]]="YEA",1,0)</f>
        <v>1</v>
      </c>
      <c r="F192" cm="1">
        <f t="array" ref="F192">_xlfn.XLOOKUP(Table81621[Bill],Table2[Bill],Table2[Agree Value])</f>
        <v>0</v>
      </c>
      <c r="G192">
        <f>IF(_2[[#This Row],[Value]]=_2[[#This Row],[Agree]],_2[[#This Row],[Count]],0)</f>
        <v>0</v>
      </c>
      <c r="H192" cm="1">
        <f t="array" ref="H192">_xlfn.XLOOKUP(Table81621[Bill],Table2[Bill],Table2[Weight?],"Error")</f>
        <v>1</v>
      </c>
    </row>
    <row r="193" spans="1:8" x14ac:dyDescent="0.2">
      <c r="A193" t="s">
        <v>235</v>
      </c>
      <c r="B193" t="s">
        <v>5</v>
      </c>
      <c r="C193" t="s">
        <v>15</v>
      </c>
      <c r="D193" t="s">
        <v>7</v>
      </c>
      <c r="E193">
        <f>IF(_2[[#This Row],[Vote]]="YEA",1,0)</f>
        <v>1</v>
      </c>
      <c r="F193" cm="1">
        <f t="array" ref="F193">_xlfn.XLOOKUP(Table81621[Bill],Table2[Bill],Table2[Agree Value])</f>
        <v>0</v>
      </c>
      <c r="G193">
        <f>IF(_2[[#This Row],[Value]]=_2[[#This Row],[Agree]],_2[[#This Row],[Count]],0)</f>
        <v>0</v>
      </c>
      <c r="H193" cm="1">
        <f t="array" ref="H193">_xlfn.XLOOKUP(Table81621[Bill],Table2[Bill],Table2[Weight?],"Error")</f>
        <v>1</v>
      </c>
    </row>
    <row r="194" spans="1:8" x14ac:dyDescent="0.2">
      <c r="A194" t="s">
        <v>236</v>
      </c>
      <c r="B194" t="s">
        <v>5</v>
      </c>
      <c r="C194" t="s">
        <v>9</v>
      </c>
      <c r="D194" t="s">
        <v>7</v>
      </c>
      <c r="E194">
        <f>IF(_2[[#This Row],[Vote]]="YEA",1,0)</f>
        <v>1</v>
      </c>
      <c r="F194" cm="1">
        <f t="array" ref="F194">_xlfn.XLOOKUP(Table81621[Bill],Table2[Bill],Table2[Agree Value])</f>
        <v>0</v>
      </c>
      <c r="G194">
        <f>IF(_2[[#This Row],[Value]]=_2[[#This Row],[Agree]],_2[[#This Row],[Count]],0)</f>
        <v>0</v>
      </c>
      <c r="H194" cm="1">
        <f t="array" ref="H194">_xlfn.XLOOKUP(Table81621[Bill],Table2[Bill],Table2[Weight?],"Error")</f>
        <v>1</v>
      </c>
    </row>
    <row r="195" spans="1:8" x14ac:dyDescent="0.2">
      <c r="A195" t="s">
        <v>237</v>
      </c>
      <c r="B195" t="s">
        <v>1</v>
      </c>
      <c r="C195" t="s">
        <v>219</v>
      </c>
      <c r="D195" t="s">
        <v>3</v>
      </c>
      <c r="E195">
        <f>IF(_2[[#This Row],[Vote]]="YEA",1,0)</f>
        <v>0</v>
      </c>
      <c r="F195" cm="1">
        <f t="array" ref="F195">_xlfn.XLOOKUP(Table81621[Bill],Table2[Bill],Table2[Agree Value])</f>
        <v>0</v>
      </c>
      <c r="G195">
        <f>IF(_2[[#This Row],[Value]]=_2[[#This Row],[Agree]],_2[[#This Row],[Count]],0)</f>
        <v>1</v>
      </c>
      <c r="H195" cm="1">
        <f t="array" ref="H195">_xlfn.XLOOKUP(Table81621[Bill],Table2[Bill],Table2[Weight?],"Error")</f>
        <v>1</v>
      </c>
    </row>
    <row r="196" spans="1:8" x14ac:dyDescent="0.2">
      <c r="A196" t="s">
        <v>238</v>
      </c>
      <c r="B196" t="s">
        <v>1</v>
      </c>
      <c r="C196" t="s">
        <v>62</v>
      </c>
      <c r="D196" t="s">
        <v>3</v>
      </c>
      <c r="E196">
        <f>IF(_2[[#This Row],[Vote]]="YEA",1,0)</f>
        <v>0</v>
      </c>
      <c r="F196" cm="1">
        <f t="array" ref="F196">_xlfn.XLOOKUP(Table81621[Bill],Table2[Bill],Table2[Agree Value])</f>
        <v>0</v>
      </c>
      <c r="G196">
        <f>IF(_2[[#This Row],[Value]]=_2[[#This Row],[Agree]],_2[[#This Row],[Count]],0)</f>
        <v>1</v>
      </c>
      <c r="H196" cm="1">
        <f t="array" ref="H196">_xlfn.XLOOKUP(Table81621[Bill],Table2[Bill],Table2[Weight?],"Error")</f>
        <v>1</v>
      </c>
    </row>
    <row r="197" spans="1:8" x14ac:dyDescent="0.2">
      <c r="A197" t="s">
        <v>239</v>
      </c>
      <c r="B197" t="s">
        <v>1</v>
      </c>
      <c r="C197" t="s">
        <v>2</v>
      </c>
      <c r="D197" t="s">
        <v>3</v>
      </c>
      <c r="E197">
        <f>IF(_2[[#This Row],[Vote]]="YEA",1,0)</f>
        <v>0</v>
      </c>
      <c r="F197" cm="1">
        <f t="array" ref="F197">_xlfn.XLOOKUP(Table81621[Bill],Table2[Bill],Table2[Agree Value])</f>
        <v>0</v>
      </c>
      <c r="G197">
        <f>IF(_2[[#This Row],[Value]]=_2[[#This Row],[Agree]],_2[[#This Row],[Count]],0)</f>
        <v>1</v>
      </c>
      <c r="H197" cm="1">
        <f t="array" ref="H197">_xlfn.XLOOKUP(Table81621[Bill],Table2[Bill],Table2[Weight?],"Error")</f>
        <v>1</v>
      </c>
    </row>
    <row r="198" spans="1:8" x14ac:dyDescent="0.2">
      <c r="A198" t="s">
        <v>240</v>
      </c>
      <c r="B198" t="s">
        <v>5</v>
      </c>
      <c r="C198" t="s">
        <v>15</v>
      </c>
      <c r="D198" t="s">
        <v>7</v>
      </c>
      <c r="E198">
        <f>IF(_2[[#This Row],[Vote]]="YEA",1,0)</f>
        <v>1</v>
      </c>
      <c r="F198" cm="1">
        <f t="array" ref="F198">_xlfn.XLOOKUP(Table81621[Bill],Table2[Bill],Table2[Agree Value])</f>
        <v>0</v>
      </c>
      <c r="G198">
        <f>IF(_2[[#This Row],[Value]]=_2[[#This Row],[Agree]],_2[[#This Row],[Count]],0)</f>
        <v>0</v>
      </c>
      <c r="H198" cm="1">
        <f t="array" ref="H198">_xlfn.XLOOKUP(Table81621[Bill],Table2[Bill],Table2[Weight?],"Error")</f>
        <v>1</v>
      </c>
    </row>
    <row r="199" spans="1:8" x14ac:dyDescent="0.2">
      <c r="A199" t="s">
        <v>241</v>
      </c>
      <c r="B199" t="s">
        <v>1</v>
      </c>
      <c r="C199" t="s">
        <v>15</v>
      </c>
      <c r="D199" t="s">
        <v>3</v>
      </c>
      <c r="E199">
        <f>IF(_2[[#This Row],[Vote]]="YEA",1,0)</f>
        <v>0</v>
      </c>
      <c r="F199" cm="1">
        <f t="array" ref="F199">_xlfn.XLOOKUP(Table81621[Bill],Table2[Bill],Table2[Agree Value])</f>
        <v>0</v>
      </c>
      <c r="G199">
        <f>IF(_2[[#This Row],[Value]]=_2[[#This Row],[Agree]],_2[[#This Row],[Count]],0)</f>
        <v>1</v>
      </c>
      <c r="H199" cm="1">
        <f t="array" ref="H199">_xlfn.XLOOKUP(Table81621[Bill],Table2[Bill],Table2[Weight?],"Error")</f>
        <v>1</v>
      </c>
    </row>
    <row r="200" spans="1:8" x14ac:dyDescent="0.2">
      <c r="A200" t="s">
        <v>242</v>
      </c>
      <c r="B200" t="s">
        <v>1</v>
      </c>
      <c r="C200" t="s">
        <v>9</v>
      </c>
      <c r="D200" t="s">
        <v>3</v>
      </c>
      <c r="E200">
        <f>IF(_2[[#This Row],[Vote]]="YEA",1,0)</f>
        <v>0</v>
      </c>
      <c r="F200" cm="1">
        <f t="array" ref="F200">_xlfn.XLOOKUP(Table81621[Bill],Table2[Bill],Table2[Agree Value])</f>
        <v>0</v>
      </c>
      <c r="G200">
        <f>IF(_2[[#This Row],[Value]]=_2[[#This Row],[Agree]],_2[[#This Row],[Count]],0)</f>
        <v>1</v>
      </c>
      <c r="H200" cm="1">
        <f t="array" ref="H200">_xlfn.XLOOKUP(Table81621[Bill],Table2[Bill],Table2[Weight?],"Error")</f>
        <v>1</v>
      </c>
    </row>
    <row r="201" spans="1:8" x14ac:dyDescent="0.2">
      <c r="A201" t="s">
        <v>243</v>
      </c>
      <c r="B201" t="s">
        <v>5</v>
      </c>
      <c r="C201" t="s">
        <v>45</v>
      </c>
      <c r="D201" t="s">
        <v>7</v>
      </c>
      <c r="E201">
        <f>IF(_2[[#This Row],[Vote]]="YEA",1,0)</f>
        <v>1</v>
      </c>
      <c r="F201" cm="1">
        <f t="array" ref="F201">_xlfn.XLOOKUP(Table81621[Bill],Table2[Bill],Table2[Agree Value])</f>
        <v>0</v>
      </c>
      <c r="G201">
        <f>IF(_2[[#This Row],[Value]]=_2[[#This Row],[Agree]],_2[[#This Row],[Count]],0)</f>
        <v>0</v>
      </c>
      <c r="H201" cm="1">
        <f t="array" ref="H201">_xlfn.XLOOKUP(Table81621[Bill],Table2[Bill],Table2[Weight?],"Error")</f>
        <v>1</v>
      </c>
    </row>
    <row r="202" spans="1:8" x14ac:dyDescent="0.2">
      <c r="A202" t="s">
        <v>244</v>
      </c>
      <c r="B202" t="s">
        <v>1</v>
      </c>
      <c r="C202" t="s">
        <v>141</v>
      </c>
      <c r="D202" t="s">
        <v>3</v>
      </c>
      <c r="E202">
        <f>IF(_2[[#This Row],[Vote]]="YEA",1,0)</f>
        <v>0</v>
      </c>
      <c r="F202" cm="1">
        <f t="array" ref="F202">_xlfn.XLOOKUP(Table81621[Bill],Table2[Bill],Table2[Agree Value])</f>
        <v>0</v>
      </c>
      <c r="G202">
        <f>IF(_2[[#This Row],[Value]]=_2[[#This Row],[Agree]],_2[[#This Row],[Count]],0)</f>
        <v>1</v>
      </c>
      <c r="H202" cm="1">
        <f t="array" ref="H202">_xlfn.XLOOKUP(Table81621[Bill],Table2[Bill],Table2[Weight?],"Error")</f>
        <v>1</v>
      </c>
    </row>
    <row r="203" spans="1:8" x14ac:dyDescent="0.2">
      <c r="A203" t="s">
        <v>245</v>
      </c>
      <c r="B203" t="s">
        <v>1</v>
      </c>
      <c r="C203" t="s">
        <v>64</v>
      </c>
      <c r="D203" t="s">
        <v>3</v>
      </c>
      <c r="E203">
        <f>IF(_2[[#This Row],[Vote]]="YEA",1,0)</f>
        <v>0</v>
      </c>
      <c r="F203" cm="1">
        <f t="array" ref="F203">_xlfn.XLOOKUP(Table81621[Bill],Table2[Bill],Table2[Agree Value])</f>
        <v>0</v>
      </c>
      <c r="G203">
        <f>IF(_2[[#This Row],[Value]]=_2[[#This Row],[Agree]],_2[[#This Row],[Count]],0)</f>
        <v>1</v>
      </c>
      <c r="H203" cm="1">
        <f t="array" ref="H203">_xlfn.XLOOKUP(Table81621[Bill],Table2[Bill],Table2[Weight?],"Error")</f>
        <v>1</v>
      </c>
    </row>
    <row r="204" spans="1:8" x14ac:dyDescent="0.2">
      <c r="A204" t="s">
        <v>246</v>
      </c>
      <c r="B204" t="s">
        <v>1</v>
      </c>
      <c r="C204" t="s">
        <v>13</v>
      </c>
      <c r="D204" t="s">
        <v>3</v>
      </c>
      <c r="E204">
        <f>IF(_2[[#This Row],[Vote]]="YEA",1,0)</f>
        <v>0</v>
      </c>
      <c r="F204" cm="1">
        <f t="array" ref="F204">_xlfn.XLOOKUP(Table81621[Bill],Table2[Bill],Table2[Agree Value])</f>
        <v>0</v>
      </c>
      <c r="G204">
        <f>IF(_2[[#This Row],[Value]]=_2[[#This Row],[Agree]],_2[[#This Row],[Count]],0)</f>
        <v>1</v>
      </c>
      <c r="H204" cm="1">
        <f t="array" ref="H204">_xlfn.XLOOKUP(Table81621[Bill],Table2[Bill],Table2[Weight?],"Error")</f>
        <v>1</v>
      </c>
    </row>
    <row r="205" spans="1:8" x14ac:dyDescent="0.2">
      <c r="A205" t="s">
        <v>247</v>
      </c>
      <c r="B205" t="s">
        <v>5</v>
      </c>
      <c r="C205" t="s">
        <v>89</v>
      </c>
      <c r="D205" t="s">
        <v>7</v>
      </c>
      <c r="E205">
        <f>IF(_2[[#This Row],[Vote]]="YEA",1,0)</f>
        <v>1</v>
      </c>
      <c r="F205" cm="1">
        <f t="array" ref="F205">_xlfn.XLOOKUP(Table81621[Bill],Table2[Bill],Table2[Agree Value])</f>
        <v>0</v>
      </c>
      <c r="G205">
        <f>IF(_2[[#This Row],[Value]]=_2[[#This Row],[Agree]],_2[[#This Row],[Count]],0)</f>
        <v>0</v>
      </c>
      <c r="H205" cm="1">
        <f t="array" ref="H205">_xlfn.XLOOKUP(Table81621[Bill],Table2[Bill],Table2[Weight?],"Error")</f>
        <v>1</v>
      </c>
    </row>
    <row r="206" spans="1:8" x14ac:dyDescent="0.2">
      <c r="A206" t="s">
        <v>495</v>
      </c>
      <c r="B206" t="s">
        <v>5</v>
      </c>
      <c r="C206" t="s">
        <v>31</v>
      </c>
      <c r="D206" t="s">
        <v>7</v>
      </c>
      <c r="E206">
        <f>IF(_2[[#This Row],[Vote]]="YEA",1,0)</f>
        <v>1</v>
      </c>
      <c r="F206" cm="1">
        <f t="array" ref="F206">_xlfn.XLOOKUP(Table81621[Bill],Table2[Bill],Table2[Agree Value])</f>
        <v>0</v>
      </c>
      <c r="G206">
        <f>IF(_2[[#This Row],[Value]]=_2[[#This Row],[Agree]],_2[[#This Row],[Count]],0)</f>
        <v>0</v>
      </c>
      <c r="H206" cm="1">
        <f t="array" ref="H206">_xlfn.XLOOKUP(Table81621[Bill],Table2[Bill],Table2[Weight?],"Error")</f>
        <v>1</v>
      </c>
    </row>
    <row r="207" spans="1:8" x14ac:dyDescent="0.2">
      <c r="A207" t="s">
        <v>248</v>
      </c>
      <c r="B207" t="s">
        <v>5</v>
      </c>
      <c r="C207" t="s">
        <v>249</v>
      </c>
      <c r="D207" t="s">
        <v>7</v>
      </c>
      <c r="E207">
        <f>IF(_2[[#This Row],[Vote]]="YEA",1,0)</f>
        <v>1</v>
      </c>
      <c r="F207" cm="1">
        <f t="array" ref="F207">_xlfn.XLOOKUP(Table81621[Bill],Table2[Bill],Table2[Agree Value])</f>
        <v>0</v>
      </c>
      <c r="G207">
        <f>IF(_2[[#This Row],[Value]]=_2[[#This Row],[Agree]],_2[[#This Row],[Count]],0)</f>
        <v>0</v>
      </c>
      <c r="H207" cm="1">
        <f t="array" ref="H207">_xlfn.XLOOKUP(Table81621[Bill],Table2[Bill],Table2[Weight?],"Error")</f>
        <v>1</v>
      </c>
    </row>
    <row r="208" spans="1:8" x14ac:dyDescent="0.2">
      <c r="A208" t="s">
        <v>250</v>
      </c>
      <c r="B208" t="s">
        <v>5</v>
      </c>
      <c r="C208" t="s">
        <v>31</v>
      </c>
      <c r="D208" t="s">
        <v>7</v>
      </c>
      <c r="E208">
        <f>IF(_2[[#This Row],[Vote]]="YEA",1,0)</f>
        <v>1</v>
      </c>
      <c r="F208" cm="1">
        <f t="array" ref="F208">_xlfn.XLOOKUP(Table81621[Bill],Table2[Bill],Table2[Agree Value])</f>
        <v>0</v>
      </c>
      <c r="G208">
        <f>IF(_2[[#This Row],[Value]]=_2[[#This Row],[Agree]],_2[[#This Row],[Count]],0)</f>
        <v>0</v>
      </c>
      <c r="H208" cm="1">
        <f t="array" ref="H208">_xlfn.XLOOKUP(Table81621[Bill],Table2[Bill],Table2[Weight?],"Error")</f>
        <v>1</v>
      </c>
    </row>
    <row r="209" spans="1:8" x14ac:dyDescent="0.2">
      <c r="A209" t="s">
        <v>251</v>
      </c>
      <c r="B209" t="s">
        <v>5</v>
      </c>
      <c r="C209" t="s">
        <v>31</v>
      </c>
      <c r="D209" t="s">
        <v>7</v>
      </c>
      <c r="E209">
        <f>IF(_2[[#This Row],[Vote]]="YEA",1,0)</f>
        <v>1</v>
      </c>
      <c r="F209" cm="1">
        <f t="array" ref="F209">_xlfn.XLOOKUP(Table81621[Bill],Table2[Bill],Table2[Agree Value])</f>
        <v>0</v>
      </c>
      <c r="G209">
        <f>IF(_2[[#This Row],[Value]]=_2[[#This Row],[Agree]],_2[[#This Row],[Count]],0)</f>
        <v>0</v>
      </c>
      <c r="H209" cm="1">
        <f t="array" ref="H209">_xlfn.XLOOKUP(Table81621[Bill],Table2[Bill],Table2[Weight?],"Error")</f>
        <v>1</v>
      </c>
    </row>
    <row r="210" spans="1:8" x14ac:dyDescent="0.2">
      <c r="A210" t="s">
        <v>252</v>
      </c>
      <c r="B210" t="s">
        <v>5</v>
      </c>
      <c r="C210" t="s">
        <v>66</v>
      </c>
      <c r="D210" t="s">
        <v>7</v>
      </c>
      <c r="E210">
        <f>IF(_2[[#This Row],[Vote]]="YEA",1,0)</f>
        <v>1</v>
      </c>
      <c r="F210" cm="1">
        <f t="array" ref="F210">_xlfn.XLOOKUP(Table81621[Bill],Table2[Bill],Table2[Agree Value])</f>
        <v>0</v>
      </c>
      <c r="G210">
        <f>IF(_2[[#This Row],[Value]]=_2[[#This Row],[Agree]],_2[[#This Row],[Count]],0)</f>
        <v>0</v>
      </c>
      <c r="H210" cm="1">
        <f t="array" ref="H210">_xlfn.XLOOKUP(Table81621[Bill],Table2[Bill],Table2[Weight?],"Error")</f>
        <v>1</v>
      </c>
    </row>
    <row r="211" spans="1:8" x14ac:dyDescent="0.2">
      <c r="A211" t="s">
        <v>253</v>
      </c>
      <c r="B211" t="s">
        <v>1</v>
      </c>
      <c r="C211" t="s">
        <v>9</v>
      </c>
      <c r="D211" t="s">
        <v>3</v>
      </c>
      <c r="E211">
        <f>IF(_2[[#This Row],[Vote]]="YEA",1,0)</f>
        <v>0</v>
      </c>
      <c r="F211" cm="1">
        <f t="array" ref="F211">_xlfn.XLOOKUP(Table81621[Bill],Table2[Bill],Table2[Agree Value])</f>
        <v>0</v>
      </c>
      <c r="G211">
        <f>IF(_2[[#This Row],[Value]]=_2[[#This Row],[Agree]],_2[[#This Row],[Count]],0)</f>
        <v>1</v>
      </c>
      <c r="H211" cm="1">
        <f t="array" ref="H211">_xlfn.XLOOKUP(Table81621[Bill],Table2[Bill],Table2[Weight?],"Error")</f>
        <v>1</v>
      </c>
    </row>
    <row r="212" spans="1:8" x14ac:dyDescent="0.2">
      <c r="A212" t="s">
        <v>254</v>
      </c>
      <c r="B212" t="s">
        <v>1</v>
      </c>
      <c r="C212" t="s">
        <v>31</v>
      </c>
      <c r="D212" t="s">
        <v>3</v>
      </c>
      <c r="E212">
        <f>IF(_2[[#This Row],[Vote]]="YEA",1,0)</f>
        <v>0</v>
      </c>
      <c r="F212" cm="1">
        <f t="array" ref="F212">_xlfn.XLOOKUP(Table81621[Bill],Table2[Bill],Table2[Agree Value])</f>
        <v>0</v>
      </c>
      <c r="G212">
        <f>IF(_2[[#This Row],[Value]]=_2[[#This Row],[Agree]],_2[[#This Row],[Count]],0)</f>
        <v>1</v>
      </c>
      <c r="H212" cm="1">
        <f t="array" ref="H212">_xlfn.XLOOKUP(Table81621[Bill],Table2[Bill],Table2[Weight?],"Error")</f>
        <v>1</v>
      </c>
    </row>
    <row r="213" spans="1:8" x14ac:dyDescent="0.2">
      <c r="A213" t="s">
        <v>255</v>
      </c>
      <c r="B213" t="s">
        <v>5</v>
      </c>
      <c r="C213" t="s">
        <v>203</v>
      </c>
      <c r="D213" t="s">
        <v>7</v>
      </c>
      <c r="E213">
        <f>IF(_2[[#This Row],[Vote]]="YEA",1,0)</f>
        <v>1</v>
      </c>
      <c r="F213" cm="1">
        <f t="array" ref="F213">_xlfn.XLOOKUP(Table81621[Bill],Table2[Bill],Table2[Agree Value])</f>
        <v>0</v>
      </c>
      <c r="G213">
        <f>IF(_2[[#This Row],[Value]]=_2[[#This Row],[Agree]],_2[[#This Row],[Count]],0)</f>
        <v>0</v>
      </c>
      <c r="H213" cm="1">
        <f t="array" ref="H213">_xlfn.XLOOKUP(Table81621[Bill],Table2[Bill],Table2[Weight?],"Error")</f>
        <v>1</v>
      </c>
    </row>
    <row r="214" spans="1:8" x14ac:dyDescent="0.2">
      <c r="A214" t="s">
        <v>256</v>
      </c>
      <c r="B214" t="s">
        <v>1</v>
      </c>
      <c r="C214" t="s">
        <v>24</v>
      </c>
      <c r="D214" t="s">
        <v>3</v>
      </c>
      <c r="E214">
        <f>IF(_2[[#This Row],[Vote]]="YEA",1,0)</f>
        <v>0</v>
      </c>
      <c r="F214" cm="1">
        <f t="array" ref="F214">_xlfn.XLOOKUP(Table81621[Bill],Table2[Bill],Table2[Agree Value])</f>
        <v>0</v>
      </c>
      <c r="G214">
        <f>IF(_2[[#This Row],[Value]]=_2[[#This Row],[Agree]],_2[[#This Row],[Count]],0)</f>
        <v>1</v>
      </c>
      <c r="H214" cm="1">
        <f t="array" ref="H214">_xlfn.XLOOKUP(Table81621[Bill],Table2[Bill],Table2[Weight?],"Error")</f>
        <v>1</v>
      </c>
    </row>
    <row r="215" spans="1:8" x14ac:dyDescent="0.2">
      <c r="A215" t="s">
        <v>257</v>
      </c>
      <c r="B215" t="s">
        <v>1</v>
      </c>
      <c r="C215" t="s">
        <v>62</v>
      </c>
      <c r="D215" t="s">
        <v>3</v>
      </c>
      <c r="E215">
        <f>IF(_2[[#This Row],[Vote]]="YEA",1,0)</f>
        <v>0</v>
      </c>
      <c r="F215" cm="1">
        <f t="array" ref="F215">_xlfn.XLOOKUP(Table81621[Bill],Table2[Bill],Table2[Agree Value])</f>
        <v>0</v>
      </c>
      <c r="G215">
        <f>IF(_2[[#This Row],[Value]]=_2[[#This Row],[Agree]],_2[[#This Row],[Count]],0)</f>
        <v>1</v>
      </c>
      <c r="H215" cm="1">
        <f t="array" ref="H215">_xlfn.XLOOKUP(Table81621[Bill],Table2[Bill],Table2[Weight?],"Error")</f>
        <v>1</v>
      </c>
    </row>
    <row r="216" spans="1:8" x14ac:dyDescent="0.2">
      <c r="A216" t="s">
        <v>258</v>
      </c>
      <c r="B216" t="s">
        <v>5</v>
      </c>
      <c r="C216" t="s">
        <v>161</v>
      </c>
      <c r="D216" t="s">
        <v>7</v>
      </c>
      <c r="E216">
        <f>IF(_2[[#This Row],[Vote]]="YEA",1,0)</f>
        <v>1</v>
      </c>
      <c r="F216" cm="1">
        <f t="array" ref="F216">_xlfn.XLOOKUP(Table81621[Bill],Table2[Bill],Table2[Agree Value])</f>
        <v>0</v>
      </c>
      <c r="G216">
        <f>IF(_2[[#This Row],[Value]]=_2[[#This Row],[Agree]],_2[[#This Row],[Count]],0)</f>
        <v>0</v>
      </c>
      <c r="H216" cm="1">
        <f t="array" ref="H216">_xlfn.XLOOKUP(Table81621[Bill],Table2[Bill],Table2[Weight?],"Error")</f>
        <v>1</v>
      </c>
    </row>
    <row r="217" spans="1:8" x14ac:dyDescent="0.2">
      <c r="A217" t="s">
        <v>259</v>
      </c>
      <c r="B217" t="s">
        <v>5</v>
      </c>
      <c r="C217" t="s">
        <v>66</v>
      </c>
      <c r="D217" t="s">
        <v>7</v>
      </c>
      <c r="E217">
        <f>IF(_2[[#This Row],[Vote]]="YEA",1,0)</f>
        <v>1</v>
      </c>
      <c r="F217" cm="1">
        <f t="array" ref="F217">_xlfn.XLOOKUP(Table81621[Bill],Table2[Bill],Table2[Agree Value])</f>
        <v>0</v>
      </c>
      <c r="G217">
        <f>IF(_2[[#This Row],[Value]]=_2[[#This Row],[Agree]],_2[[#This Row],[Count]],0)</f>
        <v>0</v>
      </c>
      <c r="H217" cm="1">
        <f t="array" ref="H217">_xlfn.XLOOKUP(Table81621[Bill],Table2[Bill],Table2[Weight?],"Error")</f>
        <v>1</v>
      </c>
    </row>
    <row r="218" spans="1:8" x14ac:dyDescent="0.2">
      <c r="A218" t="s">
        <v>260</v>
      </c>
      <c r="B218" t="s">
        <v>1</v>
      </c>
      <c r="C218" t="s">
        <v>9</v>
      </c>
      <c r="D218" t="s">
        <v>3</v>
      </c>
      <c r="E218">
        <f>IF(_2[[#This Row],[Vote]]="YEA",1,0)</f>
        <v>0</v>
      </c>
      <c r="F218" cm="1">
        <f t="array" ref="F218">_xlfn.XLOOKUP(Table81621[Bill],Table2[Bill],Table2[Agree Value])</f>
        <v>0</v>
      </c>
      <c r="G218">
        <f>IF(_2[[#This Row],[Value]]=_2[[#This Row],[Agree]],_2[[#This Row],[Count]],0)</f>
        <v>1</v>
      </c>
      <c r="H218" cm="1">
        <f t="array" ref="H218">_xlfn.XLOOKUP(Table81621[Bill],Table2[Bill],Table2[Weight?],"Error")</f>
        <v>1</v>
      </c>
    </row>
    <row r="219" spans="1:8" x14ac:dyDescent="0.2">
      <c r="A219" t="s">
        <v>261</v>
      </c>
      <c r="B219" t="s">
        <v>5</v>
      </c>
      <c r="C219" t="s">
        <v>47</v>
      </c>
      <c r="D219" t="s">
        <v>7</v>
      </c>
      <c r="E219">
        <f>IF(_2[[#This Row],[Vote]]="YEA",1,0)</f>
        <v>1</v>
      </c>
      <c r="F219" cm="1">
        <f t="array" ref="F219">_xlfn.XLOOKUP(Table81621[Bill],Table2[Bill],Table2[Agree Value])</f>
        <v>0</v>
      </c>
      <c r="G219">
        <f>IF(_2[[#This Row],[Value]]=_2[[#This Row],[Agree]],_2[[#This Row],[Count]],0)</f>
        <v>0</v>
      </c>
      <c r="H219" cm="1">
        <f t="array" ref="H219">_xlfn.XLOOKUP(Table81621[Bill],Table2[Bill],Table2[Weight?],"Error")</f>
        <v>1</v>
      </c>
    </row>
    <row r="220" spans="1:8" x14ac:dyDescent="0.2">
      <c r="A220" t="s">
        <v>262</v>
      </c>
      <c r="B220" t="s">
        <v>1</v>
      </c>
      <c r="C220" t="s">
        <v>45</v>
      </c>
      <c r="D220" t="s">
        <v>3</v>
      </c>
      <c r="E220">
        <f>IF(_2[[#This Row],[Vote]]="YEA",1,0)</f>
        <v>0</v>
      </c>
      <c r="F220" cm="1">
        <f t="array" ref="F220">_xlfn.XLOOKUP(Table81621[Bill],Table2[Bill],Table2[Agree Value])</f>
        <v>0</v>
      </c>
      <c r="G220">
        <f>IF(_2[[#This Row],[Value]]=_2[[#This Row],[Agree]],_2[[#This Row],[Count]],0)</f>
        <v>1</v>
      </c>
      <c r="H220" cm="1">
        <f t="array" ref="H220">_xlfn.XLOOKUP(Table81621[Bill],Table2[Bill],Table2[Weight?],"Error")</f>
        <v>1</v>
      </c>
    </row>
    <row r="221" spans="1:8" x14ac:dyDescent="0.2">
      <c r="A221" t="s">
        <v>263</v>
      </c>
      <c r="B221" t="s">
        <v>5</v>
      </c>
      <c r="C221" t="s">
        <v>9</v>
      </c>
      <c r="D221" t="s">
        <v>7</v>
      </c>
      <c r="E221">
        <f>IF(_2[[#This Row],[Vote]]="YEA",1,0)</f>
        <v>1</v>
      </c>
      <c r="F221" cm="1">
        <f t="array" ref="F221">_xlfn.XLOOKUP(Table81621[Bill],Table2[Bill],Table2[Agree Value])</f>
        <v>0</v>
      </c>
      <c r="G221">
        <f>IF(_2[[#This Row],[Value]]=_2[[#This Row],[Agree]],_2[[#This Row],[Count]],0)</f>
        <v>0</v>
      </c>
      <c r="H221" cm="1">
        <f t="array" ref="H221">_xlfn.XLOOKUP(Table81621[Bill],Table2[Bill],Table2[Weight?],"Error")</f>
        <v>1</v>
      </c>
    </row>
    <row r="222" spans="1:8" x14ac:dyDescent="0.2">
      <c r="A222" t="s">
        <v>264</v>
      </c>
      <c r="B222" t="s">
        <v>1</v>
      </c>
      <c r="C222" t="s">
        <v>141</v>
      </c>
      <c r="D222" t="s">
        <v>3</v>
      </c>
      <c r="E222">
        <f>IF(_2[[#This Row],[Vote]]="YEA",1,0)</f>
        <v>0</v>
      </c>
      <c r="F222" cm="1">
        <f t="array" ref="F222">_xlfn.XLOOKUP(Table81621[Bill],Table2[Bill],Table2[Agree Value])</f>
        <v>0</v>
      </c>
      <c r="G222">
        <f>IF(_2[[#This Row],[Value]]=_2[[#This Row],[Agree]],_2[[#This Row],[Count]],0)</f>
        <v>1</v>
      </c>
      <c r="H222" cm="1">
        <f t="array" ref="H222">_xlfn.XLOOKUP(Table81621[Bill],Table2[Bill],Table2[Weight?],"Error")</f>
        <v>1</v>
      </c>
    </row>
    <row r="223" spans="1:8" x14ac:dyDescent="0.2">
      <c r="A223" t="s">
        <v>265</v>
      </c>
      <c r="B223" t="s">
        <v>5</v>
      </c>
      <c r="C223" t="s">
        <v>9</v>
      </c>
      <c r="D223" t="s">
        <v>7</v>
      </c>
      <c r="E223">
        <f>IF(_2[[#This Row],[Vote]]="YEA",1,0)</f>
        <v>1</v>
      </c>
      <c r="F223" cm="1">
        <f t="array" ref="F223">_xlfn.XLOOKUP(Table81621[Bill],Table2[Bill],Table2[Agree Value])</f>
        <v>0</v>
      </c>
      <c r="G223">
        <f>IF(_2[[#This Row],[Value]]=_2[[#This Row],[Agree]],_2[[#This Row],[Count]],0)</f>
        <v>0</v>
      </c>
      <c r="H223" cm="1">
        <f t="array" ref="H223">_xlfn.XLOOKUP(Table81621[Bill],Table2[Bill],Table2[Weight?],"Error")</f>
        <v>1</v>
      </c>
    </row>
    <row r="224" spans="1:8" x14ac:dyDescent="0.2">
      <c r="A224" t="s">
        <v>266</v>
      </c>
      <c r="B224" t="s">
        <v>1</v>
      </c>
      <c r="C224" t="s">
        <v>203</v>
      </c>
      <c r="D224" t="s">
        <v>3</v>
      </c>
      <c r="E224">
        <f>IF(_2[[#This Row],[Vote]]="YEA",1,0)</f>
        <v>0</v>
      </c>
      <c r="F224" cm="1">
        <f t="array" ref="F224">_xlfn.XLOOKUP(Table81621[Bill],Table2[Bill],Table2[Agree Value])</f>
        <v>0</v>
      </c>
      <c r="G224">
        <f>IF(_2[[#This Row],[Value]]=_2[[#This Row],[Agree]],_2[[#This Row],[Count]],0)</f>
        <v>1</v>
      </c>
      <c r="H224" cm="1">
        <f t="array" ref="H224">_xlfn.XLOOKUP(Table81621[Bill],Table2[Bill],Table2[Weight?],"Error")</f>
        <v>1</v>
      </c>
    </row>
    <row r="225" spans="1:8" x14ac:dyDescent="0.2">
      <c r="A225" t="s">
        <v>267</v>
      </c>
      <c r="B225" t="s">
        <v>1</v>
      </c>
      <c r="C225" t="s">
        <v>62</v>
      </c>
      <c r="D225" t="s">
        <v>3</v>
      </c>
      <c r="E225">
        <f>IF(_2[[#This Row],[Vote]]="YEA",1,0)</f>
        <v>0</v>
      </c>
      <c r="F225" cm="1">
        <f t="array" ref="F225">_xlfn.XLOOKUP(Table81621[Bill],Table2[Bill],Table2[Agree Value])</f>
        <v>0</v>
      </c>
      <c r="G225">
        <f>IF(_2[[#This Row],[Value]]=_2[[#This Row],[Agree]],_2[[#This Row],[Count]],0)</f>
        <v>1</v>
      </c>
      <c r="H225" cm="1">
        <f t="array" ref="H225">_xlfn.XLOOKUP(Table81621[Bill],Table2[Bill],Table2[Weight?],"Error")</f>
        <v>1</v>
      </c>
    </row>
    <row r="226" spans="1:8" x14ac:dyDescent="0.2">
      <c r="A226" t="s">
        <v>268</v>
      </c>
      <c r="B226" t="s">
        <v>1</v>
      </c>
      <c r="C226" t="s">
        <v>269</v>
      </c>
      <c r="D226" t="s">
        <v>3</v>
      </c>
      <c r="E226">
        <f>IF(_2[[#This Row],[Vote]]="YEA",1,0)</f>
        <v>0</v>
      </c>
      <c r="F226" cm="1">
        <f t="array" ref="F226">_xlfn.XLOOKUP(Table81621[Bill],Table2[Bill],Table2[Agree Value])</f>
        <v>0</v>
      </c>
      <c r="G226">
        <f>IF(_2[[#This Row],[Value]]=_2[[#This Row],[Agree]],_2[[#This Row],[Count]],0)</f>
        <v>1</v>
      </c>
      <c r="H226" cm="1">
        <f t="array" ref="H226">_xlfn.XLOOKUP(Table81621[Bill],Table2[Bill],Table2[Weight?],"Error")</f>
        <v>1</v>
      </c>
    </row>
    <row r="227" spans="1:8" x14ac:dyDescent="0.2">
      <c r="A227" t="s">
        <v>270</v>
      </c>
      <c r="B227" t="s">
        <v>5</v>
      </c>
      <c r="C227" t="s">
        <v>75</v>
      </c>
      <c r="D227" t="s">
        <v>7</v>
      </c>
      <c r="E227">
        <f>IF(_2[[#This Row],[Vote]]="YEA",1,0)</f>
        <v>1</v>
      </c>
      <c r="F227" cm="1">
        <f t="array" ref="F227">_xlfn.XLOOKUP(Table81621[Bill],Table2[Bill],Table2[Agree Value])</f>
        <v>0</v>
      </c>
      <c r="G227">
        <f>IF(_2[[#This Row],[Value]]=_2[[#This Row],[Agree]],_2[[#This Row],[Count]],0)</f>
        <v>0</v>
      </c>
      <c r="H227" cm="1">
        <f t="array" ref="H227">_xlfn.XLOOKUP(Table81621[Bill],Table2[Bill],Table2[Weight?],"Error")</f>
        <v>1</v>
      </c>
    </row>
    <row r="228" spans="1:8" x14ac:dyDescent="0.2">
      <c r="A228" t="s">
        <v>271</v>
      </c>
      <c r="B228" t="s">
        <v>5</v>
      </c>
      <c r="C228" t="s">
        <v>62</v>
      </c>
      <c r="D228" t="s">
        <v>7</v>
      </c>
      <c r="E228">
        <f>IF(_2[[#This Row],[Vote]]="YEA",1,0)</f>
        <v>1</v>
      </c>
      <c r="F228" cm="1">
        <f t="array" ref="F228">_xlfn.XLOOKUP(Table81621[Bill],Table2[Bill],Table2[Agree Value])</f>
        <v>0</v>
      </c>
      <c r="G228">
        <f>IF(_2[[#This Row],[Value]]=_2[[#This Row],[Agree]],_2[[#This Row],[Count]],0)</f>
        <v>0</v>
      </c>
      <c r="H228" cm="1">
        <f t="array" ref="H228">_xlfn.XLOOKUP(Table81621[Bill],Table2[Bill],Table2[Weight?],"Error")</f>
        <v>1</v>
      </c>
    </row>
    <row r="229" spans="1:8" x14ac:dyDescent="0.2">
      <c r="A229" t="s">
        <v>272</v>
      </c>
      <c r="B229" t="s">
        <v>5</v>
      </c>
      <c r="C229" t="s">
        <v>64</v>
      </c>
      <c r="D229" t="s">
        <v>7</v>
      </c>
      <c r="E229">
        <f>IF(_2[[#This Row],[Vote]]="YEA",1,0)</f>
        <v>1</v>
      </c>
      <c r="F229" cm="1">
        <f t="array" ref="F229">_xlfn.XLOOKUP(Table81621[Bill],Table2[Bill],Table2[Agree Value])</f>
        <v>0</v>
      </c>
      <c r="G229">
        <f>IF(_2[[#This Row],[Value]]=_2[[#This Row],[Agree]],_2[[#This Row],[Count]],0)</f>
        <v>0</v>
      </c>
      <c r="H229" cm="1">
        <f t="array" ref="H229">_xlfn.XLOOKUP(Table81621[Bill],Table2[Bill],Table2[Weight?],"Error")</f>
        <v>1</v>
      </c>
    </row>
    <row r="230" spans="1:8" x14ac:dyDescent="0.2">
      <c r="A230" t="s">
        <v>273</v>
      </c>
      <c r="B230" t="s">
        <v>5</v>
      </c>
      <c r="C230" t="s">
        <v>9</v>
      </c>
      <c r="D230" t="s">
        <v>7</v>
      </c>
      <c r="E230">
        <f>IF(_2[[#This Row],[Vote]]="YEA",1,0)</f>
        <v>1</v>
      </c>
      <c r="F230" cm="1">
        <f t="array" ref="F230">_xlfn.XLOOKUP(Table81621[Bill],Table2[Bill],Table2[Agree Value])</f>
        <v>0</v>
      </c>
      <c r="G230">
        <f>IF(_2[[#This Row],[Value]]=_2[[#This Row],[Agree]],_2[[#This Row],[Count]],0)</f>
        <v>0</v>
      </c>
      <c r="H230" cm="1">
        <f t="array" ref="H230">_xlfn.XLOOKUP(Table81621[Bill],Table2[Bill],Table2[Weight?],"Error")</f>
        <v>1</v>
      </c>
    </row>
    <row r="231" spans="1:8" x14ac:dyDescent="0.2">
      <c r="A231" t="s">
        <v>274</v>
      </c>
      <c r="B231" t="s">
        <v>5</v>
      </c>
      <c r="C231" t="s">
        <v>59</v>
      </c>
      <c r="D231" t="s">
        <v>7</v>
      </c>
      <c r="E231">
        <f>IF(_2[[#This Row],[Vote]]="YEA",1,0)</f>
        <v>1</v>
      </c>
      <c r="F231" cm="1">
        <f t="array" ref="F231">_xlfn.XLOOKUP(Table81621[Bill],Table2[Bill],Table2[Agree Value])</f>
        <v>0</v>
      </c>
      <c r="G231">
        <f>IF(_2[[#This Row],[Value]]=_2[[#This Row],[Agree]],_2[[#This Row],[Count]],0)</f>
        <v>0</v>
      </c>
      <c r="H231" cm="1">
        <f t="array" ref="H231">_xlfn.XLOOKUP(Table81621[Bill],Table2[Bill],Table2[Weight?],"Error")</f>
        <v>1</v>
      </c>
    </row>
    <row r="232" spans="1:8" x14ac:dyDescent="0.2">
      <c r="A232" t="s">
        <v>275</v>
      </c>
      <c r="B232" t="s">
        <v>1</v>
      </c>
      <c r="C232" t="s">
        <v>31</v>
      </c>
      <c r="D232" t="s">
        <v>3</v>
      </c>
      <c r="E232">
        <f>IF(_2[[#This Row],[Vote]]="YEA",1,0)</f>
        <v>0</v>
      </c>
      <c r="F232" cm="1">
        <f t="array" ref="F232">_xlfn.XLOOKUP(Table81621[Bill],Table2[Bill],Table2[Agree Value])</f>
        <v>0</v>
      </c>
      <c r="G232">
        <f>IF(_2[[#This Row],[Value]]=_2[[#This Row],[Agree]],_2[[#This Row],[Count]],0)</f>
        <v>1</v>
      </c>
      <c r="H232" cm="1">
        <f t="array" ref="H232">_xlfn.XLOOKUP(Table81621[Bill],Table2[Bill],Table2[Weight?],"Error")</f>
        <v>1</v>
      </c>
    </row>
    <row r="233" spans="1:8" x14ac:dyDescent="0.2">
      <c r="A233" t="s">
        <v>276</v>
      </c>
      <c r="B233" t="s">
        <v>5</v>
      </c>
      <c r="C233" t="s">
        <v>64</v>
      </c>
      <c r="D233" t="s">
        <v>7</v>
      </c>
      <c r="E233">
        <f>IF(_2[[#This Row],[Vote]]="YEA",1,0)</f>
        <v>1</v>
      </c>
      <c r="F233" cm="1">
        <f t="array" ref="F233">_xlfn.XLOOKUP(Table81621[Bill],Table2[Bill],Table2[Agree Value])</f>
        <v>0</v>
      </c>
      <c r="G233">
        <f>IF(_2[[#This Row],[Value]]=_2[[#This Row],[Agree]],_2[[#This Row],[Count]],0)</f>
        <v>0</v>
      </c>
      <c r="H233" cm="1">
        <f t="array" ref="H233">_xlfn.XLOOKUP(Table81621[Bill],Table2[Bill],Table2[Weight?],"Error")</f>
        <v>1</v>
      </c>
    </row>
    <row r="234" spans="1:8" x14ac:dyDescent="0.2">
      <c r="A234" t="s">
        <v>277</v>
      </c>
      <c r="B234" t="s">
        <v>1</v>
      </c>
      <c r="C234" t="s">
        <v>141</v>
      </c>
      <c r="D234" t="s">
        <v>3</v>
      </c>
      <c r="E234">
        <f>IF(_2[[#This Row],[Vote]]="YEA",1,0)</f>
        <v>0</v>
      </c>
      <c r="F234" cm="1">
        <f t="array" ref="F234">_xlfn.XLOOKUP(Table81621[Bill],Table2[Bill],Table2[Agree Value])</f>
        <v>0</v>
      </c>
      <c r="G234">
        <f>IF(_2[[#This Row],[Value]]=_2[[#This Row],[Agree]],_2[[#This Row],[Count]],0)</f>
        <v>1</v>
      </c>
      <c r="H234" cm="1">
        <f t="array" ref="H234">_xlfn.XLOOKUP(Table81621[Bill],Table2[Bill],Table2[Weight?],"Error")</f>
        <v>1</v>
      </c>
    </row>
    <row r="235" spans="1:8" x14ac:dyDescent="0.2">
      <c r="A235" t="s">
        <v>278</v>
      </c>
      <c r="B235" t="s">
        <v>1</v>
      </c>
      <c r="C235" t="s">
        <v>118</v>
      </c>
      <c r="D235" t="s">
        <v>3</v>
      </c>
      <c r="E235">
        <f>IF(_2[[#This Row],[Vote]]="YEA",1,0)</f>
        <v>0</v>
      </c>
      <c r="F235" cm="1">
        <f t="array" ref="F235">_xlfn.XLOOKUP(Table81621[Bill],Table2[Bill],Table2[Agree Value])</f>
        <v>0</v>
      </c>
      <c r="G235">
        <f>IF(_2[[#This Row],[Value]]=_2[[#This Row],[Agree]],_2[[#This Row],[Count]],0)</f>
        <v>1</v>
      </c>
      <c r="H235" cm="1">
        <f t="array" ref="H235">_xlfn.XLOOKUP(Table81621[Bill],Table2[Bill],Table2[Weight?],"Error")</f>
        <v>1</v>
      </c>
    </row>
    <row r="236" spans="1:8" x14ac:dyDescent="0.2">
      <c r="A236" t="s">
        <v>279</v>
      </c>
      <c r="B236" t="s">
        <v>5</v>
      </c>
      <c r="C236" t="s">
        <v>31</v>
      </c>
      <c r="D236" t="s">
        <v>7</v>
      </c>
      <c r="E236">
        <f>IF(_2[[#This Row],[Vote]]="YEA",1,0)</f>
        <v>1</v>
      </c>
      <c r="F236" cm="1">
        <f t="array" ref="F236">_xlfn.XLOOKUP(Table81621[Bill],Table2[Bill],Table2[Agree Value])</f>
        <v>0</v>
      </c>
      <c r="G236">
        <f>IF(_2[[#This Row],[Value]]=_2[[#This Row],[Agree]],_2[[#This Row],[Count]],0)</f>
        <v>0</v>
      </c>
      <c r="H236" cm="1">
        <f t="array" ref="H236">_xlfn.XLOOKUP(Table81621[Bill],Table2[Bill],Table2[Weight?],"Error")</f>
        <v>1</v>
      </c>
    </row>
    <row r="237" spans="1:8" x14ac:dyDescent="0.2">
      <c r="A237" t="s">
        <v>280</v>
      </c>
      <c r="B237" t="s">
        <v>5</v>
      </c>
      <c r="C237" t="s">
        <v>132</v>
      </c>
      <c r="D237" t="s">
        <v>7</v>
      </c>
      <c r="E237">
        <f>IF(_2[[#This Row],[Vote]]="YEA",1,0)</f>
        <v>1</v>
      </c>
      <c r="F237" cm="1">
        <f t="array" ref="F237">_xlfn.XLOOKUP(Table81621[Bill],Table2[Bill],Table2[Agree Value])</f>
        <v>0</v>
      </c>
      <c r="G237">
        <f>IF(_2[[#This Row],[Value]]=_2[[#This Row],[Agree]],_2[[#This Row],[Count]],0)</f>
        <v>0</v>
      </c>
      <c r="H237" cm="1">
        <f t="array" ref="H237">_xlfn.XLOOKUP(Table81621[Bill],Table2[Bill],Table2[Weight?],"Error")</f>
        <v>1</v>
      </c>
    </row>
    <row r="238" spans="1:8" x14ac:dyDescent="0.2">
      <c r="A238" t="s">
        <v>281</v>
      </c>
      <c r="B238" t="s">
        <v>5</v>
      </c>
      <c r="C238" t="s">
        <v>64</v>
      </c>
      <c r="D238" t="s">
        <v>7</v>
      </c>
      <c r="E238">
        <f>IF(_2[[#This Row],[Vote]]="YEA",1,0)</f>
        <v>1</v>
      </c>
      <c r="F238" cm="1">
        <f t="array" ref="F238">_xlfn.XLOOKUP(Table81621[Bill],Table2[Bill],Table2[Agree Value])</f>
        <v>0</v>
      </c>
      <c r="G238">
        <f>IF(_2[[#This Row],[Value]]=_2[[#This Row],[Agree]],_2[[#This Row],[Count]],0)</f>
        <v>0</v>
      </c>
      <c r="H238" cm="1">
        <f t="array" ref="H238">_xlfn.XLOOKUP(Table81621[Bill],Table2[Bill],Table2[Weight?],"Error")</f>
        <v>1</v>
      </c>
    </row>
    <row r="239" spans="1:8" x14ac:dyDescent="0.2">
      <c r="A239" t="s">
        <v>282</v>
      </c>
      <c r="B239" t="s">
        <v>1</v>
      </c>
      <c r="C239" t="s">
        <v>9</v>
      </c>
      <c r="D239" t="s">
        <v>3</v>
      </c>
      <c r="E239">
        <f>IF(_2[[#This Row],[Vote]]="YEA",1,0)</f>
        <v>0</v>
      </c>
      <c r="F239" cm="1">
        <f t="array" ref="F239">_xlfn.XLOOKUP(Table81621[Bill],Table2[Bill],Table2[Agree Value])</f>
        <v>0</v>
      </c>
      <c r="G239">
        <f>IF(_2[[#This Row],[Value]]=_2[[#This Row],[Agree]],_2[[#This Row],[Count]],0)</f>
        <v>1</v>
      </c>
      <c r="H239" cm="1">
        <f t="array" ref="H239">_xlfn.XLOOKUP(Table81621[Bill],Table2[Bill],Table2[Weight?],"Error")</f>
        <v>1</v>
      </c>
    </row>
    <row r="240" spans="1:8" x14ac:dyDescent="0.2">
      <c r="A240" t="s">
        <v>283</v>
      </c>
      <c r="B240" t="s">
        <v>5</v>
      </c>
      <c r="C240" t="s">
        <v>39</v>
      </c>
      <c r="D240" t="s">
        <v>7</v>
      </c>
      <c r="E240">
        <f>IF(_2[[#This Row],[Vote]]="YEA",1,0)</f>
        <v>1</v>
      </c>
      <c r="F240" cm="1">
        <f t="array" ref="F240">_xlfn.XLOOKUP(Table81621[Bill],Table2[Bill],Table2[Agree Value])</f>
        <v>0</v>
      </c>
      <c r="G240">
        <f>IF(_2[[#This Row],[Value]]=_2[[#This Row],[Agree]],_2[[#This Row],[Count]],0)</f>
        <v>0</v>
      </c>
      <c r="H240" cm="1">
        <f t="array" ref="H240">_xlfn.XLOOKUP(Table81621[Bill],Table2[Bill],Table2[Weight?],"Error")</f>
        <v>1</v>
      </c>
    </row>
    <row r="241" spans="1:8" x14ac:dyDescent="0.2">
      <c r="A241" t="s">
        <v>284</v>
      </c>
      <c r="B241" t="s">
        <v>1</v>
      </c>
      <c r="C241" t="s">
        <v>19</v>
      </c>
      <c r="D241" t="s">
        <v>3</v>
      </c>
      <c r="E241">
        <f>IF(_2[[#This Row],[Vote]]="YEA",1,0)</f>
        <v>0</v>
      </c>
      <c r="F241" cm="1">
        <f t="array" ref="F241">_xlfn.XLOOKUP(Table81621[Bill],Table2[Bill],Table2[Agree Value])</f>
        <v>0</v>
      </c>
      <c r="G241">
        <f>IF(_2[[#This Row],[Value]]=_2[[#This Row],[Agree]],_2[[#This Row],[Count]],0)</f>
        <v>1</v>
      </c>
      <c r="H241" cm="1">
        <f t="array" ref="H241">_xlfn.XLOOKUP(Table81621[Bill],Table2[Bill],Table2[Weight?],"Error")</f>
        <v>1</v>
      </c>
    </row>
    <row r="242" spans="1:8" x14ac:dyDescent="0.2">
      <c r="A242" t="s">
        <v>285</v>
      </c>
      <c r="B242" t="s">
        <v>1</v>
      </c>
      <c r="C242" t="s">
        <v>66</v>
      </c>
      <c r="D242" t="s">
        <v>3</v>
      </c>
      <c r="E242">
        <f>IF(_2[[#This Row],[Vote]]="YEA",1,0)</f>
        <v>0</v>
      </c>
      <c r="F242" cm="1">
        <f t="array" ref="F242">_xlfn.XLOOKUP(Table81621[Bill],Table2[Bill],Table2[Agree Value])</f>
        <v>0</v>
      </c>
      <c r="G242">
        <f>IF(_2[[#This Row],[Value]]=_2[[#This Row],[Agree]],_2[[#This Row],[Count]],0)</f>
        <v>1</v>
      </c>
      <c r="H242" cm="1">
        <f t="array" ref="H242">_xlfn.XLOOKUP(Table81621[Bill],Table2[Bill],Table2[Weight?],"Error")</f>
        <v>1</v>
      </c>
    </row>
    <row r="243" spans="1:8" x14ac:dyDescent="0.2">
      <c r="A243" t="s">
        <v>286</v>
      </c>
      <c r="B243" t="s">
        <v>1</v>
      </c>
      <c r="C243" t="s">
        <v>287</v>
      </c>
      <c r="D243" t="s">
        <v>3</v>
      </c>
      <c r="E243">
        <f>IF(_2[[#This Row],[Vote]]="YEA",1,0)</f>
        <v>0</v>
      </c>
      <c r="F243" cm="1">
        <f t="array" ref="F243">_xlfn.XLOOKUP(Table81621[Bill],Table2[Bill],Table2[Agree Value])</f>
        <v>0</v>
      </c>
      <c r="G243">
        <f>IF(_2[[#This Row],[Value]]=_2[[#This Row],[Agree]],_2[[#This Row],[Count]],0)</f>
        <v>1</v>
      </c>
      <c r="H243" cm="1">
        <f t="array" ref="H243">_xlfn.XLOOKUP(Table81621[Bill],Table2[Bill],Table2[Weight?],"Error")</f>
        <v>1</v>
      </c>
    </row>
    <row r="244" spans="1:8" x14ac:dyDescent="0.2">
      <c r="A244" t="s">
        <v>288</v>
      </c>
      <c r="B244" t="s">
        <v>5</v>
      </c>
      <c r="C244" t="s">
        <v>51</v>
      </c>
      <c r="D244" t="s">
        <v>7</v>
      </c>
      <c r="E244">
        <f>IF(_2[[#This Row],[Vote]]="YEA",1,0)</f>
        <v>1</v>
      </c>
      <c r="F244" cm="1">
        <f t="array" ref="F244">_xlfn.XLOOKUP(Table81621[Bill],Table2[Bill],Table2[Agree Value])</f>
        <v>0</v>
      </c>
      <c r="G244">
        <f>IF(_2[[#This Row],[Value]]=_2[[#This Row],[Agree]],_2[[#This Row],[Count]],0)</f>
        <v>0</v>
      </c>
      <c r="H244" cm="1">
        <f t="array" ref="H244">_xlfn.XLOOKUP(Table81621[Bill],Table2[Bill],Table2[Weight?],"Error")</f>
        <v>1</v>
      </c>
    </row>
    <row r="245" spans="1:8" x14ac:dyDescent="0.2">
      <c r="A245" t="s">
        <v>289</v>
      </c>
      <c r="B245" t="s">
        <v>5</v>
      </c>
      <c r="C245" t="s">
        <v>89</v>
      </c>
      <c r="D245" t="s">
        <v>7</v>
      </c>
      <c r="E245">
        <f>IF(_2[[#This Row],[Vote]]="YEA",1,0)</f>
        <v>1</v>
      </c>
      <c r="F245" cm="1">
        <f t="array" ref="F245">_xlfn.XLOOKUP(Table81621[Bill],Table2[Bill],Table2[Agree Value])</f>
        <v>0</v>
      </c>
      <c r="G245">
        <f>IF(_2[[#This Row],[Value]]=_2[[#This Row],[Agree]],_2[[#This Row],[Count]],0)</f>
        <v>0</v>
      </c>
      <c r="H245" cm="1">
        <f t="array" ref="H245">_xlfn.XLOOKUP(Table81621[Bill],Table2[Bill],Table2[Weight?],"Error")</f>
        <v>1</v>
      </c>
    </row>
    <row r="246" spans="1:8" x14ac:dyDescent="0.2">
      <c r="A246" t="s">
        <v>290</v>
      </c>
      <c r="B246" t="s">
        <v>1</v>
      </c>
      <c r="C246" t="s">
        <v>9</v>
      </c>
      <c r="D246" t="s">
        <v>3</v>
      </c>
      <c r="E246">
        <f>IF(_2[[#This Row],[Vote]]="YEA",1,0)</f>
        <v>0</v>
      </c>
      <c r="F246" cm="1">
        <f t="array" ref="F246">_xlfn.XLOOKUP(Table81621[Bill],Table2[Bill],Table2[Agree Value])</f>
        <v>0</v>
      </c>
      <c r="G246">
        <f>IF(_2[[#This Row],[Value]]=_2[[#This Row],[Agree]],_2[[#This Row],[Count]],0)</f>
        <v>1</v>
      </c>
      <c r="H246" cm="1">
        <f t="array" ref="H246">_xlfn.XLOOKUP(Table81621[Bill],Table2[Bill],Table2[Weight?],"Error")</f>
        <v>1</v>
      </c>
    </row>
    <row r="247" spans="1:8" x14ac:dyDescent="0.2">
      <c r="A247" t="s">
        <v>291</v>
      </c>
      <c r="B247" t="s">
        <v>1</v>
      </c>
      <c r="C247" t="s">
        <v>9</v>
      </c>
      <c r="D247" t="s">
        <v>3</v>
      </c>
      <c r="E247">
        <f>IF(_2[[#This Row],[Vote]]="YEA",1,0)</f>
        <v>0</v>
      </c>
      <c r="F247" cm="1">
        <f t="array" ref="F247">_xlfn.XLOOKUP(Table81621[Bill],Table2[Bill],Table2[Agree Value])</f>
        <v>0</v>
      </c>
      <c r="G247">
        <f>IF(_2[[#This Row],[Value]]=_2[[#This Row],[Agree]],_2[[#This Row],[Count]],0)</f>
        <v>1</v>
      </c>
      <c r="H247" cm="1">
        <f t="array" ref="H247">_xlfn.XLOOKUP(Table81621[Bill],Table2[Bill],Table2[Weight?],"Error")</f>
        <v>1</v>
      </c>
    </row>
    <row r="248" spans="1:8" x14ac:dyDescent="0.2">
      <c r="A248" t="s">
        <v>292</v>
      </c>
      <c r="B248" t="s">
        <v>1</v>
      </c>
      <c r="C248" t="s">
        <v>9</v>
      </c>
      <c r="D248" t="s">
        <v>3</v>
      </c>
      <c r="E248">
        <f>IF(_2[[#This Row],[Vote]]="YEA",1,0)</f>
        <v>0</v>
      </c>
      <c r="F248" cm="1">
        <f t="array" ref="F248">_xlfn.XLOOKUP(Table81621[Bill],Table2[Bill],Table2[Agree Value])</f>
        <v>0</v>
      </c>
      <c r="G248">
        <f>IF(_2[[#This Row],[Value]]=_2[[#This Row],[Agree]],_2[[#This Row],[Count]],0)</f>
        <v>1</v>
      </c>
      <c r="H248" cm="1">
        <f t="array" ref="H248">_xlfn.XLOOKUP(Table81621[Bill],Table2[Bill],Table2[Weight?],"Error")</f>
        <v>1</v>
      </c>
    </row>
    <row r="249" spans="1:8" x14ac:dyDescent="0.2">
      <c r="A249" t="s">
        <v>293</v>
      </c>
      <c r="B249" t="s">
        <v>5</v>
      </c>
      <c r="C249" t="s">
        <v>13</v>
      </c>
      <c r="D249" t="s">
        <v>7</v>
      </c>
      <c r="E249">
        <f>IF(_2[[#This Row],[Vote]]="YEA",1,0)</f>
        <v>1</v>
      </c>
      <c r="F249" cm="1">
        <f t="array" ref="F249">_xlfn.XLOOKUP(Table81621[Bill],Table2[Bill],Table2[Agree Value])</f>
        <v>0</v>
      </c>
      <c r="G249">
        <f>IF(_2[[#This Row],[Value]]=_2[[#This Row],[Agree]],_2[[#This Row],[Count]],0)</f>
        <v>0</v>
      </c>
      <c r="H249" cm="1">
        <f t="array" ref="H249">_xlfn.XLOOKUP(Table81621[Bill],Table2[Bill],Table2[Weight?],"Error")</f>
        <v>1</v>
      </c>
    </row>
    <row r="250" spans="1:8" x14ac:dyDescent="0.2">
      <c r="A250" t="s">
        <v>294</v>
      </c>
      <c r="B250" t="s">
        <v>5</v>
      </c>
      <c r="C250" t="s">
        <v>49</v>
      </c>
      <c r="D250" t="s">
        <v>7</v>
      </c>
      <c r="E250">
        <f>IF(_2[[#This Row],[Vote]]="YEA",1,0)</f>
        <v>1</v>
      </c>
      <c r="F250" cm="1">
        <f t="array" ref="F250">_xlfn.XLOOKUP(Table81621[Bill],Table2[Bill],Table2[Agree Value])</f>
        <v>0</v>
      </c>
      <c r="G250">
        <f>IF(_2[[#This Row],[Value]]=_2[[#This Row],[Agree]],_2[[#This Row],[Count]],0)</f>
        <v>0</v>
      </c>
      <c r="H250" cm="1">
        <f t="array" ref="H250">_xlfn.XLOOKUP(Table81621[Bill],Table2[Bill],Table2[Weight?],"Error")</f>
        <v>1</v>
      </c>
    </row>
    <row r="251" spans="1:8" x14ac:dyDescent="0.2">
      <c r="A251" t="s">
        <v>295</v>
      </c>
      <c r="B251" t="s">
        <v>5</v>
      </c>
      <c r="C251" t="s">
        <v>11</v>
      </c>
      <c r="D251" t="s">
        <v>7</v>
      </c>
      <c r="E251">
        <f>IF(_2[[#This Row],[Vote]]="YEA",1,0)</f>
        <v>1</v>
      </c>
      <c r="F251" cm="1">
        <f t="array" ref="F251">_xlfn.XLOOKUP(Table81621[Bill],Table2[Bill],Table2[Agree Value])</f>
        <v>0</v>
      </c>
      <c r="G251">
        <f>IF(_2[[#This Row],[Value]]=_2[[#This Row],[Agree]],_2[[#This Row],[Count]],0)</f>
        <v>0</v>
      </c>
      <c r="H251" cm="1">
        <f t="array" ref="H251">_xlfn.XLOOKUP(Table81621[Bill],Table2[Bill],Table2[Weight?],"Error")</f>
        <v>1</v>
      </c>
    </row>
    <row r="252" spans="1:8" x14ac:dyDescent="0.2">
      <c r="A252" t="s">
        <v>296</v>
      </c>
      <c r="B252" t="s">
        <v>5</v>
      </c>
      <c r="C252" t="s">
        <v>39</v>
      </c>
      <c r="D252" t="s">
        <v>7</v>
      </c>
      <c r="E252">
        <f>IF(_2[[#This Row],[Vote]]="YEA",1,0)</f>
        <v>1</v>
      </c>
      <c r="F252" cm="1">
        <f t="array" ref="F252">_xlfn.XLOOKUP(Table81621[Bill],Table2[Bill],Table2[Agree Value])</f>
        <v>0</v>
      </c>
      <c r="G252">
        <f>IF(_2[[#This Row],[Value]]=_2[[#This Row],[Agree]],_2[[#This Row],[Count]],0)</f>
        <v>0</v>
      </c>
      <c r="H252" cm="1">
        <f t="array" ref="H252">_xlfn.XLOOKUP(Table81621[Bill],Table2[Bill],Table2[Weight?],"Error")</f>
        <v>1</v>
      </c>
    </row>
    <row r="253" spans="1:8" x14ac:dyDescent="0.2">
      <c r="A253" t="s">
        <v>297</v>
      </c>
      <c r="B253" t="s">
        <v>5</v>
      </c>
      <c r="C253" t="s">
        <v>15</v>
      </c>
      <c r="D253" t="s">
        <v>7</v>
      </c>
      <c r="E253">
        <f>IF(_2[[#This Row],[Vote]]="YEA",1,0)</f>
        <v>1</v>
      </c>
      <c r="F253" cm="1">
        <f t="array" ref="F253">_xlfn.XLOOKUP(Table81621[Bill],Table2[Bill],Table2[Agree Value])</f>
        <v>0</v>
      </c>
      <c r="G253">
        <f>IF(_2[[#This Row],[Value]]=_2[[#This Row],[Agree]],_2[[#This Row],[Count]],0)</f>
        <v>0</v>
      </c>
      <c r="H253" cm="1">
        <f t="array" ref="H253">_xlfn.XLOOKUP(Table81621[Bill],Table2[Bill],Table2[Weight?],"Error")</f>
        <v>1</v>
      </c>
    </row>
    <row r="254" spans="1:8" x14ac:dyDescent="0.2">
      <c r="A254" t="s">
        <v>298</v>
      </c>
      <c r="B254" t="s">
        <v>1</v>
      </c>
      <c r="C254" t="s">
        <v>24</v>
      </c>
      <c r="D254" t="s">
        <v>3</v>
      </c>
      <c r="E254">
        <f>IF(_2[[#This Row],[Vote]]="YEA",1,0)</f>
        <v>0</v>
      </c>
      <c r="F254" cm="1">
        <f t="array" ref="F254">_xlfn.XLOOKUP(Table81621[Bill],Table2[Bill],Table2[Agree Value])</f>
        <v>0</v>
      </c>
      <c r="G254">
        <f>IF(_2[[#This Row],[Value]]=_2[[#This Row],[Agree]],_2[[#This Row],[Count]],0)</f>
        <v>1</v>
      </c>
      <c r="H254" cm="1">
        <f t="array" ref="H254">_xlfn.XLOOKUP(Table81621[Bill],Table2[Bill],Table2[Weight?],"Error")</f>
        <v>1</v>
      </c>
    </row>
    <row r="255" spans="1:8" x14ac:dyDescent="0.2">
      <c r="A255" t="s">
        <v>299</v>
      </c>
      <c r="B255" t="s">
        <v>5</v>
      </c>
      <c r="C255" t="s">
        <v>108</v>
      </c>
      <c r="D255" t="s">
        <v>7</v>
      </c>
      <c r="E255">
        <f>IF(_2[[#This Row],[Vote]]="YEA",1,0)</f>
        <v>1</v>
      </c>
      <c r="F255" cm="1">
        <f t="array" ref="F255">_xlfn.XLOOKUP(Table81621[Bill],Table2[Bill],Table2[Agree Value])</f>
        <v>0</v>
      </c>
      <c r="G255">
        <f>IF(_2[[#This Row],[Value]]=_2[[#This Row],[Agree]],_2[[#This Row],[Count]],0)</f>
        <v>0</v>
      </c>
      <c r="H255" cm="1">
        <f t="array" ref="H255">_xlfn.XLOOKUP(Table81621[Bill],Table2[Bill],Table2[Weight?],"Error")</f>
        <v>1</v>
      </c>
    </row>
    <row r="256" spans="1:8" x14ac:dyDescent="0.2">
      <c r="A256" t="s">
        <v>300</v>
      </c>
      <c r="B256" t="s">
        <v>1</v>
      </c>
      <c r="C256" t="s">
        <v>17</v>
      </c>
      <c r="D256" t="s">
        <v>3</v>
      </c>
      <c r="E256">
        <f>IF(_2[[#This Row],[Vote]]="YEA",1,0)</f>
        <v>0</v>
      </c>
      <c r="F256" cm="1">
        <f t="array" ref="F256">_xlfn.XLOOKUP(Table81621[Bill],Table2[Bill],Table2[Agree Value])</f>
        <v>0</v>
      </c>
      <c r="G256">
        <f>IF(_2[[#This Row],[Value]]=_2[[#This Row],[Agree]],_2[[#This Row],[Count]],0)</f>
        <v>1</v>
      </c>
      <c r="H256" cm="1">
        <f t="array" ref="H256">_xlfn.XLOOKUP(Table81621[Bill],Table2[Bill],Table2[Weight?],"Error")</f>
        <v>1</v>
      </c>
    </row>
    <row r="257" spans="1:8" x14ac:dyDescent="0.2">
      <c r="A257" t="s">
        <v>301</v>
      </c>
      <c r="B257" t="s">
        <v>5</v>
      </c>
      <c r="C257" t="s">
        <v>64</v>
      </c>
      <c r="D257" t="s">
        <v>7</v>
      </c>
      <c r="E257">
        <f>IF(_2[[#This Row],[Vote]]="YEA",1,0)</f>
        <v>1</v>
      </c>
      <c r="F257" cm="1">
        <f t="array" ref="F257">_xlfn.XLOOKUP(Table81621[Bill],Table2[Bill],Table2[Agree Value])</f>
        <v>0</v>
      </c>
      <c r="G257">
        <f>IF(_2[[#This Row],[Value]]=_2[[#This Row],[Agree]],_2[[#This Row],[Count]],0)</f>
        <v>0</v>
      </c>
      <c r="H257" cm="1">
        <f t="array" ref="H257">_xlfn.XLOOKUP(Table81621[Bill],Table2[Bill],Table2[Weight?],"Error")</f>
        <v>1</v>
      </c>
    </row>
    <row r="258" spans="1:8" x14ac:dyDescent="0.2">
      <c r="A258" t="s">
        <v>303</v>
      </c>
      <c r="B258" t="s">
        <v>5</v>
      </c>
      <c r="C258" t="s">
        <v>132</v>
      </c>
      <c r="D258" t="s">
        <v>7</v>
      </c>
      <c r="E258">
        <f>IF(_2[[#This Row],[Vote]]="YEA",1,0)</f>
        <v>1</v>
      </c>
      <c r="F258" cm="1">
        <f t="array" ref="F258">_xlfn.XLOOKUP(Table81621[Bill],Table2[Bill],Table2[Agree Value])</f>
        <v>0</v>
      </c>
      <c r="G258">
        <f>IF(_2[[#This Row],[Value]]=_2[[#This Row],[Agree]],_2[[#This Row],[Count]],0)</f>
        <v>0</v>
      </c>
      <c r="H258" cm="1">
        <f t="array" ref="H258">_xlfn.XLOOKUP(Table81621[Bill],Table2[Bill],Table2[Weight?],"Error")</f>
        <v>1</v>
      </c>
    </row>
    <row r="259" spans="1:8" x14ac:dyDescent="0.2">
      <c r="A259" t="s">
        <v>304</v>
      </c>
      <c r="B259" t="s">
        <v>1</v>
      </c>
      <c r="C259" t="s">
        <v>2</v>
      </c>
      <c r="D259" t="s">
        <v>3</v>
      </c>
      <c r="E259">
        <f>IF(_2[[#This Row],[Vote]]="YEA",1,0)</f>
        <v>0</v>
      </c>
      <c r="F259" cm="1">
        <f t="array" ref="F259">_xlfn.XLOOKUP(Table81621[Bill],Table2[Bill],Table2[Agree Value])</f>
        <v>0</v>
      </c>
      <c r="G259">
        <f>IF(_2[[#This Row],[Value]]=_2[[#This Row],[Agree]],_2[[#This Row],[Count]],0)</f>
        <v>1</v>
      </c>
      <c r="H259" cm="1">
        <f t="array" ref="H259">_xlfn.XLOOKUP(Table81621[Bill],Table2[Bill],Table2[Weight?],"Error")</f>
        <v>1</v>
      </c>
    </row>
    <row r="260" spans="1:8" x14ac:dyDescent="0.2">
      <c r="A260" t="s">
        <v>305</v>
      </c>
      <c r="B260" t="s">
        <v>5</v>
      </c>
      <c r="C260" t="s">
        <v>36</v>
      </c>
      <c r="D260" t="s">
        <v>3</v>
      </c>
      <c r="E260">
        <f>IF(_2[[#This Row],[Vote]]="YEA",1,0)</f>
        <v>0</v>
      </c>
      <c r="F260" cm="1">
        <f t="array" ref="F260">_xlfn.XLOOKUP(Table81621[Bill],Table2[Bill],Table2[Agree Value])</f>
        <v>0</v>
      </c>
      <c r="G260">
        <f>IF(_2[[#This Row],[Value]]=_2[[#This Row],[Agree]],_2[[#This Row],[Count]],0)</f>
        <v>1</v>
      </c>
      <c r="H260" cm="1">
        <f t="array" ref="H260">_xlfn.XLOOKUP(Table81621[Bill],Table2[Bill],Table2[Weight?],"Error")</f>
        <v>1</v>
      </c>
    </row>
    <row r="261" spans="1:8" x14ac:dyDescent="0.2">
      <c r="A261" t="s">
        <v>306</v>
      </c>
      <c r="B261" t="s">
        <v>5</v>
      </c>
      <c r="C261" t="s">
        <v>39</v>
      </c>
      <c r="D261" t="s">
        <v>7</v>
      </c>
      <c r="E261">
        <f>IF(_2[[#This Row],[Vote]]="YEA",1,0)</f>
        <v>1</v>
      </c>
      <c r="F261" cm="1">
        <f t="array" ref="F261">_xlfn.XLOOKUP(Table81621[Bill],Table2[Bill],Table2[Agree Value])</f>
        <v>0</v>
      </c>
      <c r="G261">
        <f>IF(_2[[#This Row],[Value]]=_2[[#This Row],[Agree]],_2[[#This Row],[Count]],0)</f>
        <v>0</v>
      </c>
      <c r="H261" cm="1">
        <f t="array" ref="H261">_xlfn.XLOOKUP(Table81621[Bill],Table2[Bill],Table2[Weight?],"Error")</f>
        <v>1</v>
      </c>
    </row>
    <row r="262" spans="1:8" x14ac:dyDescent="0.2">
      <c r="A262" t="s">
        <v>307</v>
      </c>
      <c r="B262" t="s">
        <v>1</v>
      </c>
      <c r="C262" t="s">
        <v>9</v>
      </c>
      <c r="D262" t="s">
        <v>3</v>
      </c>
      <c r="E262">
        <f>IF(_2[[#This Row],[Vote]]="YEA",1,0)</f>
        <v>0</v>
      </c>
      <c r="F262" cm="1">
        <f t="array" ref="F262">_xlfn.XLOOKUP(Table81621[Bill],Table2[Bill],Table2[Agree Value])</f>
        <v>0</v>
      </c>
      <c r="G262">
        <f>IF(_2[[#This Row],[Value]]=_2[[#This Row],[Agree]],_2[[#This Row],[Count]],0)</f>
        <v>1</v>
      </c>
      <c r="H262" cm="1">
        <f t="array" ref="H262">_xlfn.XLOOKUP(Table81621[Bill],Table2[Bill],Table2[Weight?],"Error")</f>
        <v>1</v>
      </c>
    </row>
    <row r="263" spans="1:8" x14ac:dyDescent="0.2">
      <c r="A263" t="s">
        <v>308</v>
      </c>
      <c r="B263" t="s">
        <v>1</v>
      </c>
      <c r="C263" t="s">
        <v>13</v>
      </c>
      <c r="D263" t="s">
        <v>3</v>
      </c>
      <c r="E263">
        <f>IF(_2[[#This Row],[Vote]]="YEA",1,0)</f>
        <v>0</v>
      </c>
      <c r="F263" cm="1">
        <f t="array" ref="F263">_xlfn.XLOOKUP(Table81621[Bill],Table2[Bill],Table2[Agree Value])</f>
        <v>0</v>
      </c>
      <c r="G263">
        <f>IF(_2[[#This Row],[Value]]=_2[[#This Row],[Agree]],_2[[#This Row],[Count]],0)</f>
        <v>1</v>
      </c>
      <c r="H263" cm="1">
        <f t="array" ref="H263">_xlfn.XLOOKUP(Table81621[Bill],Table2[Bill],Table2[Weight?],"Error")</f>
        <v>1</v>
      </c>
    </row>
    <row r="264" spans="1:8" x14ac:dyDescent="0.2">
      <c r="A264" t="s">
        <v>496</v>
      </c>
      <c r="B264" t="s">
        <v>5</v>
      </c>
      <c r="C264" t="s">
        <v>9</v>
      </c>
      <c r="D264" t="s">
        <v>7</v>
      </c>
      <c r="E264">
        <f>IF(_2[[#This Row],[Vote]]="YEA",1,0)</f>
        <v>1</v>
      </c>
      <c r="F264" cm="1">
        <f t="array" ref="F264">_xlfn.XLOOKUP(Table81621[Bill],Table2[Bill],Table2[Agree Value])</f>
        <v>0</v>
      </c>
      <c r="G264">
        <f>IF(_2[[#This Row],[Value]]=_2[[#This Row],[Agree]],_2[[#This Row],[Count]],0)</f>
        <v>0</v>
      </c>
      <c r="H264" cm="1">
        <f t="array" ref="H264">_xlfn.XLOOKUP(Table81621[Bill],Table2[Bill],Table2[Weight?],"Error")</f>
        <v>1</v>
      </c>
    </row>
    <row r="265" spans="1:8" x14ac:dyDescent="0.2">
      <c r="A265" t="s">
        <v>309</v>
      </c>
      <c r="B265" t="s">
        <v>5</v>
      </c>
      <c r="C265" t="s">
        <v>15</v>
      </c>
      <c r="D265" t="s">
        <v>7</v>
      </c>
      <c r="E265">
        <f>IF(_2[[#This Row],[Vote]]="YEA",1,0)</f>
        <v>1</v>
      </c>
      <c r="F265" cm="1">
        <f t="array" ref="F265">_xlfn.XLOOKUP(Table81621[Bill],Table2[Bill],Table2[Agree Value])</f>
        <v>0</v>
      </c>
      <c r="G265">
        <f>IF(_2[[#This Row],[Value]]=_2[[#This Row],[Agree]],_2[[#This Row],[Count]],0)</f>
        <v>0</v>
      </c>
      <c r="H265" cm="1">
        <f t="array" ref="H265">_xlfn.XLOOKUP(Table81621[Bill],Table2[Bill],Table2[Weight?],"Error")</f>
        <v>1</v>
      </c>
    </row>
    <row r="266" spans="1:8" x14ac:dyDescent="0.2">
      <c r="A266" t="s">
        <v>310</v>
      </c>
      <c r="B266" t="s">
        <v>5</v>
      </c>
      <c r="C266" t="s">
        <v>45</v>
      </c>
      <c r="D266" t="s">
        <v>7</v>
      </c>
      <c r="E266">
        <f>IF(_2[[#This Row],[Vote]]="YEA",1,0)</f>
        <v>1</v>
      </c>
      <c r="F266" cm="1">
        <f t="array" ref="F266">_xlfn.XLOOKUP(Table81621[Bill],Table2[Bill],Table2[Agree Value])</f>
        <v>0</v>
      </c>
      <c r="G266">
        <f>IF(_2[[#This Row],[Value]]=_2[[#This Row],[Agree]],_2[[#This Row],[Count]],0)</f>
        <v>0</v>
      </c>
      <c r="H266" cm="1">
        <f t="array" ref="H266">_xlfn.XLOOKUP(Table81621[Bill],Table2[Bill],Table2[Weight?],"Error")</f>
        <v>1</v>
      </c>
    </row>
    <row r="267" spans="1:8" x14ac:dyDescent="0.2">
      <c r="A267" t="s">
        <v>311</v>
      </c>
      <c r="B267" t="s">
        <v>1</v>
      </c>
      <c r="C267" t="s">
        <v>47</v>
      </c>
      <c r="D267" t="s">
        <v>3</v>
      </c>
      <c r="E267">
        <f>IF(_2[[#This Row],[Vote]]="YEA",1,0)</f>
        <v>0</v>
      </c>
      <c r="F267" cm="1">
        <f t="array" ref="F267">_xlfn.XLOOKUP(Table81621[Bill],Table2[Bill],Table2[Agree Value])</f>
        <v>0</v>
      </c>
      <c r="G267">
        <f>IF(_2[[#This Row],[Value]]=_2[[#This Row],[Agree]],_2[[#This Row],[Count]],0)</f>
        <v>1</v>
      </c>
      <c r="H267" cm="1">
        <f t="array" ref="H267">_xlfn.XLOOKUP(Table81621[Bill],Table2[Bill],Table2[Weight?],"Error")</f>
        <v>1</v>
      </c>
    </row>
    <row r="268" spans="1:8" x14ac:dyDescent="0.2">
      <c r="A268" t="s">
        <v>312</v>
      </c>
      <c r="B268" t="s">
        <v>5</v>
      </c>
      <c r="C268" t="s">
        <v>9</v>
      </c>
      <c r="D268" t="s">
        <v>7</v>
      </c>
      <c r="E268">
        <f>IF(_2[[#This Row],[Vote]]="YEA",1,0)</f>
        <v>1</v>
      </c>
      <c r="F268" cm="1">
        <f t="array" ref="F268">_xlfn.XLOOKUP(Table81621[Bill],Table2[Bill],Table2[Agree Value])</f>
        <v>0</v>
      </c>
      <c r="G268">
        <f>IF(_2[[#This Row],[Value]]=_2[[#This Row],[Agree]],_2[[#This Row],[Count]],0)</f>
        <v>0</v>
      </c>
      <c r="H268" cm="1">
        <f t="array" ref="H268">_xlfn.XLOOKUP(Table81621[Bill],Table2[Bill],Table2[Weight?],"Error")</f>
        <v>1</v>
      </c>
    </row>
    <row r="269" spans="1:8" x14ac:dyDescent="0.2">
      <c r="A269" t="s">
        <v>313</v>
      </c>
      <c r="B269" t="s">
        <v>1</v>
      </c>
      <c r="C269" t="s">
        <v>120</v>
      </c>
      <c r="D269" t="s">
        <v>3</v>
      </c>
      <c r="E269">
        <f>IF(_2[[#This Row],[Vote]]="YEA",1,0)</f>
        <v>0</v>
      </c>
      <c r="F269" cm="1">
        <f t="array" ref="F269">_xlfn.XLOOKUP(Table81621[Bill],Table2[Bill],Table2[Agree Value])</f>
        <v>0</v>
      </c>
      <c r="G269">
        <f>IF(_2[[#This Row],[Value]]=_2[[#This Row],[Agree]],_2[[#This Row],[Count]],0)</f>
        <v>1</v>
      </c>
      <c r="H269" cm="1">
        <f t="array" ref="H269">_xlfn.XLOOKUP(Table81621[Bill],Table2[Bill],Table2[Weight?],"Error")</f>
        <v>1</v>
      </c>
    </row>
    <row r="270" spans="1:8" x14ac:dyDescent="0.2">
      <c r="A270" t="s">
        <v>314</v>
      </c>
      <c r="B270" t="s">
        <v>5</v>
      </c>
      <c r="C270" t="s">
        <v>13</v>
      </c>
      <c r="D270" t="s">
        <v>7</v>
      </c>
      <c r="E270">
        <f>IF(_2[[#This Row],[Vote]]="YEA",1,0)</f>
        <v>1</v>
      </c>
      <c r="F270" cm="1">
        <f t="array" ref="F270">_xlfn.XLOOKUP(Table81621[Bill],Table2[Bill],Table2[Agree Value])</f>
        <v>0</v>
      </c>
      <c r="G270">
        <f>IF(_2[[#This Row],[Value]]=_2[[#This Row],[Agree]],_2[[#This Row],[Count]],0)</f>
        <v>0</v>
      </c>
      <c r="H270" cm="1">
        <f t="array" ref="H270">_xlfn.XLOOKUP(Table81621[Bill],Table2[Bill],Table2[Weight?],"Error")</f>
        <v>1</v>
      </c>
    </row>
    <row r="271" spans="1:8" x14ac:dyDescent="0.2">
      <c r="A271" t="s">
        <v>315</v>
      </c>
      <c r="B271" t="s">
        <v>1</v>
      </c>
      <c r="C271" t="s">
        <v>36</v>
      </c>
      <c r="D271" t="s">
        <v>3</v>
      </c>
      <c r="E271">
        <f>IF(_2[[#This Row],[Vote]]="YEA",1,0)</f>
        <v>0</v>
      </c>
      <c r="F271" cm="1">
        <f t="array" ref="F271">_xlfn.XLOOKUP(Table81621[Bill],Table2[Bill],Table2[Agree Value])</f>
        <v>0</v>
      </c>
      <c r="G271">
        <f>IF(_2[[#This Row],[Value]]=_2[[#This Row],[Agree]],_2[[#This Row],[Count]],0)</f>
        <v>1</v>
      </c>
      <c r="H271" cm="1">
        <f t="array" ref="H271">_xlfn.XLOOKUP(Table81621[Bill],Table2[Bill],Table2[Weight?],"Error")</f>
        <v>1</v>
      </c>
    </row>
    <row r="272" spans="1:8" x14ac:dyDescent="0.2">
      <c r="A272" t="s">
        <v>316</v>
      </c>
      <c r="B272" t="s">
        <v>1</v>
      </c>
      <c r="C272" t="s">
        <v>24</v>
      </c>
      <c r="D272" t="s">
        <v>3</v>
      </c>
      <c r="E272">
        <f>IF(_2[[#This Row],[Vote]]="YEA",1,0)</f>
        <v>0</v>
      </c>
      <c r="F272" cm="1">
        <f t="array" ref="F272">_xlfn.XLOOKUP(Table81621[Bill],Table2[Bill],Table2[Agree Value])</f>
        <v>0</v>
      </c>
      <c r="G272">
        <f>IF(_2[[#This Row],[Value]]=_2[[#This Row],[Agree]],_2[[#This Row],[Count]],0)</f>
        <v>1</v>
      </c>
      <c r="H272" cm="1">
        <f t="array" ref="H272">_xlfn.XLOOKUP(Table81621[Bill],Table2[Bill],Table2[Weight?],"Error")</f>
        <v>1</v>
      </c>
    </row>
    <row r="273" spans="1:8" x14ac:dyDescent="0.2">
      <c r="A273" t="s">
        <v>317</v>
      </c>
      <c r="B273" t="s">
        <v>5</v>
      </c>
      <c r="C273" t="s">
        <v>2</v>
      </c>
      <c r="D273" t="s">
        <v>7</v>
      </c>
      <c r="E273">
        <f>IF(_2[[#This Row],[Vote]]="YEA",1,0)</f>
        <v>1</v>
      </c>
      <c r="F273" cm="1">
        <f t="array" ref="F273">_xlfn.XLOOKUP(Table81621[Bill],Table2[Bill],Table2[Agree Value])</f>
        <v>0</v>
      </c>
      <c r="G273">
        <f>IF(_2[[#This Row],[Value]]=_2[[#This Row],[Agree]],_2[[#This Row],[Count]],0)</f>
        <v>0</v>
      </c>
      <c r="H273" cm="1">
        <f t="array" ref="H273">_xlfn.XLOOKUP(Table81621[Bill],Table2[Bill],Table2[Weight?],"Error")</f>
        <v>1</v>
      </c>
    </row>
    <row r="274" spans="1:8" x14ac:dyDescent="0.2">
      <c r="A274" t="s">
        <v>318</v>
      </c>
      <c r="B274" t="s">
        <v>1</v>
      </c>
      <c r="C274" t="s">
        <v>64</v>
      </c>
      <c r="D274" t="s">
        <v>3</v>
      </c>
      <c r="E274">
        <f>IF(_2[[#This Row],[Vote]]="YEA",1,0)</f>
        <v>0</v>
      </c>
      <c r="F274" cm="1">
        <f t="array" ref="F274">_xlfn.XLOOKUP(Table81621[Bill],Table2[Bill],Table2[Agree Value])</f>
        <v>0</v>
      </c>
      <c r="G274">
        <f>IF(_2[[#This Row],[Value]]=_2[[#This Row],[Agree]],_2[[#This Row],[Count]],0)</f>
        <v>1</v>
      </c>
      <c r="H274" cm="1">
        <f t="array" ref="H274">_xlfn.XLOOKUP(Table81621[Bill],Table2[Bill],Table2[Weight?],"Error")</f>
        <v>1</v>
      </c>
    </row>
    <row r="275" spans="1:8" x14ac:dyDescent="0.2">
      <c r="A275" t="s">
        <v>319</v>
      </c>
      <c r="B275" t="s">
        <v>1</v>
      </c>
      <c r="C275" t="s">
        <v>203</v>
      </c>
      <c r="D275" t="s">
        <v>3</v>
      </c>
      <c r="E275">
        <f>IF(_2[[#This Row],[Vote]]="YEA",1,0)</f>
        <v>0</v>
      </c>
      <c r="F275" cm="1">
        <f t="array" ref="F275">_xlfn.XLOOKUP(Table81621[Bill],Table2[Bill],Table2[Agree Value])</f>
        <v>0</v>
      </c>
      <c r="G275">
        <f>IF(_2[[#This Row],[Value]]=_2[[#This Row],[Agree]],_2[[#This Row],[Count]],0)</f>
        <v>1</v>
      </c>
      <c r="H275" cm="1">
        <f t="array" ref="H275">_xlfn.XLOOKUP(Table81621[Bill],Table2[Bill],Table2[Weight?],"Error")</f>
        <v>1</v>
      </c>
    </row>
    <row r="276" spans="1:8" x14ac:dyDescent="0.2">
      <c r="A276" t="s">
        <v>320</v>
      </c>
      <c r="B276" t="s">
        <v>1</v>
      </c>
      <c r="C276" t="s">
        <v>64</v>
      </c>
      <c r="D276" t="s">
        <v>3</v>
      </c>
      <c r="E276">
        <f>IF(_2[[#This Row],[Vote]]="YEA",1,0)</f>
        <v>0</v>
      </c>
      <c r="F276" cm="1">
        <f t="array" ref="F276">_xlfn.XLOOKUP(Table81621[Bill],Table2[Bill],Table2[Agree Value])</f>
        <v>0</v>
      </c>
      <c r="G276">
        <f>IF(_2[[#This Row],[Value]]=_2[[#This Row],[Agree]],_2[[#This Row],[Count]],0)</f>
        <v>1</v>
      </c>
      <c r="H276" cm="1">
        <f t="array" ref="H276">_xlfn.XLOOKUP(Table81621[Bill],Table2[Bill],Table2[Weight?],"Error")</f>
        <v>1</v>
      </c>
    </row>
    <row r="277" spans="1:8" x14ac:dyDescent="0.2">
      <c r="A277" t="s">
        <v>321</v>
      </c>
      <c r="B277" t="s">
        <v>5</v>
      </c>
      <c r="C277" t="s">
        <v>66</v>
      </c>
      <c r="D277" t="s">
        <v>7</v>
      </c>
      <c r="E277">
        <f>IF(_2[[#This Row],[Vote]]="YEA",1,0)</f>
        <v>1</v>
      </c>
      <c r="F277" cm="1">
        <f t="array" ref="F277">_xlfn.XLOOKUP(Table81621[Bill],Table2[Bill],Table2[Agree Value])</f>
        <v>0</v>
      </c>
      <c r="G277">
        <f>IF(_2[[#This Row],[Value]]=_2[[#This Row],[Agree]],_2[[#This Row],[Count]],0)</f>
        <v>0</v>
      </c>
      <c r="H277" cm="1">
        <f t="array" ref="H277">_xlfn.XLOOKUP(Table81621[Bill],Table2[Bill],Table2[Weight?],"Error")</f>
        <v>1</v>
      </c>
    </row>
    <row r="278" spans="1:8" x14ac:dyDescent="0.2">
      <c r="A278" t="s">
        <v>322</v>
      </c>
      <c r="B278" t="s">
        <v>1</v>
      </c>
      <c r="C278" t="s">
        <v>219</v>
      </c>
      <c r="D278" t="s">
        <v>3</v>
      </c>
      <c r="E278">
        <f>IF(_2[[#This Row],[Vote]]="YEA",1,0)</f>
        <v>0</v>
      </c>
      <c r="F278" cm="1">
        <f t="array" ref="F278">_xlfn.XLOOKUP(Table81621[Bill],Table2[Bill],Table2[Agree Value])</f>
        <v>0</v>
      </c>
      <c r="G278">
        <f>IF(_2[[#This Row],[Value]]=_2[[#This Row],[Agree]],_2[[#This Row],[Count]],0)</f>
        <v>1</v>
      </c>
      <c r="H278" cm="1">
        <f t="array" ref="H278">_xlfn.XLOOKUP(Table81621[Bill],Table2[Bill],Table2[Weight?],"Error")</f>
        <v>1</v>
      </c>
    </row>
    <row r="279" spans="1:8" x14ac:dyDescent="0.2">
      <c r="A279" t="s">
        <v>323</v>
      </c>
      <c r="B279" t="s">
        <v>5</v>
      </c>
      <c r="C279" t="s">
        <v>62</v>
      </c>
      <c r="D279" t="s">
        <v>7</v>
      </c>
      <c r="E279">
        <f>IF(_2[[#This Row],[Vote]]="YEA",1,0)</f>
        <v>1</v>
      </c>
      <c r="F279" cm="1">
        <f t="array" ref="F279">_xlfn.XLOOKUP(Table81621[Bill],Table2[Bill],Table2[Agree Value])</f>
        <v>0</v>
      </c>
      <c r="G279">
        <f>IF(_2[[#This Row],[Value]]=_2[[#This Row],[Agree]],_2[[#This Row],[Count]],0)</f>
        <v>0</v>
      </c>
      <c r="H279" cm="1">
        <f t="array" ref="H279">_xlfn.XLOOKUP(Table81621[Bill],Table2[Bill],Table2[Weight?],"Error")</f>
        <v>1</v>
      </c>
    </row>
    <row r="280" spans="1:8" x14ac:dyDescent="0.2">
      <c r="A280" t="s">
        <v>324</v>
      </c>
      <c r="B280" t="s">
        <v>5</v>
      </c>
      <c r="C280" t="s">
        <v>31</v>
      </c>
      <c r="D280" t="s">
        <v>7</v>
      </c>
      <c r="E280">
        <f>IF(_2[[#This Row],[Vote]]="YEA",1,0)</f>
        <v>1</v>
      </c>
      <c r="F280" cm="1">
        <f t="array" ref="F280">_xlfn.XLOOKUP(Table81621[Bill],Table2[Bill],Table2[Agree Value])</f>
        <v>0</v>
      </c>
      <c r="G280">
        <f>IF(_2[[#This Row],[Value]]=_2[[#This Row],[Agree]],_2[[#This Row],[Count]],0)</f>
        <v>0</v>
      </c>
      <c r="H280" cm="1">
        <f t="array" ref="H280">_xlfn.XLOOKUP(Table81621[Bill],Table2[Bill],Table2[Weight?],"Error")</f>
        <v>1</v>
      </c>
    </row>
    <row r="281" spans="1:8" x14ac:dyDescent="0.2">
      <c r="A281" t="s">
        <v>325</v>
      </c>
      <c r="B281" t="s">
        <v>5</v>
      </c>
      <c r="C281" t="s">
        <v>326</v>
      </c>
      <c r="D281" t="s">
        <v>7</v>
      </c>
      <c r="E281">
        <f>IF(_2[[#This Row],[Vote]]="YEA",1,0)</f>
        <v>1</v>
      </c>
      <c r="F281" cm="1">
        <f t="array" ref="F281">_xlfn.XLOOKUP(Table81621[Bill],Table2[Bill],Table2[Agree Value])</f>
        <v>0</v>
      </c>
      <c r="G281">
        <f>IF(_2[[#This Row],[Value]]=_2[[#This Row],[Agree]],_2[[#This Row],[Count]],0)</f>
        <v>0</v>
      </c>
      <c r="H281" cm="1">
        <f t="array" ref="H281">_xlfn.XLOOKUP(Table81621[Bill],Table2[Bill],Table2[Weight?],"Error")</f>
        <v>1</v>
      </c>
    </row>
    <row r="282" spans="1:8" x14ac:dyDescent="0.2">
      <c r="A282" t="s">
        <v>327</v>
      </c>
      <c r="B282" t="s">
        <v>5</v>
      </c>
      <c r="C282" t="s">
        <v>164</v>
      </c>
      <c r="D282" t="s">
        <v>7</v>
      </c>
      <c r="E282">
        <f>IF(_2[[#This Row],[Vote]]="YEA",1,0)</f>
        <v>1</v>
      </c>
      <c r="F282" cm="1">
        <f t="array" ref="F282">_xlfn.XLOOKUP(Table81621[Bill],Table2[Bill],Table2[Agree Value])</f>
        <v>0</v>
      </c>
      <c r="G282">
        <f>IF(_2[[#This Row],[Value]]=_2[[#This Row],[Agree]],_2[[#This Row],[Count]],0)</f>
        <v>0</v>
      </c>
      <c r="H282" cm="1">
        <f t="array" ref="H282">_xlfn.XLOOKUP(Table81621[Bill],Table2[Bill],Table2[Weight?],"Error")</f>
        <v>1</v>
      </c>
    </row>
    <row r="283" spans="1:8" x14ac:dyDescent="0.2">
      <c r="A283" t="s">
        <v>328</v>
      </c>
      <c r="B283" t="s">
        <v>5</v>
      </c>
      <c r="C283" t="s">
        <v>39</v>
      </c>
      <c r="D283" t="s">
        <v>7</v>
      </c>
      <c r="E283">
        <f>IF(_2[[#This Row],[Vote]]="YEA",1,0)</f>
        <v>1</v>
      </c>
      <c r="F283" cm="1">
        <f t="array" ref="F283">_xlfn.XLOOKUP(Table81621[Bill],Table2[Bill],Table2[Agree Value])</f>
        <v>0</v>
      </c>
      <c r="G283">
        <f>IF(_2[[#This Row],[Value]]=_2[[#This Row],[Agree]],_2[[#This Row],[Count]],0)</f>
        <v>0</v>
      </c>
      <c r="H283" cm="1">
        <f t="array" ref="H283">_xlfn.XLOOKUP(Table81621[Bill],Table2[Bill],Table2[Weight?],"Error")</f>
        <v>1</v>
      </c>
    </row>
    <row r="284" spans="1:8" x14ac:dyDescent="0.2">
      <c r="A284" t="s">
        <v>329</v>
      </c>
      <c r="B284" t="s">
        <v>5</v>
      </c>
      <c r="C284" t="s">
        <v>64</v>
      </c>
      <c r="D284" t="s">
        <v>7</v>
      </c>
      <c r="E284">
        <f>IF(_2[[#This Row],[Vote]]="YEA",1,0)</f>
        <v>1</v>
      </c>
      <c r="F284" cm="1">
        <f t="array" ref="F284">_xlfn.XLOOKUP(Table81621[Bill],Table2[Bill],Table2[Agree Value])</f>
        <v>0</v>
      </c>
      <c r="G284">
        <f>IF(_2[[#This Row],[Value]]=_2[[#This Row],[Agree]],_2[[#This Row],[Count]],0)</f>
        <v>0</v>
      </c>
      <c r="H284" cm="1">
        <f t="array" ref="H284">_xlfn.XLOOKUP(Table81621[Bill],Table2[Bill],Table2[Weight?],"Error")</f>
        <v>1</v>
      </c>
    </row>
    <row r="285" spans="1:8" x14ac:dyDescent="0.2">
      <c r="A285" t="s">
        <v>330</v>
      </c>
      <c r="B285" t="s">
        <v>5</v>
      </c>
      <c r="C285" t="s">
        <v>45</v>
      </c>
      <c r="D285" t="s">
        <v>7</v>
      </c>
      <c r="E285">
        <f>IF(_2[[#This Row],[Vote]]="YEA",1,0)</f>
        <v>1</v>
      </c>
      <c r="F285" cm="1">
        <f t="array" ref="F285">_xlfn.XLOOKUP(Table81621[Bill],Table2[Bill],Table2[Agree Value])</f>
        <v>0</v>
      </c>
      <c r="G285">
        <f>IF(_2[[#This Row],[Value]]=_2[[#This Row],[Agree]],_2[[#This Row],[Count]],0)</f>
        <v>0</v>
      </c>
      <c r="H285" cm="1">
        <f t="array" ref="H285">_xlfn.XLOOKUP(Table81621[Bill],Table2[Bill],Table2[Weight?],"Error")</f>
        <v>1</v>
      </c>
    </row>
    <row r="286" spans="1:8" x14ac:dyDescent="0.2">
      <c r="A286" t="s">
        <v>331</v>
      </c>
      <c r="B286" t="s">
        <v>5</v>
      </c>
      <c r="C286" t="s">
        <v>326</v>
      </c>
      <c r="D286" t="s">
        <v>7</v>
      </c>
      <c r="E286">
        <f>IF(_2[[#This Row],[Vote]]="YEA",1,0)</f>
        <v>1</v>
      </c>
      <c r="F286" cm="1">
        <f t="array" ref="F286">_xlfn.XLOOKUP(Table81621[Bill],Table2[Bill],Table2[Agree Value])</f>
        <v>0</v>
      </c>
      <c r="G286">
        <f>IF(_2[[#This Row],[Value]]=_2[[#This Row],[Agree]],_2[[#This Row],[Count]],0)</f>
        <v>0</v>
      </c>
      <c r="H286" cm="1">
        <f t="array" ref="H286">_xlfn.XLOOKUP(Table81621[Bill],Table2[Bill],Table2[Weight?],"Error")</f>
        <v>1</v>
      </c>
    </row>
    <row r="287" spans="1:8" x14ac:dyDescent="0.2">
      <c r="A287" t="s">
        <v>332</v>
      </c>
      <c r="B287" t="s">
        <v>5</v>
      </c>
      <c r="C287" t="s">
        <v>6</v>
      </c>
      <c r="D287" t="s">
        <v>7</v>
      </c>
      <c r="E287">
        <f>IF(_2[[#This Row],[Vote]]="YEA",1,0)</f>
        <v>1</v>
      </c>
      <c r="F287" cm="1">
        <f t="array" ref="F287">_xlfn.XLOOKUP(Table81621[Bill],Table2[Bill],Table2[Agree Value])</f>
        <v>0</v>
      </c>
      <c r="G287">
        <f>IF(_2[[#This Row],[Value]]=_2[[#This Row],[Agree]],_2[[#This Row],[Count]],0)</f>
        <v>0</v>
      </c>
      <c r="H287" cm="1">
        <f t="array" ref="H287">_xlfn.XLOOKUP(Table81621[Bill],Table2[Bill],Table2[Weight?],"Error")</f>
        <v>1</v>
      </c>
    </row>
    <row r="288" spans="1:8" x14ac:dyDescent="0.2">
      <c r="A288" t="s">
        <v>333</v>
      </c>
      <c r="B288" t="s">
        <v>5</v>
      </c>
      <c r="C288" t="s">
        <v>129</v>
      </c>
      <c r="D288" t="s">
        <v>7</v>
      </c>
      <c r="E288">
        <f>IF(_2[[#This Row],[Vote]]="YEA",1,0)</f>
        <v>1</v>
      </c>
      <c r="F288" cm="1">
        <f t="array" ref="F288">_xlfn.XLOOKUP(Table81621[Bill],Table2[Bill],Table2[Agree Value])</f>
        <v>0</v>
      </c>
      <c r="G288">
        <f>IF(_2[[#This Row],[Value]]=_2[[#This Row],[Agree]],_2[[#This Row],[Count]],0)</f>
        <v>0</v>
      </c>
      <c r="H288" cm="1">
        <f t="array" ref="H288">_xlfn.XLOOKUP(Table81621[Bill],Table2[Bill],Table2[Weight?],"Error")</f>
        <v>1</v>
      </c>
    </row>
    <row r="289" spans="1:8" x14ac:dyDescent="0.2">
      <c r="A289" t="s">
        <v>334</v>
      </c>
      <c r="B289" t="s">
        <v>1</v>
      </c>
      <c r="C289" t="s">
        <v>169</v>
      </c>
      <c r="D289" t="s">
        <v>3</v>
      </c>
      <c r="E289">
        <f>IF(_2[[#This Row],[Vote]]="YEA",1,0)</f>
        <v>0</v>
      </c>
      <c r="F289" cm="1">
        <f t="array" ref="F289">_xlfn.XLOOKUP(Table81621[Bill],Table2[Bill],Table2[Agree Value])</f>
        <v>0</v>
      </c>
      <c r="G289">
        <f>IF(_2[[#This Row],[Value]]=_2[[#This Row],[Agree]],_2[[#This Row],[Count]],0)</f>
        <v>1</v>
      </c>
      <c r="H289" cm="1">
        <f t="array" ref="H289">_xlfn.XLOOKUP(Table81621[Bill],Table2[Bill],Table2[Weight?],"Error")</f>
        <v>1</v>
      </c>
    </row>
    <row r="290" spans="1:8" x14ac:dyDescent="0.2">
      <c r="A290" t="s">
        <v>335</v>
      </c>
      <c r="B290" t="s">
        <v>5</v>
      </c>
      <c r="C290" t="s">
        <v>15</v>
      </c>
      <c r="D290" t="s">
        <v>7</v>
      </c>
      <c r="E290">
        <f>IF(_2[[#This Row],[Vote]]="YEA",1,0)</f>
        <v>1</v>
      </c>
      <c r="F290" cm="1">
        <f t="array" ref="F290">_xlfn.XLOOKUP(Table81621[Bill],Table2[Bill],Table2[Agree Value])</f>
        <v>0</v>
      </c>
      <c r="G290">
        <f>IF(_2[[#This Row],[Value]]=_2[[#This Row],[Agree]],_2[[#This Row],[Count]],0)</f>
        <v>0</v>
      </c>
      <c r="H290" cm="1">
        <f t="array" ref="H290">_xlfn.XLOOKUP(Table81621[Bill],Table2[Bill],Table2[Weight?],"Error")</f>
        <v>1</v>
      </c>
    </row>
    <row r="291" spans="1:8" x14ac:dyDescent="0.2">
      <c r="A291" t="s">
        <v>336</v>
      </c>
      <c r="B291" t="s">
        <v>1</v>
      </c>
      <c r="C291" t="s">
        <v>64</v>
      </c>
      <c r="D291" t="s">
        <v>3</v>
      </c>
      <c r="E291">
        <f>IF(_2[[#This Row],[Vote]]="YEA",1,0)</f>
        <v>0</v>
      </c>
      <c r="F291" cm="1">
        <f t="array" ref="F291">_xlfn.XLOOKUP(Table81621[Bill],Table2[Bill],Table2[Agree Value])</f>
        <v>0</v>
      </c>
      <c r="G291">
        <f>IF(_2[[#This Row],[Value]]=_2[[#This Row],[Agree]],_2[[#This Row],[Count]],0)</f>
        <v>1</v>
      </c>
      <c r="H291" cm="1">
        <f t="array" ref="H291">_xlfn.XLOOKUP(Table81621[Bill],Table2[Bill],Table2[Weight?],"Error")</f>
        <v>1</v>
      </c>
    </row>
    <row r="292" spans="1:8" x14ac:dyDescent="0.2">
      <c r="A292" t="s">
        <v>337</v>
      </c>
      <c r="B292" t="s">
        <v>1</v>
      </c>
      <c r="C292" t="s">
        <v>39</v>
      </c>
      <c r="D292" t="s">
        <v>400</v>
      </c>
      <c r="E292">
        <f>IF(_2[[#This Row],[Vote]]="YEA",1,0)</f>
        <v>0</v>
      </c>
      <c r="F292" cm="1">
        <f t="array" ref="F292">_xlfn.XLOOKUP(Table81621[Bill],Table2[Bill],Table2[Agree Value])</f>
        <v>0</v>
      </c>
      <c r="G292">
        <f>IF(_2[[#This Row],[Value]]=_2[[#This Row],[Agree]],_2[[#This Row],[Count]],0)</f>
        <v>1</v>
      </c>
      <c r="H292" cm="1">
        <f t="array" ref="H292">_xlfn.XLOOKUP(Table81621[Bill],Table2[Bill],Table2[Weight?],"Error")</f>
        <v>1</v>
      </c>
    </row>
    <row r="293" spans="1:8" x14ac:dyDescent="0.2">
      <c r="A293" t="s">
        <v>338</v>
      </c>
      <c r="B293" t="s">
        <v>1</v>
      </c>
      <c r="C293" t="s">
        <v>24</v>
      </c>
      <c r="D293" t="s">
        <v>3</v>
      </c>
      <c r="E293">
        <f>IF(_2[[#This Row],[Vote]]="YEA",1,0)</f>
        <v>0</v>
      </c>
      <c r="F293" cm="1">
        <f t="array" ref="F293">_xlfn.XLOOKUP(Table81621[Bill],Table2[Bill],Table2[Agree Value])</f>
        <v>0</v>
      </c>
      <c r="G293">
        <f>IF(_2[[#This Row],[Value]]=_2[[#This Row],[Agree]],_2[[#This Row],[Count]],0)</f>
        <v>1</v>
      </c>
      <c r="H293" cm="1">
        <f t="array" ref="H293">_xlfn.XLOOKUP(Table81621[Bill],Table2[Bill],Table2[Weight?],"Error")</f>
        <v>1</v>
      </c>
    </row>
    <row r="294" spans="1:8" x14ac:dyDescent="0.2">
      <c r="A294" t="s">
        <v>339</v>
      </c>
      <c r="B294" t="s">
        <v>1</v>
      </c>
      <c r="C294" t="s">
        <v>29</v>
      </c>
      <c r="D294" t="s">
        <v>3</v>
      </c>
      <c r="E294">
        <f>IF(_2[[#This Row],[Vote]]="YEA",1,0)</f>
        <v>0</v>
      </c>
      <c r="F294" cm="1">
        <f t="array" ref="F294">_xlfn.XLOOKUP(Table81621[Bill],Table2[Bill],Table2[Agree Value])</f>
        <v>0</v>
      </c>
      <c r="G294">
        <f>IF(_2[[#This Row],[Value]]=_2[[#This Row],[Agree]],_2[[#This Row],[Count]],0)</f>
        <v>1</v>
      </c>
      <c r="H294" cm="1">
        <f t="array" ref="H294">_xlfn.XLOOKUP(Table81621[Bill],Table2[Bill],Table2[Weight?],"Error")</f>
        <v>1</v>
      </c>
    </row>
    <row r="295" spans="1:8" x14ac:dyDescent="0.2">
      <c r="A295" t="s">
        <v>340</v>
      </c>
      <c r="B295" t="s">
        <v>1</v>
      </c>
      <c r="C295" t="s">
        <v>9</v>
      </c>
      <c r="D295" t="s">
        <v>3</v>
      </c>
      <c r="E295">
        <f>IF(_2[[#This Row],[Vote]]="YEA",1,0)</f>
        <v>0</v>
      </c>
      <c r="F295" cm="1">
        <f t="array" ref="F295">_xlfn.XLOOKUP(Table81621[Bill],Table2[Bill],Table2[Agree Value])</f>
        <v>0</v>
      </c>
      <c r="G295">
        <f>IF(_2[[#This Row],[Value]]=_2[[#This Row],[Agree]],_2[[#This Row],[Count]],0)</f>
        <v>1</v>
      </c>
      <c r="H295" cm="1">
        <f t="array" ref="H295">_xlfn.XLOOKUP(Table81621[Bill],Table2[Bill],Table2[Weight?],"Error")</f>
        <v>1</v>
      </c>
    </row>
    <row r="296" spans="1:8" x14ac:dyDescent="0.2">
      <c r="A296" t="s">
        <v>341</v>
      </c>
      <c r="B296" t="s">
        <v>5</v>
      </c>
      <c r="C296" t="s">
        <v>2</v>
      </c>
      <c r="D296" t="s">
        <v>7</v>
      </c>
      <c r="E296">
        <f>IF(_2[[#This Row],[Vote]]="YEA",1,0)</f>
        <v>1</v>
      </c>
      <c r="F296" cm="1">
        <f t="array" ref="F296">_xlfn.XLOOKUP(Table81621[Bill],Table2[Bill],Table2[Agree Value])</f>
        <v>0</v>
      </c>
      <c r="G296">
        <f>IF(_2[[#This Row],[Value]]=_2[[#This Row],[Agree]],_2[[#This Row],[Count]],0)</f>
        <v>0</v>
      </c>
      <c r="H296" cm="1">
        <f t="array" ref="H296">_xlfn.XLOOKUP(Table81621[Bill],Table2[Bill],Table2[Weight?],"Error")</f>
        <v>1</v>
      </c>
    </row>
    <row r="297" spans="1:8" x14ac:dyDescent="0.2">
      <c r="A297" t="s">
        <v>342</v>
      </c>
      <c r="B297" t="s">
        <v>1</v>
      </c>
      <c r="C297" t="s">
        <v>64</v>
      </c>
      <c r="D297" t="s">
        <v>3</v>
      </c>
      <c r="E297">
        <f>IF(_2[[#This Row],[Vote]]="YEA",1,0)</f>
        <v>0</v>
      </c>
      <c r="F297" cm="1">
        <f t="array" ref="F297">_xlfn.XLOOKUP(Table81621[Bill],Table2[Bill],Table2[Agree Value])</f>
        <v>0</v>
      </c>
      <c r="G297">
        <f>IF(_2[[#This Row],[Value]]=_2[[#This Row],[Agree]],_2[[#This Row],[Count]],0)</f>
        <v>1</v>
      </c>
      <c r="H297" cm="1">
        <f t="array" ref="H297">_xlfn.XLOOKUP(Table81621[Bill],Table2[Bill],Table2[Weight?],"Error")</f>
        <v>1</v>
      </c>
    </row>
    <row r="298" spans="1:8" x14ac:dyDescent="0.2">
      <c r="A298" t="s">
        <v>343</v>
      </c>
      <c r="B298" t="s">
        <v>1</v>
      </c>
      <c r="C298" t="s">
        <v>9</v>
      </c>
      <c r="D298" t="s">
        <v>3</v>
      </c>
      <c r="E298">
        <f>IF(_2[[#This Row],[Vote]]="YEA",1,0)</f>
        <v>0</v>
      </c>
      <c r="F298" cm="1">
        <f t="array" ref="F298">_xlfn.XLOOKUP(Table81621[Bill],Table2[Bill],Table2[Agree Value])</f>
        <v>0</v>
      </c>
      <c r="G298">
        <f>IF(_2[[#This Row],[Value]]=_2[[#This Row],[Agree]],_2[[#This Row],[Count]],0)</f>
        <v>1</v>
      </c>
      <c r="H298" cm="1">
        <f t="array" ref="H298">_xlfn.XLOOKUP(Table81621[Bill],Table2[Bill],Table2[Weight?],"Error")</f>
        <v>1</v>
      </c>
    </row>
    <row r="299" spans="1:8" x14ac:dyDescent="0.2">
      <c r="A299" t="s">
        <v>344</v>
      </c>
      <c r="B299" t="s">
        <v>1</v>
      </c>
      <c r="C299" t="s">
        <v>24</v>
      </c>
      <c r="D299" t="s">
        <v>3</v>
      </c>
      <c r="E299">
        <f>IF(_2[[#This Row],[Vote]]="YEA",1,0)</f>
        <v>0</v>
      </c>
      <c r="F299" cm="1">
        <f t="array" ref="F299">_xlfn.XLOOKUP(Table81621[Bill],Table2[Bill],Table2[Agree Value])</f>
        <v>0</v>
      </c>
      <c r="G299">
        <f>IF(_2[[#This Row],[Value]]=_2[[#This Row],[Agree]],_2[[#This Row],[Count]],0)</f>
        <v>1</v>
      </c>
      <c r="H299" cm="1">
        <f t="array" ref="H299">_xlfn.XLOOKUP(Table81621[Bill],Table2[Bill],Table2[Weight?],"Error")</f>
        <v>1</v>
      </c>
    </row>
    <row r="300" spans="1:8" x14ac:dyDescent="0.2">
      <c r="A300" t="s">
        <v>345</v>
      </c>
      <c r="B300" t="s">
        <v>1</v>
      </c>
      <c r="C300" t="s">
        <v>59</v>
      </c>
      <c r="D300" t="s">
        <v>3</v>
      </c>
      <c r="E300">
        <f>IF(_2[[#This Row],[Vote]]="YEA",1,0)</f>
        <v>0</v>
      </c>
      <c r="F300" cm="1">
        <f t="array" ref="F300">_xlfn.XLOOKUP(Table81621[Bill],Table2[Bill],Table2[Agree Value])</f>
        <v>0</v>
      </c>
      <c r="G300">
        <f>IF(_2[[#This Row],[Value]]=_2[[#This Row],[Agree]],_2[[#This Row],[Count]],0)</f>
        <v>1</v>
      </c>
      <c r="H300" cm="1">
        <f t="array" ref="H300">_xlfn.XLOOKUP(Table81621[Bill],Table2[Bill],Table2[Weight?],"Error")</f>
        <v>1</v>
      </c>
    </row>
    <row r="301" spans="1:8" x14ac:dyDescent="0.2">
      <c r="A301" t="s">
        <v>346</v>
      </c>
      <c r="B301" t="s">
        <v>5</v>
      </c>
      <c r="C301" t="s">
        <v>15</v>
      </c>
      <c r="D301" t="s">
        <v>7</v>
      </c>
      <c r="E301">
        <f>IF(_2[[#This Row],[Vote]]="YEA",1,0)</f>
        <v>1</v>
      </c>
      <c r="F301" cm="1">
        <f t="array" ref="F301">_xlfn.XLOOKUP(Table81621[Bill],Table2[Bill],Table2[Agree Value])</f>
        <v>0</v>
      </c>
      <c r="G301">
        <f>IF(_2[[#This Row],[Value]]=_2[[#This Row],[Agree]],_2[[#This Row],[Count]],0)</f>
        <v>0</v>
      </c>
      <c r="H301" cm="1">
        <f t="array" ref="H301">_xlfn.XLOOKUP(Table81621[Bill],Table2[Bill],Table2[Weight?],"Error")</f>
        <v>1</v>
      </c>
    </row>
    <row r="302" spans="1:8" x14ac:dyDescent="0.2">
      <c r="A302" t="s">
        <v>347</v>
      </c>
      <c r="B302" t="s">
        <v>5</v>
      </c>
      <c r="C302" t="s">
        <v>141</v>
      </c>
      <c r="D302" t="s">
        <v>7</v>
      </c>
      <c r="E302">
        <f>IF(_2[[#This Row],[Vote]]="YEA",1,0)</f>
        <v>1</v>
      </c>
      <c r="F302" cm="1">
        <f t="array" ref="F302">_xlfn.XLOOKUP(Table81621[Bill],Table2[Bill],Table2[Agree Value])</f>
        <v>0</v>
      </c>
      <c r="G302">
        <f>IF(_2[[#This Row],[Value]]=_2[[#This Row],[Agree]],_2[[#This Row],[Count]],0)</f>
        <v>0</v>
      </c>
      <c r="H302" cm="1">
        <f t="array" ref="H302">_xlfn.XLOOKUP(Table81621[Bill],Table2[Bill],Table2[Weight?],"Error")</f>
        <v>1</v>
      </c>
    </row>
    <row r="303" spans="1:8" x14ac:dyDescent="0.2">
      <c r="A303" t="s">
        <v>348</v>
      </c>
      <c r="B303" t="s">
        <v>1</v>
      </c>
      <c r="C303" t="s">
        <v>2</v>
      </c>
      <c r="D303" t="s">
        <v>3</v>
      </c>
      <c r="E303">
        <f>IF(_2[[#This Row],[Vote]]="YEA",1,0)</f>
        <v>0</v>
      </c>
      <c r="F303" cm="1">
        <f t="array" ref="F303">_xlfn.XLOOKUP(Table81621[Bill],Table2[Bill],Table2[Agree Value])</f>
        <v>0</v>
      </c>
      <c r="G303">
        <f>IF(_2[[#This Row],[Value]]=_2[[#This Row],[Agree]],_2[[#This Row],[Count]],0)</f>
        <v>1</v>
      </c>
      <c r="H303" cm="1">
        <f t="array" ref="H303">_xlfn.XLOOKUP(Table81621[Bill],Table2[Bill],Table2[Weight?],"Error")</f>
        <v>1</v>
      </c>
    </row>
    <row r="304" spans="1:8" x14ac:dyDescent="0.2">
      <c r="A304" t="s">
        <v>349</v>
      </c>
      <c r="B304" t="s">
        <v>1</v>
      </c>
      <c r="C304" t="s">
        <v>203</v>
      </c>
      <c r="D304" t="s">
        <v>3</v>
      </c>
      <c r="E304">
        <f>IF(_2[[#This Row],[Vote]]="YEA",1,0)</f>
        <v>0</v>
      </c>
      <c r="F304" cm="1">
        <f t="array" ref="F304">_xlfn.XLOOKUP(Table81621[Bill],Table2[Bill],Table2[Agree Value])</f>
        <v>0</v>
      </c>
      <c r="G304">
        <f>IF(_2[[#This Row],[Value]]=_2[[#This Row],[Agree]],_2[[#This Row],[Count]],0)</f>
        <v>1</v>
      </c>
      <c r="H304" cm="1">
        <f t="array" ref="H304">_xlfn.XLOOKUP(Table81621[Bill],Table2[Bill],Table2[Weight?],"Error")</f>
        <v>1</v>
      </c>
    </row>
    <row r="305" spans="1:8" x14ac:dyDescent="0.2">
      <c r="A305" t="s">
        <v>350</v>
      </c>
      <c r="B305" t="s">
        <v>5</v>
      </c>
      <c r="C305" t="s">
        <v>108</v>
      </c>
      <c r="D305" t="s">
        <v>7</v>
      </c>
      <c r="E305">
        <f>IF(_2[[#This Row],[Vote]]="YEA",1,0)</f>
        <v>1</v>
      </c>
      <c r="F305" cm="1">
        <f t="array" ref="F305">_xlfn.XLOOKUP(Table81621[Bill],Table2[Bill],Table2[Agree Value])</f>
        <v>0</v>
      </c>
      <c r="G305">
        <f>IF(_2[[#This Row],[Value]]=_2[[#This Row],[Agree]],_2[[#This Row],[Count]],0)</f>
        <v>0</v>
      </c>
      <c r="H305" cm="1">
        <f t="array" ref="H305">_xlfn.XLOOKUP(Table81621[Bill],Table2[Bill],Table2[Weight?],"Error")</f>
        <v>1</v>
      </c>
    </row>
    <row r="306" spans="1:8" x14ac:dyDescent="0.2">
      <c r="A306" t="s">
        <v>351</v>
      </c>
      <c r="B306" t="s">
        <v>5</v>
      </c>
      <c r="C306" t="s">
        <v>164</v>
      </c>
      <c r="D306" t="s">
        <v>7</v>
      </c>
      <c r="E306">
        <f>IF(_2[[#This Row],[Vote]]="YEA",1,0)</f>
        <v>1</v>
      </c>
      <c r="F306" cm="1">
        <f t="array" ref="F306">_xlfn.XLOOKUP(Table81621[Bill],Table2[Bill],Table2[Agree Value])</f>
        <v>0</v>
      </c>
      <c r="G306">
        <f>IF(_2[[#This Row],[Value]]=_2[[#This Row],[Agree]],_2[[#This Row],[Count]],0)</f>
        <v>0</v>
      </c>
      <c r="H306" cm="1">
        <f t="array" ref="H306">_xlfn.XLOOKUP(Table81621[Bill],Table2[Bill],Table2[Weight?],"Error")</f>
        <v>1</v>
      </c>
    </row>
    <row r="307" spans="1:8" x14ac:dyDescent="0.2">
      <c r="A307" t="s">
        <v>352</v>
      </c>
      <c r="B307" t="s">
        <v>5</v>
      </c>
      <c r="C307" t="s">
        <v>9</v>
      </c>
      <c r="D307" t="s">
        <v>7</v>
      </c>
      <c r="E307">
        <f>IF(_2[[#This Row],[Vote]]="YEA",1,0)</f>
        <v>1</v>
      </c>
      <c r="F307" cm="1">
        <f t="array" ref="F307">_xlfn.XLOOKUP(Table81621[Bill],Table2[Bill],Table2[Agree Value])</f>
        <v>0</v>
      </c>
      <c r="G307">
        <f>IF(_2[[#This Row],[Value]]=_2[[#This Row],[Agree]],_2[[#This Row],[Count]],0)</f>
        <v>0</v>
      </c>
      <c r="H307" cm="1">
        <f t="array" ref="H307">_xlfn.XLOOKUP(Table81621[Bill],Table2[Bill],Table2[Weight?],"Error")</f>
        <v>1</v>
      </c>
    </row>
    <row r="308" spans="1:8" x14ac:dyDescent="0.2">
      <c r="A308" t="s">
        <v>353</v>
      </c>
      <c r="B308" t="s">
        <v>1</v>
      </c>
      <c r="C308" t="s">
        <v>64</v>
      </c>
      <c r="D308" t="s">
        <v>3</v>
      </c>
      <c r="E308">
        <f>IF(_2[[#This Row],[Vote]]="YEA",1,0)</f>
        <v>0</v>
      </c>
      <c r="F308" cm="1">
        <f t="array" ref="F308">_xlfn.XLOOKUP(Table81621[Bill],Table2[Bill],Table2[Agree Value])</f>
        <v>0</v>
      </c>
      <c r="G308">
        <f>IF(_2[[#This Row],[Value]]=_2[[#This Row],[Agree]],_2[[#This Row],[Count]],0)</f>
        <v>1</v>
      </c>
      <c r="H308" cm="1">
        <f t="array" ref="H308">_xlfn.XLOOKUP(Table81621[Bill],Table2[Bill],Table2[Weight?],"Error")</f>
        <v>1</v>
      </c>
    </row>
    <row r="309" spans="1:8" x14ac:dyDescent="0.2">
      <c r="A309" t="s">
        <v>354</v>
      </c>
      <c r="B309" t="s">
        <v>5</v>
      </c>
      <c r="C309" t="s">
        <v>75</v>
      </c>
      <c r="D309" t="s">
        <v>7</v>
      </c>
      <c r="E309">
        <f>IF(_2[[#This Row],[Vote]]="YEA",1,0)</f>
        <v>1</v>
      </c>
      <c r="F309" cm="1">
        <f t="array" ref="F309">_xlfn.XLOOKUP(Table81621[Bill],Table2[Bill],Table2[Agree Value])</f>
        <v>0</v>
      </c>
      <c r="G309">
        <f>IF(_2[[#This Row],[Value]]=_2[[#This Row],[Agree]],_2[[#This Row],[Count]],0)</f>
        <v>0</v>
      </c>
      <c r="H309" cm="1">
        <f t="array" ref="H309">_xlfn.XLOOKUP(Table81621[Bill],Table2[Bill],Table2[Weight?],"Error")</f>
        <v>1</v>
      </c>
    </row>
    <row r="310" spans="1:8" x14ac:dyDescent="0.2">
      <c r="A310" t="s">
        <v>355</v>
      </c>
      <c r="B310" t="s">
        <v>1</v>
      </c>
      <c r="C310" t="s">
        <v>120</v>
      </c>
      <c r="D310" t="s">
        <v>3</v>
      </c>
      <c r="E310">
        <f>IF(_2[[#This Row],[Vote]]="YEA",1,0)</f>
        <v>0</v>
      </c>
      <c r="F310" cm="1">
        <f t="array" ref="F310">_xlfn.XLOOKUP(Table81621[Bill],Table2[Bill],Table2[Agree Value])</f>
        <v>0</v>
      </c>
      <c r="G310">
        <f>IF(_2[[#This Row],[Value]]=_2[[#This Row],[Agree]],_2[[#This Row],[Count]],0)</f>
        <v>1</v>
      </c>
      <c r="H310" cm="1">
        <f t="array" ref="H310">_xlfn.XLOOKUP(Table81621[Bill],Table2[Bill],Table2[Weight?],"Error")</f>
        <v>1</v>
      </c>
    </row>
    <row r="311" spans="1:8" x14ac:dyDescent="0.2">
      <c r="A311" t="s">
        <v>356</v>
      </c>
      <c r="B311" t="s">
        <v>5</v>
      </c>
      <c r="C311" t="s">
        <v>129</v>
      </c>
      <c r="D311" t="s">
        <v>7</v>
      </c>
      <c r="E311">
        <f>IF(_2[[#This Row],[Vote]]="YEA",1,0)</f>
        <v>1</v>
      </c>
      <c r="F311" cm="1">
        <f t="array" ref="F311">_xlfn.XLOOKUP(Table81621[Bill],Table2[Bill],Table2[Agree Value])</f>
        <v>0</v>
      </c>
      <c r="G311">
        <f>IF(_2[[#This Row],[Value]]=_2[[#This Row],[Agree]],_2[[#This Row],[Count]],0)</f>
        <v>0</v>
      </c>
      <c r="H311" cm="1">
        <f t="array" ref="H311">_xlfn.XLOOKUP(Table81621[Bill],Table2[Bill],Table2[Weight?],"Error")</f>
        <v>1</v>
      </c>
    </row>
    <row r="312" spans="1:8" x14ac:dyDescent="0.2">
      <c r="A312" t="s">
        <v>357</v>
      </c>
      <c r="B312" t="s">
        <v>1</v>
      </c>
      <c r="C312" t="s">
        <v>203</v>
      </c>
      <c r="D312" t="s">
        <v>3</v>
      </c>
      <c r="E312">
        <f>IF(_2[[#This Row],[Vote]]="YEA",1,0)</f>
        <v>0</v>
      </c>
      <c r="F312" cm="1">
        <f t="array" ref="F312">_xlfn.XLOOKUP(Table81621[Bill],Table2[Bill],Table2[Agree Value])</f>
        <v>0</v>
      </c>
      <c r="G312">
        <f>IF(_2[[#This Row],[Value]]=_2[[#This Row],[Agree]],_2[[#This Row],[Count]],0)</f>
        <v>1</v>
      </c>
      <c r="H312" cm="1">
        <f t="array" ref="H312">_xlfn.XLOOKUP(Table81621[Bill],Table2[Bill],Table2[Weight?],"Error")</f>
        <v>1</v>
      </c>
    </row>
    <row r="313" spans="1:8" x14ac:dyDescent="0.2">
      <c r="A313" t="s">
        <v>358</v>
      </c>
      <c r="B313" t="s">
        <v>5</v>
      </c>
      <c r="C313" t="s">
        <v>6</v>
      </c>
      <c r="D313" t="s">
        <v>7</v>
      </c>
      <c r="E313">
        <f>IF(_2[[#This Row],[Vote]]="YEA",1,0)</f>
        <v>1</v>
      </c>
      <c r="F313" cm="1">
        <f t="array" ref="F313">_xlfn.XLOOKUP(Table81621[Bill],Table2[Bill],Table2[Agree Value])</f>
        <v>0</v>
      </c>
      <c r="G313">
        <f>IF(_2[[#This Row],[Value]]=_2[[#This Row],[Agree]],_2[[#This Row],[Count]],0)</f>
        <v>0</v>
      </c>
      <c r="H313" cm="1">
        <f t="array" ref="H313">_xlfn.XLOOKUP(Table81621[Bill],Table2[Bill],Table2[Weight?],"Error")</f>
        <v>1</v>
      </c>
    </row>
    <row r="314" spans="1:8" x14ac:dyDescent="0.2">
      <c r="A314" t="s">
        <v>359</v>
      </c>
      <c r="B314" t="s">
        <v>1</v>
      </c>
      <c r="C314" t="s">
        <v>9</v>
      </c>
      <c r="D314" t="s">
        <v>3</v>
      </c>
      <c r="E314">
        <f>IF(_2[[#This Row],[Vote]]="YEA",1,0)</f>
        <v>0</v>
      </c>
      <c r="F314" cm="1">
        <f t="array" ref="F314">_xlfn.XLOOKUP(Table81621[Bill],Table2[Bill],Table2[Agree Value])</f>
        <v>0</v>
      </c>
      <c r="G314">
        <f>IF(_2[[#This Row],[Value]]=_2[[#This Row],[Agree]],_2[[#This Row],[Count]],0)</f>
        <v>1</v>
      </c>
      <c r="H314" cm="1">
        <f t="array" ref="H314">_xlfn.XLOOKUP(Table81621[Bill],Table2[Bill],Table2[Weight?],"Error")</f>
        <v>1</v>
      </c>
    </row>
    <row r="315" spans="1:8" x14ac:dyDescent="0.2">
      <c r="A315" t="s">
        <v>360</v>
      </c>
      <c r="B315" t="s">
        <v>1</v>
      </c>
      <c r="C315" t="s">
        <v>269</v>
      </c>
      <c r="D315" t="s">
        <v>3</v>
      </c>
      <c r="E315">
        <f>IF(_2[[#This Row],[Vote]]="YEA",1,0)</f>
        <v>0</v>
      </c>
      <c r="F315" cm="1">
        <f t="array" ref="F315">_xlfn.XLOOKUP(Table81621[Bill],Table2[Bill],Table2[Agree Value])</f>
        <v>0</v>
      </c>
      <c r="G315">
        <f>IF(_2[[#This Row],[Value]]=_2[[#This Row],[Agree]],_2[[#This Row],[Count]],0)</f>
        <v>1</v>
      </c>
      <c r="H315" cm="1">
        <f t="array" ref="H315">_xlfn.XLOOKUP(Table81621[Bill],Table2[Bill],Table2[Weight?],"Error")</f>
        <v>1</v>
      </c>
    </row>
    <row r="316" spans="1:8" x14ac:dyDescent="0.2">
      <c r="A316" t="s">
        <v>361</v>
      </c>
      <c r="B316" t="s">
        <v>1</v>
      </c>
      <c r="C316" t="s">
        <v>203</v>
      </c>
      <c r="D316" t="s">
        <v>3</v>
      </c>
      <c r="E316">
        <f>IF(_2[[#This Row],[Vote]]="YEA",1,0)</f>
        <v>0</v>
      </c>
      <c r="F316" cm="1">
        <f t="array" ref="F316">_xlfn.XLOOKUP(Table81621[Bill],Table2[Bill],Table2[Agree Value])</f>
        <v>0</v>
      </c>
      <c r="G316">
        <f>IF(_2[[#This Row],[Value]]=_2[[#This Row],[Agree]],_2[[#This Row],[Count]],0)</f>
        <v>1</v>
      </c>
      <c r="H316" cm="1">
        <f t="array" ref="H316">_xlfn.XLOOKUP(Table81621[Bill],Table2[Bill],Table2[Weight?],"Error")</f>
        <v>1</v>
      </c>
    </row>
    <row r="317" spans="1:8" x14ac:dyDescent="0.2">
      <c r="A317" t="s">
        <v>362</v>
      </c>
      <c r="B317" t="s">
        <v>1</v>
      </c>
      <c r="C317" t="s">
        <v>203</v>
      </c>
      <c r="D317" t="s">
        <v>3</v>
      </c>
      <c r="E317">
        <f>IF(_2[[#This Row],[Vote]]="YEA",1,0)</f>
        <v>0</v>
      </c>
      <c r="F317" cm="1">
        <f t="array" ref="F317">_xlfn.XLOOKUP(Table81621[Bill],Table2[Bill],Table2[Agree Value])</f>
        <v>0</v>
      </c>
      <c r="G317">
        <f>IF(_2[[#This Row],[Value]]=_2[[#This Row],[Agree]],_2[[#This Row],[Count]],0)</f>
        <v>1</v>
      </c>
      <c r="H317" cm="1">
        <f t="array" ref="H317">_xlfn.XLOOKUP(Table81621[Bill],Table2[Bill],Table2[Weight?],"Error")</f>
        <v>1</v>
      </c>
    </row>
    <row r="318" spans="1:8" x14ac:dyDescent="0.2">
      <c r="A318" t="s">
        <v>363</v>
      </c>
      <c r="B318" t="s">
        <v>1</v>
      </c>
      <c r="C318" t="s">
        <v>9</v>
      </c>
      <c r="D318" t="s">
        <v>3</v>
      </c>
      <c r="E318">
        <f>IF(_2[[#This Row],[Vote]]="YEA",1,0)</f>
        <v>0</v>
      </c>
      <c r="F318" cm="1">
        <f t="array" ref="F318">_xlfn.XLOOKUP(Table81621[Bill],Table2[Bill],Table2[Agree Value])</f>
        <v>0</v>
      </c>
      <c r="G318">
        <f>IF(_2[[#This Row],[Value]]=_2[[#This Row],[Agree]],_2[[#This Row],[Count]],0)</f>
        <v>1</v>
      </c>
      <c r="H318" cm="1">
        <f t="array" ref="H318">_xlfn.XLOOKUP(Table81621[Bill],Table2[Bill],Table2[Weight?],"Error")</f>
        <v>1</v>
      </c>
    </row>
    <row r="319" spans="1:8" x14ac:dyDescent="0.2">
      <c r="A319" t="s">
        <v>364</v>
      </c>
      <c r="B319" t="s">
        <v>1</v>
      </c>
      <c r="C319" t="s">
        <v>365</v>
      </c>
      <c r="D319" t="s">
        <v>3</v>
      </c>
      <c r="E319">
        <f>IF(_2[[#This Row],[Vote]]="YEA",1,0)</f>
        <v>0</v>
      </c>
      <c r="F319" cm="1">
        <f t="array" ref="F319">_xlfn.XLOOKUP(Table81621[Bill],Table2[Bill],Table2[Agree Value])</f>
        <v>0</v>
      </c>
      <c r="G319">
        <f>IF(_2[[#This Row],[Value]]=_2[[#This Row],[Agree]],_2[[#This Row],[Count]],0)</f>
        <v>1</v>
      </c>
      <c r="H319" cm="1">
        <f t="array" ref="H319">_xlfn.XLOOKUP(Table81621[Bill],Table2[Bill],Table2[Weight?],"Error")</f>
        <v>1</v>
      </c>
    </row>
    <row r="320" spans="1:8" x14ac:dyDescent="0.2">
      <c r="A320" t="s">
        <v>366</v>
      </c>
      <c r="B320" t="s">
        <v>5</v>
      </c>
      <c r="C320" t="s">
        <v>29</v>
      </c>
      <c r="D320" t="s">
        <v>400</v>
      </c>
      <c r="E320">
        <f>IF(_2[[#This Row],[Vote]]="YEA",1,0)</f>
        <v>0</v>
      </c>
      <c r="F320" cm="1">
        <f t="array" ref="F320">_xlfn.XLOOKUP(Table81621[Bill],Table2[Bill],Table2[Agree Value])</f>
        <v>0</v>
      </c>
      <c r="G320">
        <f>IF(_2[[#This Row],[Value]]=_2[[#This Row],[Agree]],_2[[#This Row],[Count]],0)</f>
        <v>1</v>
      </c>
      <c r="H320" cm="1">
        <f t="array" ref="H320">_xlfn.XLOOKUP(Table81621[Bill],Table2[Bill],Table2[Weight?],"Error")</f>
        <v>1</v>
      </c>
    </row>
    <row r="321" spans="1:8" x14ac:dyDescent="0.2">
      <c r="A321" t="s">
        <v>367</v>
      </c>
      <c r="B321" t="s">
        <v>1</v>
      </c>
      <c r="C321" t="s">
        <v>141</v>
      </c>
      <c r="D321" t="s">
        <v>3</v>
      </c>
      <c r="E321">
        <f>IF(_2[[#This Row],[Vote]]="YEA",1,0)</f>
        <v>0</v>
      </c>
      <c r="F321" cm="1">
        <f t="array" ref="F321">_xlfn.XLOOKUP(Table81621[Bill],Table2[Bill],Table2[Agree Value])</f>
        <v>0</v>
      </c>
      <c r="G321">
        <f>IF(_2[[#This Row],[Value]]=_2[[#This Row],[Agree]],_2[[#This Row],[Count]],0)</f>
        <v>1</v>
      </c>
      <c r="H321" cm="1">
        <f t="array" ref="H321">_xlfn.XLOOKUP(Table81621[Bill],Table2[Bill],Table2[Weight?],"Error")</f>
        <v>1</v>
      </c>
    </row>
    <row r="322" spans="1:8" x14ac:dyDescent="0.2">
      <c r="A322" t="s">
        <v>368</v>
      </c>
      <c r="B322" t="s">
        <v>5</v>
      </c>
      <c r="C322" t="s">
        <v>66</v>
      </c>
      <c r="D322" t="s">
        <v>7</v>
      </c>
      <c r="E322">
        <f>IF(_2[[#This Row],[Vote]]="YEA",1,0)</f>
        <v>1</v>
      </c>
      <c r="F322" cm="1">
        <f t="array" ref="F322">_xlfn.XLOOKUP(Table81621[Bill],Table2[Bill],Table2[Agree Value])</f>
        <v>0</v>
      </c>
      <c r="G322">
        <f>IF(_2[[#This Row],[Value]]=_2[[#This Row],[Agree]],_2[[#This Row],[Count]],0)</f>
        <v>0</v>
      </c>
      <c r="H322" cm="1">
        <f t="array" ref="H322">_xlfn.XLOOKUP(Table81621[Bill],Table2[Bill],Table2[Weight?],"Error")</f>
        <v>1</v>
      </c>
    </row>
    <row r="323" spans="1:8" x14ac:dyDescent="0.2">
      <c r="A323" t="s">
        <v>369</v>
      </c>
      <c r="B323" t="s">
        <v>1</v>
      </c>
      <c r="C323" t="s">
        <v>9</v>
      </c>
      <c r="D323" t="s">
        <v>3</v>
      </c>
      <c r="E323">
        <f>IF(_2[[#This Row],[Vote]]="YEA",1,0)</f>
        <v>0</v>
      </c>
      <c r="F323" cm="1">
        <f t="array" ref="F323">_xlfn.XLOOKUP(Table81621[Bill],Table2[Bill],Table2[Agree Value])</f>
        <v>0</v>
      </c>
      <c r="G323">
        <f>IF(_2[[#This Row],[Value]]=_2[[#This Row],[Agree]],_2[[#This Row],[Count]],0)</f>
        <v>1</v>
      </c>
      <c r="H323" cm="1">
        <f t="array" ref="H323">_xlfn.XLOOKUP(Table81621[Bill],Table2[Bill],Table2[Weight?],"Error")</f>
        <v>1</v>
      </c>
    </row>
    <row r="324" spans="1:8" x14ac:dyDescent="0.2">
      <c r="A324" t="s">
        <v>370</v>
      </c>
      <c r="B324" t="s">
        <v>1</v>
      </c>
      <c r="C324" t="s">
        <v>59</v>
      </c>
      <c r="D324" t="s">
        <v>3</v>
      </c>
      <c r="E324">
        <f>IF(_2[[#This Row],[Vote]]="YEA",1,0)</f>
        <v>0</v>
      </c>
      <c r="F324" cm="1">
        <f t="array" ref="F324">_xlfn.XLOOKUP(Table81621[Bill],Table2[Bill],Table2[Agree Value])</f>
        <v>0</v>
      </c>
      <c r="G324">
        <f>IF(_2[[#This Row],[Value]]=_2[[#This Row],[Agree]],_2[[#This Row],[Count]],0)</f>
        <v>1</v>
      </c>
      <c r="H324" cm="1">
        <f t="array" ref="H324">_xlfn.XLOOKUP(Table81621[Bill],Table2[Bill],Table2[Weight?],"Error")</f>
        <v>1</v>
      </c>
    </row>
    <row r="325" spans="1:8" x14ac:dyDescent="0.2">
      <c r="A325" t="s">
        <v>371</v>
      </c>
      <c r="B325" t="s">
        <v>5</v>
      </c>
      <c r="C325" t="s">
        <v>15</v>
      </c>
      <c r="D325" t="s">
        <v>7</v>
      </c>
      <c r="E325">
        <f>IF(_2[[#This Row],[Vote]]="YEA",1,0)</f>
        <v>1</v>
      </c>
      <c r="F325" cm="1">
        <f t="array" ref="F325">_xlfn.XLOOKUP(Table81621[Bill],Table2[Bill],Table2[Agree Value])</f>
        <v>0</v>
      </c>
      <c r="G325">
        <f>IF(_2[[#This Row],[Value]]=_2[[#This Row],[Agree]],_2[[#This Row],[Count]],0)</f>
        <v>0</v>
      </c>
      <c r="H325" cm="1">
        <f t="array" ref="H325">_xlfn.XLOOKUP(Table81621[Bill],Table2[Bill],Table2[Weight?],"Error")</f>
        <v>1</v>
      </c>
    </row>
    <row r="326" spans="1:8" x14ac:dyDescent="0.2">
      <c r="A326" t="s">
        <v>372</v>
      </c>
      <c r="B326" t="s">
        <v>1</v>
      </c>
      <c r="C326" t="s">
        <v>120</v>
      </c>
      <c r="D326" t="s">
        <v>3</v>
      </c>
      <c r="E326">
        <f>IF(_2[[#This Row],[Vote]]="YEA",1,0)</f>
        <v>0</v>
      </c>
      <c r="F326" cm="1">
        <f t="array" ref="F326">_xlfn.XLOOKUP(Table81621[Bill],Table2[Bill],Table2[Agree Value])</f>
        <v>0</v>
      </c>
      <c r="G326">
        <f>IF(_2[[#This Row],[Value]]=_2[[#This Row],[Agree]],_2[[#This Row],[Count]],0)</f>
        <v>1</v>
      </c>
      <c r="H326" cm="1">
        <f t="array" ref="H326">_xlfn.XLOOKUP(Table81621[Bill],Table2[Bill],Table2[Weight?],"Error")</f>
        <v>1</v>
      </c>
    </row>
    <row r="327" spans="1:8" x14ac:dyDescent="0.2">
      <c r="A327" t="s">
        <v>373</v>
      </c>
      <c r="B327" t="s">
        <v>1</v>
      </c>
      <c r="C327" t="s">
        <v>194</v>
      </c>
      <c r="D327" t="s">
        <v>3</v>
      </c>
      <c r="E327">
        <f>IF(_2[[#This Row],[Vote]]="YEA",1,0)</f>
        <v>0</v>
      </c>
      <c r="F327" cm="1">
        <f t="array" ref="F327">_xlfn.XLOOKUP(Table81621[Bill],Table2[Bill],Table2[Agree Value])</f>
        <v>0</v>
      </c>
      <c r="G327">
        <f>IF(_2[[#This Row],[Value]]=_2[[#This Row],[Agree]],_2[[#This Row],[Count]],0)</f>
        <v>1</v>
      </c>
      <c r="H327" cm="1">
        <f t="array" ref="H327">_xlfn.XLOOKUP(Table81621[Bill],Table2[Bill],Table2[Weight?],"Error")</f>
        <v>1</v>
      </c>
    </row>
    <row r="328" spans="1:8" x14ac:dyDescent="0.2">
      <c r="A328" t="s">
        <v>374</v>
      </c>
      <c r="B328" t="s">
        <v>1</v>
      </c>
      <c r="C328" t="s">
        <v>169</v>
      </c>
      <c r="D328" t="s">
        <v>3</v>
      </c>
      <c r="E328">
        <f>IF(_2[[#This Row],[Vote]]="YEA",1,0)</f>
        <v>0</v>
      </c>
      <c r="F328" cm="1">
        <f t="array" ref="F328">_xlfn.XLOOKUP(Table81621[Bill],Table2[Bill],Table2[Agree Value])</f>
        <v>0</v>
      </c>
      <c r="G328">
        <f>IF(_2[[#This Row],[Value]]=_2[[#This Row],[Agree]],_2[[#This Row],[Count]],0)</f>
        <v>1</v>
      </c>
      <c r="H328" cm="1">
        <f t="array" ref="H328">_xlfn.XLOOKUP(Table81621[Bill],Table2[Bill],Table2[Weight?],"Error")</f>
        <v>1</v>
      </c>
    </row>
    <row r="329" spans="1:8" x14ac:dyDescent="0.2">
      <c r="A329" t="s">
        <v>375</v>
      </c>
      <c r="B329" t="s">
        <v>1</v>
      </c>
      <c r="C329" t="s">
        <v>9</v>
      </c>
      <c r="D329" t="s">
        <v>3</v>
      </c>
      <c r="E329">
        <f>IF(_2[[#This Row],[Vote]]="YEA",1,0)</f>
        <v>0</v>
      </c>
      <c r="F329" cm="1">
        <f t="array" ref="F329">_xlfn.XLOOKUP(Table81621[Bill],Table2[Bill],Table2[Agree Value])</f>
        <v>0</v>
      </c>
      <c r="G329">
        <f>IF(_2[[#This Row],[Value]]=_2[[#This Row],[Agree]],_2[[#This Row],[Count]],0)</f>
        <v>1</v>
      </c>
      <c r="H329" cm="1">
        <f t="array" ref="H329">_xlfn.XLOOKUP(Table81621[Bill],Table2[Bill],Table2[Weight?],"Error")</f>
        <v>1</v>
      </c>
    </row>
    <row r="330" spans="1:8" x14ac:dyDescent="0.2">
      <c r="A330" t="s">
        <v>376</v>
      </c>
      <c r="B330" t="s">
        <v>5</v>
      </c>
      <c r="C330" t="s">
        <v>39</v>
      </c>
      <c r="D330" t="s">
        <v>7</v>
      </c>
      <c r="E330">
        <f>IF(_2[[#This Row],[Vote]]="YEA",1,0)</f>
        <v>1</v>
      </c>
      <c r="F330" cm="1">
        <f t="array" ref="F330">_xlfn.XLOOKUP(Table81621[Bill],Table2[Bill],Table2[Agree Value])</f>
        <v>0</v>
      </c>
      <c r="G330">
        <f>IF(_2[[#This Row],[Value]]=_2[[#This Row],[Agree]],_2[[#This Row],[Count]],0)</f>
        <v>0</v>
      </c>
      <c r="H330" cm="1">
        <f t="array" ref="H330">_xlfn.XLOOKUP(Table81621[Bill],Table2[Bill],Table2[Weight?],"Error")</f>
        <v>1</v>
      </c>
    </row>
    <row r="331" spans="1:8" x14ac:dyDescent="0.2">
      <c r="A331" t="s">
        <v>377</v>
      </c>
      <c r="B331" t="s">
        <v>1</v>
      </c>
      <c r="C331" t="s">
        <v>24</v>
      </c>
      <c r="D331" t="s">
        <v>3</v>
      </c>
      <c r="E331">
        <f>IF(_2[[#This Row],[Vote]]="YEA",1,0)</f>
        <v>0</v>
      </c>
      <c r="F331" cm="1">
        <f t="array" ref="F331">_xlfn.XLOOKUP(Table81621[Bill],Table2[Bill],Table2[Agree Value])</f>
        <v>0</v>
      </c>
      <c r="G331">
        <f>IF(_2[[#This Row],[Value]]=_2[[#This Row],[Agree]],_2[[#This Row],[Count]],0)</f>
        <v>1</v>
      </c>
      <c r="H331" cm="1">
        <f t="array" ref="H331">_xlfn.XLOOKUP(Table81621[Bill],Table2[Bill],Table2[Weight?],"Error")</f>
        <v>1</v>
      </c>
    </row>
    <row r="332" spans="1:8" x14ac:dyDescent="0.2">
      <c r="A332" t="s">
        <v>378</v>
      </c>
      <c r="B332" t="s">
        <v>1</v>
      </c>
      <c r="C332" t="s">
        <v>62</v>
      </c>
      <c r="D332" t="s">
        <v>3</v>
      </c>
      <c r="E332">
        <f>IF(_2[[#This Row],[Vote]]="YEA",1,0)</f>
        <v>0</v>
      </c>
      <c r="F332" cm="1">
        <f t="array" ref="F332">_xlfn.XLOOKUP(Table81621[Bill],Table2[Bill],Table2[Agree Value])</f>
        <v>0</v>
      </c>
      <c r="G332">
        <f>IF(_2[[#This Row],[Value]]=_2[[#This Row],[Agree]],_2[[#This Row],[Count]],0)</f>
        <v>1</v>
      </c>
      <c r="H332" cm="1">
        <f t="array" ref="H332">_xlfn.XLOOKUP(Table81621[Bill],Table2[Bill],Table2[Weight?],"Error")</f>
        <v>1</v>
      </c>
    </row>
    <row r="333" spans="1:8" x14ac:dyDescent="0.2">
      <c r="A333" t="s">
        <v>379</v>
      </c>
      <c r="B333" t="s">
        <v>1</v>
      </c>
      <c r="C333" t="s">
        <v>62</v>
      </c>
      <c r="D333" t="s">
        <v>3</v>
      </c>
      <c r="E333">
        <f>IF(_2[[#This Row],[Vote]]="YEA",1,0)</f>
        <v>0</v>
      </c>
      <c r="F333" cm="1">
        <f t="array" ref="F333">_xlfn.XLOOKUP(Table81621[Bill],Table2[Bill],Table2[Agree Value])</f>
        <v>0</v>
      </c>
      <c r="G333">
        <f>IF(_2[[#This Row],[Value]]=_2[[#This Row],[Agree]],_2[[#This Row],[Count]],0)</f>
        <v>1</v>
      </c>
      <c r="H333" cm="1">
        <f t="array" ref="H333">_xlfn.XLOOKUP(Table81621[Bill],Table2[Bill],Table2[Weight?],"Error")</f>
        <v>1</v>
      </c>
    </row>
    <row r="334" spans="1:8" x14ac:dyDescent="0.2">
      <c r="A334" t="s">
        <v>380</v>
      </c>
      <c r="B334" t="s">
        <v>1</v>
      </c>
      <c r="C334" t="s">
        <v>219</v>
      </c>
      <c r="D334" t="s">
        <v>3</v>
      </c>
      <c r="E334">
        <f>IF(_2[[#This Row],[Vote]]="YEA",1,0)</f>
        <v>0</v>
      </c>
      <c r="F334" cm="1">
        <f t="array" ref="F334">_xlfn.XLOOKUP(Table81621[Bill],Table2[Bill],Table2[Agree Value])</f>
        <v>0</v>
      </c>
      <c r="G334">
        <f>IF(_2[[#This Row],[Value]]=_2[[#This Row],[Agree]],_2[[#This Row],[Count]],0)</f>
        <v>1</v>
      </c>
      <c r="H334" cm="1">
        <f t="array" ref="H334">_xlfn.XLOOKUP(Table81621[Bill],Table2[Bill],Table2[Weight?],"Error")</f>
        <v>1</v>
      </c>
    </row>
    <row r="335" spans="1:8" x14ac:dyDescent="0.2">
      <c r="A335" t="s">
        <v>381</v>
      </c>
      <c r="B335" t="s">
        <v>5</v>
      </c>
      <c r="C335" t="s">
        <v>66</v>
      </c>
      <c r="D335" t="s">
        <v>7</v>
      </c>
      <c r="E335">
        <f>IF(_2[[#This Row],[Vote]]="YEA",1,0)</f>
        <v>1</v>
      </c>
      <c r="F335" cm="1">
        <f t="array" ref="F335">_xlfn.XLOOKUP(Table81621[Bill],Table2[Bill],Table2[Agree Value])</f>
        <v>0</v>
      </c>
      <c r="G335">
        <f>IF(_2[[#This Row],[Value]]=_2[[#This Row],[Agree]],_2[[#This Row],[Count]],0)</f>
        <v>0</v>
      </c>
      <c r="H335" cm="1">
        <f t="array" ref="H335">_xlfn.XLOOKUP(Table81621[Bill],Table2[Bill],Table2[Weight?],"Error")</f>
        <v>1</v>
      </c>
    </row>
    <row r="336" spans="1:8" x14ac:dyDescent="0.2">
      <c r="A336" t="s">
        <v>382</v>
      </c>
      <c r="B336" t="s">
        <v>5</v>
      </c>
      <c r="C336" t="s">
        <v>141</v>
      </c>
      <c r="D336" t="s">
        <v>7</v>
      </c>
      <c r="E336">
        <f>IF(_2[[#This Row],[Vote]]="YEA",1,0)</f>
        <v>1</v>
      </c>
      <c r="F336" cm="1">
        <f t="array" ref="F336">_xlfn.XLOOKUP(Table81621[Bill],Table2[Bill],Table2[Agree Value])</f>
        <v>0</v>
      </c>
      <c r="G336">
        <f>IF(_2[[#This Row],[Value]]=_2[[#This Row],[Agree]],_2[[#This Row],[Count]],0)</f>
        <v>0</v>
      </c>
      <c r="H336" cm="1">
        <f t="array" ref="H336">_xlfn.XLOOKUP(Table81621[Bill],Table2[Bill],Table2[Weight?],"Error")</f>
        <v>1</v>
      </c>
    </row>
    <row r="337" spans="1:8" x14ac:dyDescent="0.2">
      <c r="A337" t="s">
        <v>383</v>
      </c>
      <c r="B337" t="s">
        <v>5</v>
      </c>
      <c r="C337" t="s">
        <v>6</v>
      </c>
      <c r="D337" t="s">
        <v>7</v>
      </c>
      <c r="E337">
        <f>IF(_2[[#This Row],[Vote]]="YEA",1,0)</f>
        <v>1</v>
      </c>
      <c r="F337" cm="1">
        <f t="array" ref="F337">_xlfn.XLOOKUP(Table81621[Bill],Table2[Bill],Table2[Agree Value])</f>
        <v>0</v>
      </c>
      <c r="G337">
        <f>IF(_2[[#This Row],[Value]]=_2[[#This Row],[Agree]],_2[[#This Row],[Count]],0)</f>
        <v>0</v>
      </c>
      <c r="H337" cm="1">
        <f t="array" ref="H337">_xlfn.XLOOKUP(Table81621[Bill],Table2[Bill],Table2[Weight?],"Error")</f>
        <v>1</v>
      </c>
    </row>
    <row r="338" spans="1:8" x14ac:dyDescent="0.2">
      <c r="A338" t="s">
        <v>384</v>
      </c>
      <c r="B338" t="s">
        <v>5</v>
      </c>
      <c r="C338" t="s">
        <v>36</v>
      </c>
      <c r="D338" t="s">
        <v>7</v>
      </c>
      <c r="E338">
        <f>IF(_2[[#This Row],[Vote]]="YEA",1,0)</f>
        <v>1</v>
      </c>
      <c r="F338" cm="1">
        <f t="array" ref="F338">_xlfn.XLOOKUP(Table81621[Bill],Table2[Bill],Table2[Agree Value])</f>
        <v>0</v>
      </c>
      <c r="G338">
        <f>IF(_2[[#This Row],[Value]]=_2[[#This Row],[Agree]],_2[[#This Row],[Count]],0)</f>
        <v>0</v>
      </c>
      <c r="H338" cm="1">
        <f t="array" ref="H338">_xlfn.XLOOKUP(Table81621[Bill],Table2[Bill],Table2[Weight?],"Error")</f>
        <v>1</v>
      </c>
    </row>
    <row r="339" spans="1:8" x14ac:dyDescent="0.2">
      <c r="A339" t="s">
        <v>385</v>
      </c>
      <c r="B339" t="s">
        <v>5</v>
      </c>
      <c r="C339" t="s">
        <v>75</v>
      </c>
      <c r="D339" t="s">
        <v>7</v>
      </c>
      <c r="E339">
        <f>IF(_2[[#This Row],[Vote]]="YEA",1,0)</f>
        <v>1</v>
      </c>
      <c r="F339" cm="1">
        <f t="array" ref="F339">_xlfn.XLOOKUP(Table81621[Bill],Table2[Bill],Table2[Agree Value])</f>
        <v>0</v>
      </c>
      <c r="G339">
        <f>IF(_2[[#This Row],[Value]]=_2[[#This Row],[Agree]],_2[[#This Row],[Count]],0)</f>
        <v>0</v>
      </c>
      <c r="H339" cm="1">
        <f t="array" ref="H339">_xlfn.XLOOKUP(Table81621[Bill],Table2[Bill],Table2[Weight?],"Error")</f>
        <v>1</v>
      </c>
    </row>
    <row r="340" spans="1:8" x14ac:dyDescent="0.2">
      <c r="A340" t="s">
        <v>386</v>
      </c>
      <c r="B340" t="s">
        <v>5</v>
      </c>
      <c r="C340" t="s">
        <v>387</v>
      </c>
      <c r="D340" t="s">
        <v>7</v>
      </c>
      <c r="E340">
        <f>IF(_2[[#This Row],[Vote]]="YEA",1,0)</f>
        <v>1</v>
      </c>
      <c r="F340" cm="1">
        <f t="array" ref="F340">_xlfn.XLOOKUP(Table81621[Bill],Table2[Bill],Table2[Agree Value])</f>
        <v>0</v>
      </c>
      <c r="G340">
        <f>IF(_2[[#This Row],[Value]]=_2[[#This Row],[Agree]],_2[[#This Row],[Count]],0)</f>
        <v>0</v>
      </c>
      <c r="H340" cm="1">
        <f t="array" ref="H340">_xlfn.XLOOKUP(Table81621[Bill],Table2[Bill],Table2[Weight?],"Error")</f>
        <v>1</v>
      </c>
    </row>
    <row r="341" spans="1:8" x14ac:dyDescent="0.2">
      <c r="A341" t="s">
        <v>388</v>
      </c>
      <c r="B341" t="s">
        <v>1</v>
      </c>
      <c r="C341" t="s">
        <v>2</v>
      </c>
      <c r="D341" t="s">
        <v>3</v>
      </c>
      <c r="E341">
        <f>IF(_2[[#This Row],[Vote]]="YEA",1,0)</f>
        <v>0</v>
      </c>
      <c r="F341" cm="1">
        <f t="array" ref="F341">_xlfn.XLOOKUP(Table81621[Bill],Table2[Bill],Table2[Agree Value])</f>
        <v>0</v>
      </c>
      <c r="G341">
        <f>IF(_2[[#This Row],[Value]]=_2[[#This Row],[Agree]],_2[[#This Row],[Count]],0)</f>
        <v>1</v>
      </c>
      <c r="H341" cm="1">
        <f t="array" ref="H341">_xlfn.XLOOKUP(Table81621[Bill],Table2[Bill],Table2[Weight?],"Error")</f>
        <v>1</v>
      </c>
    </row>
    <row r="342" spans="1:8" x14ac:dyDescent="0.2">
      <c r="A342" t="s">
        <v>389</v>
      </c>
      <c r="B342" t="s">
        <v>5</v>
      </c>
      <c r="C342" t="s">
        <v>2</v>
      </c>
      <c r="D342" t="s">
        <v>7</v>
      </c>
      <c r="E342">
        <f>IF(_2[[#This Row],[Vote]]="YEA",1,0)</f>
        <v>1</v>
      </c>
      <c r="F342" cm="1">
        <f t="array" ref="F342">_xlfn.XLOOKUP(Table81621[Bill],Table2[Bill],Table2[Agree Value])</f>
        <v>0</v>
      </c>
      <c r="G342">
        <f>IF(_2[[#This Row],[Value]]=_2[[#This Row],[Agree]],_2[[#This Row],[Count]],0)</f>
        <v>0</v>
      </c>
      <c r="H342" cm="1">
        <f t="array" ref="H342">_xlfn.XLOOKUP(Table81621[Bill],Table2[Bill],Table2[Weight?],"Error")</f>
        <v>1</v>
      </c>
    </row>
    <row r="343" spans="1:8" x14ac:dyDescent="0.2">
      <c r="A343" t="s">
        <v>390</v>
      </c>
      <c r="B343" t="s">
        <v>5</v>
      </c>
      <c r="C343" t="s">
        <v>15</v>
      </c>
      <c r="D343" t="s">
        <v>7</v>
      </c>
      <c r="E343">
        <f>IF(_2[[#This Row],[Vote]]="YEA",1,0)</f>
        <v>1</v>
      </c>
      <c r="F343" cm="1">
        <f t="array" ref="F343">_xlfn.XLOOKUP(Table81621[Bill],Table2[Bill],Table2[Agree Value])</f>
        <v>0</v>
      </c>
      <c r="G343">
        <f>IF(_2[[#This Row],[Value]]=_2[[#This Row],[Agree]],_2[[#This Row],[Count]],0)</f>
        <v>0</v>
      </c>
      <c r="H343" cm="1">
        <f t="array" ref="H343">_xlfn.XLOOKUP(Table81621[Bill],Table2[Bill],Table2[Weight?],"Error")</f>
        <v>1</v>
      </c>
    </row>
    <row r="344" spans="1:8" x14ac:dyDescent="0.2">
      <c r="A344" t="s">
        <v>391</v>
      </c>
      <c r="B344" t="s">
        <v>1</v>
      </c>
      <c r="C344" t="s">
        <v>9</v>
      </c>
      <c r="D344" t="s">
        <v>3</v>
      </c>
      <c r="E344">
        <f>IF(_2[[#This Row],[Vote]]="YEA",1,0)</f>
        <v>0</v>
      </c>
      <c r="F344" cm="1">
        <f t="array" ref="F344">_xlfn.XLOOKUP(Table81621[Bill],Table2[Bill],Table2[Agree Value])</f>
        <v>0</v>
      </c>
      <c r="G344">
        <f>IF(_2[[#This Row],[Value]]=_2[[#This Row],[Agree]],_2[[#This Row],[Count]],0)</f>
        <v>1</v>
      </c>
      <c r="H344" cm="1">
        <f t="array" ref="H344">_xlfn.XLOOKUP(Table81621[Bill],Table2[Bill],Table2[Weight?],"Error")</f>
        <v>1</v>
      </c>
    </row>
    <row r="345" spans="1:8" x14ac:dyDescent="0.2">
      <c r="A345" t="s">
        <v>392</v>
      </c>
      <c r="B345" t="s">
        <v>1</v>
      </c>
      <c r="C345" t="s">
        <v>219</v>
      </c>
      <c r="D345" t="s">
        <v>3</v>
      </c>
      <c r="E345">
        <f>IF(_2[[#This Row],[Vote]]="YEA",1,0)</f>
        <v>0</v>
      </c>
      <c r="F345" cm="1">
        <f t="array" ref="F345">_xlfn.XLOOKUP(Table81621[Bill],Table2[Bill],Table2[Agree Value])</f>
        <v>0</v>
      </c>
      <c r="G345">
        <f>IF(_2[[#This Row],[Value]]=_2[[#This Row],[Agree]],_2[[#This Row],[Count]],0)</f>
        <v>1</v>
      </c>
      <c r="H345" cm="1">
        <f t="array" ref="H345">_xlfn.XLOOKUP(Table81621[Bill],Table2[Bill],Table2[Weight?],"Error")</f>
        <v>1</v>
      </c>
    </row>
    <row r="346" spans="1:8" x14ac:dyDescent="0.2">
      <c r="A346" t="s">
        <v>393</v>
      </c>
      <c r="B346" t="s">
        <v>5</v>
      </c>
      <c r="C346" t="s">
        <v>39</v>
      </c>
      <c r="D346" t="s">
        <v>7</v>
      </c>
      <c r="E346">
        <f>IF(_2[[#This Row],[Vote]]="YEA",1,0)</f>
        <v>1</v>
      </c>
      <c r="F346" cm="1">
        <f t="array" ref="F346">_xlfn.XLOOKUP(Table81621[Bill],Table2[Bill],Table2[Agree Value])</f>
        <v>0</v>
      </c>
      <c r="G346">
        <f>IF(_2[[#This Row],[Value]]=_2[[#This Row],[Agree]],_2[[#This Row],[Count]],0)</f>
        <v>0</v>
      </c>
      <c r="H346" cm="1">
        <f t="array" ref="H346">_xlfn.XLOOKUP(Table81621[Bill],Table2[Bill],Table2[Weight?],"Error")</f>
        <v>1</v>
      </c>
    </row>
    <row r="347" spans="1:8" x14ac:dyDescent="0.2">
      <c r="A347" t="s">
        <v>394</v>
      </c>
      <c r="B347" t="s">
        <v>1</v>
      </c>
      <c r="C347" t="s">
        <v>64</v>
      </c>
      <c r="D347" t="s">
        <v>3</v>
      </c>
      <c r="E347">
        <f>IF(_2[[#This Row],[Vote]]="YEA",1,0)</f>
        <v>0</v>
      </c>
      <c r="F347" cm="1">
        <f t="array" ref="F347">_xlfn.XLOOKUP(Table81621[Bill],Table2[Bill],Table2[Agree Value])</f>
        <v>0</v>
      </c>
      <c r="G347">
        <f>IF(_2[[#This Row],[Value]]=_2[[#This Row],[Agree]],_2[[#This Row],[Count]],0)</f>
        <v>1</v>
      </c>
      <c r="H347" cm="1">
        <f t="array" ref="H347">_xlfn.XLOOKUP(Table81621[Bill],Table2[Bill],Table2[Weight?],"Error")</f>
        <v>1</v>
      </c>
    </row>
    <row r="348" spans="1:8" x14ac:dyDescent="0.2">
      <c r="A348" t="s">
        <v>395</v>
      </c>
      <c r="B348" t="s">
        <v>5</v>
      </c>
      <c r="C348" t="s">
        <v>39</v>
      </c>
      <c r="D348" t="s">
        <v>7</v>
      </c>
      <c r="E348">
        <f>IF(_2[[#This Row],[Vote]]="YEA",1,0)</f>
        <v>1</v>
      </c>
      <c r="F348" cm="1">
        <f t="array" ref="F348">_xlfn.XLOOKUP(Table81621[Bill],Table2[Bill],Table2[Agree Value])</f>
        <v>0</v>
      </c>
      <c r="G348">
        <f>IF(_2[[#This Row],[Value]]=_2[[#This Row],[Agree]],_2[[#This Row],[Count]],0)</f>
        <v>0</v>
      </c>
      <c r="H348" cm="1">
        <f t="array" ref="H348">_xlfn.XLOOKUP(Table81621[Bill],Table2[Bill],Table2[Weight?],"Error")</f>
        <v>1</v>
      </c>
    </row>
    <row r="349" spans="1:8" x14ac:dyDescent="0.2">
      <c r="A349" t="s">
        <v>396</v>
      </c>
      <c r="B349" t="s">
        <v>1</v>
      </c>
      <c r="C349" t="s">
        <v>42</v>
      </c>
      <c r="D349" t="s">
        <v>3</v>
      </c>
      <c r="E349">
        <f>IF(_2[[#This Row],[Vote]]="YEA",1,0)</f>
        <v>0</v>
      </c>
      <c r="F349" cm="1">
        <f t="array" ref="F349">_xlfn.XLOOKUP(Table81621[Bill],Table2[Bill],Table2[Agree Value])</f>
        <v>0</v>
      </c>
      <c r="G349">
        <f>IF(_2[[#This Row],[Value]]=_2[[#This Row],[Agree]],_2[[#This Row],[Count]],0)</f>
        <v>1</v>
      </c>
      <c r="H349" cm="1">
        <f t="array" ref="H349">_xlfn.XLOOKUP(Table81621[Bill],Table2[Bill],Table2[Weight?],"Error")</f>
        <v>1</v>
      </c>
    </row>
    <row r="350" spans="1:8" x14ac:dyDescent="0.2">
      <c r="A350" t="s">
        <v>397</v>
      </c>
      <c r="B350" t="s">
        <v>1</v>
      </c>
      <c r="C350" t="s">
        <v>9</v>
      </c>
      <c r="D350" t="s">
        <v>3</v>
      </c>
      <c r="E350">
        <f>IF(_2[[#This Row],[Vote]]="YEA",1,0)</f>
        <v>0</v>
      </c>
      <c r="F350" cm="1">
        <f t="array" ref="F350">_xlfn.XLOOKUP(Table81621[Bill],Table2[Bill],Table2[Agree Value])</f>
        <v>0</v>
      </c>
      <c r="G350">
        <f>IF(_2[[#This Row],[Value]]=_2[[#This Row],[Agree]],_2[[#This Row],[Count]],0)</f>
        <v>1</v>
      </c>
      <c r="H350" cm="1">
        <f t="array" ref="H350">_xlfn.XLOOKUP(Table81621[Bill],Table2[Bill],Table2[Weight?],"Error")</f>
        <v>1</v>
      </c>
    </row>
    <row r="351" spans="1:8" x14ac:dyDescent="0.2">
      <c r="A351" t="s">
        <v>497</v>
      </c>
      <c r="B351" t="s">
        <v>5</v>
      </c>
      <c r="C351" t="s">
        <v>64</v>
      </c>
      <c r="D351" t="s">
        <v>7</v>
      </c>
      <c r="E351">
        <f>IF(_2[[#This Row],[Vote]]="YEA",1,0)</f>
        <v>1</v>
      </c>
      <c r="F351" cm="1">
        <f t="array" ref="F351">_xlfn.XLOOKUP(Table81621[Bill],Table2[Bill],Table2[Agree Value])</f>
        <v>0</v>
      </c>
      <c r="G351">
        <f>IF(_2[[#This Row],[Value]]=_2[[#This Row],[Agree]],_2[[#This Row],[Count]],0)</f>
        <v>0</v>
      </c>
      <c r="H351" cm="1">
        <f t="array" ref="H351">_xlfn.XLOOKUP(Table81621[Bill],Table2[Bill],Table2[Weight?],"Error")</f>
        <v>1</v>
      </c>
    </row>
    <row r="352" spans="1:8" x14ac:dyDescent="0.2">
      <c r="A352" t="s">
        <v>398</v>
      </c>
      <c r="B352" t="s">
        <v>1</v>
      </c>
      <c r="C352" t="s">
        <v>219</v>
      </c>
      <c r="D352" t="s">
        <v>3</v>
      </c>
      <c r="E352">
        <f>IF(_2[[#This Row],[Vote]]="YEA",1,0)</f>
        <v>0</v>
      </c>
      <c r="F352" cm="1">
        <f t="array" ref="F352">_xlfn.XLOOKUP(Table81621[Bill],Table2[Bill],Table2[Agree Value])</f>
        <v>0</v>
      </c>
      <c r="G352">
        <f>IF(_2[[#This Row],[Value]]=_2[[#This Row],[Agree]],_2[[#This Row],[Count]],0)</f>
        <v>1</v>
      </c>
      <c r="H352" cm="1">
        <f t="array" ref="H352">_xlfn.XLOOKUP(Table81621[Bill],Table2[Bill],Table2[Weight?],"Error")</f>
        <v>1</v>
      </c>
    </row>
    <row r="353" spans="1:8" x14ac:dyDescent="0.2">
      <c r="A353" t="s">
        <v>399</v>
      </c>
      <c r="B353" t="s">
        <v>5</v>
      </c>
      <c r="C353" t="s">
        <v>89</v>
      </c>
      <c r="D353" t="s">
        <v>7</v>
      </c>
      <c r="E353">
        <f>IF(_2[[#This Row],[Vote]]="YEA",1,0)</f>
        <v>1</v>
      </c>
      <c r="F353" cm="1">
        <f t="array" ref="F353">_xlfn.XLOOKUP(Table81621[Bill],Table2[Bill],Table2[Agree Value])</f>
        <v>0</v>
      </c>
      <c r="G353">
        <f>IF(_2[[#This Row],[Value]]=_2[[#This Row],[Agree]],_2[[#This Row],[Count]],0)</f>
        <v>0</v>
      </c>
      <c r="H353" cm="1">
        <f t="array" ref="H353">_xlfn.XLOOKUP(Table81621[Bill],Table2[Bill],Table2[Weight?],"Error")</f>
        <v>1</v>
      </c>
    </row>
    <row r="354" spans="1:8" x14ac:dyDescent="0.2">
      <c r="A354" t="s">
        <v>401</v>
      </c>
      <c r="B354" t="s">
        <v>1</v>
      </c>
      <c r="C354" t="s">
        <v>66</v>
      </c>
      <c r="D354" t="s">
        <v>3</v>
      </c>
      <c r="E354">
        <f>IF(_2[[#This Row],[Vote]]="YEA",1,0)</f>
        <v>0</v>
      </c>
      <c r="F354" cm="1">
        <f t="array" ref="F354">_xlfn.XLOOKUP(Table81621[Bill],Table2[Bill],Table2[Agree Value])</f>
        <v>0</v>
      </c>
      <c r="G354">
        <f>IF(_2[[#This Row],[Value]]=_2[[#This Row],[Agree]],_2[[#This Row],[Count]],0)</f>
        <v>1</v>
      </c>
      <c r="H354" cm="1">
        <f t="array" ref="H354">_xlfn.XLOOKUP(Table81621[Bill],Table2[Bill],Table2[Weight?],"Error")</f>
        <v>1</v>
      </c>
    </row>
    <row r="355" spans="1:8" x14ac:dyDescent="0.2">
      <c r="A355" t="s">
        <v>402</v>
      </c>
      <c r="B355" t="s">
        <v>1</v>
      </c>
      <c r="C355" t="s">
        <v>62</v>
      </c>
      <c r="D355" t="s">
        <v>3</v>
      </c>
      <c r="E355">
        <f>IF(_2[[#This Row],[Vote]]="YEA",1,0)</f>
        <v>0</v>
      </c>
      <c r="F355" cm="1">
        <f t="array" ref="F355">_xlfn.XLOOKUP(Table81621[Bill],Table2[Bill],Table2[Agree Value])</f>
        <v>0</v>
      </c>
      <c r="G355">
        <f>IF(_2[[#This Row],[Value]]=_2[[#This Row],[Agree]],_2[[#This Row],[Count]],0)</f>
        <v>1</v>
      </c>
      <c r="H355" cm="1">
        <f t="array" ref="H355">_xlfn.XLOOKUP(Table81621[Bill],Table2[Bill],Table2[Weight?],"Error")</f>
        <v>1</v>
      </c>
    </row>
    <row r="356" spans="1:8" x14ac:dyDescent="0.2">
      <c r="A356" t="s">
        <v>403</v>
      </c>
      <c r="B356" t="s">
        <v>1</v>
      </c>
      <c r="C356" t="s">
        <v>9</v>
      </c>
      <c r="D356" t="s">
        <v>3</v>
      </c>
      <c r="E356">
        <f>IF(_2[[#This Row],[Vote]]="YEA",1,0)</f>
        <v>0</v>
      </c>
      <c r="F356" cm="1">
        <f t="array" ref="F356">_xlfn.XLOOKUP(Table81621[Bill],Table2[Bill],Table2[Agree Value])</f>
        <v>0</v>
      </c>
      <c r="G356">
        <f>IF(_2[[#This Row],[Value]]=_2[[#This Row],[Agree]],_2[[#This Row],[Count]],0)</f>
        <v>1</v>
      </c>
      <c r="H356" cm="1">
        <f t="array" ref="H356">_xlfn.XLOOKUP(Table81621[Bill],Table2[Bill],Table2[Weight?],"Error")</f>
        <v>1</v>
      </c>
    </row>
    <row r="357" spans="1:8" x14ac:dyDescent="0.2">
      <c r="A357" t="s">
        <v>404</v>
      </c>
      <c r="B357" t="s">
        <v>1</v>
      </c>
      <c r="C357" t="s">
        <v>62</v>
      </c>
      <c r="D357" t="s">
        <v>3</v>
      </c>
      <c r="E357">
        <f>IF(_2[[#This Row],[Vote]]="YEA",1,0)</f>
        <v>0</v>
      </c>
      <c r="F357" cm="1">
        <f t="array" ref="F357">_xlfn.XLOOKUP(Table81621[Bill],Table2[Bill],Table2[Agree Value])</f>
        <v>0</v>
      </c>
      <c r="G357">
        <f>IF(_2[[#This Row],[Value]]=_2[[#This Row],[Agree]],_2[[#This Row],[Count]],0)</f>
        <v>1</v>
      </c>
      <c r="H357" cm="1">
        <f t="array" ref="H357">_xlfn.XLOOKUP(Table81621[Bill],Table2[Bill],Table2[Weight?],"Error")</f>
        <v>1</v>
      </c>
    </row>
    <row r="358" spans="1:8" x14ac:dyDescent="0.2">
      <c r="A358" t="s">
        <v>405</v>
      </c>
      <c r="B358" t="s">
        <v>1</v>
      </c>
      <c r="C358" t="s">
        <v>45</v>
      </c>
      <c r="D358" t="s">
        <v>3</v>
      </c>
      <c r="E358">
        <f>IF(_2[[#This Row],[Vote]]="YEA",1,0)</f>
        <v>0</v>
      </c>
      <c r="F358" cm="1">
        <f t="array" ref="F358">_xlfn.XLOOKUP(Table81621[Bill],Table2[Bill],Table2[Agree Value])</f>
        <v>0</v>
      </c>
      <c r="G358">
        <f>IF(_2[[#This Row],[Value]]=_2[[#This Row],[Agree]],_2[[#This Row],[Count]],0)</f>
        <v>1</v>
      </c>
      <c r="H358" cm="1">
        <f t="array" ref="H358">_xlfn.XLOOKUP(Table81621[Bill],Table2[Bill],Table2[Weight?],"Error")</f>
        <v>1</v>
      </c>
    </row>
    <row r="359" spans="1:8" x14ac:dyDescent="0.2">
      <c r="A359" t="s">
        <v>406</v>
      </c>
      <c r="B359" t="s">
        <v>1</v>
      </c>
      <c r="C359" t="s">
        <v>141</v>
      </c>
      <c r="D359" t="s">
        <v>3</v>
      </c>
      <c r="E359">
        <f>IF(_2[[#This Row],[Vote]]="YEA",1,0)</f>
        <v>0</v>
      </c>
      <c r="F359" cm="1">
        <f t="array" ref="F359">_xlfn.XLOOKUP(Table81621[Bill],Table2[Bill],Table2[Agree Value])</f>
        <v>0</v>
      </c>
      <c r="G359">
        <f>IF(_2[[#This Row],[Value]]=_2[[#This Row],[Agree]],_2[[#This Row],[Count]],0)</f>
        <v>1</v>
      </c>
      <c r="H359" cm="1">
        <f t="array" ref="H359">_xlfn.XLOOKUP(Table81621[Bill],Table2[Bill],Table2[Weight?],"Error")</f>
        <v>1</v>
      </c>
    </row>
    <row r="360" spans="1:8" x14ac:dyDescent="0.2">
      <c r="A360" t="s">
        <v>407</v>
      </c>
      <c r="B360" t="s">
        <v>5</v>
      </c>
      <c r="C360" t="s">
        <v>51</v>
      </c>
      <c r="D360" t="s">
        <v>7</v>
      </c>
      <c r="E360">
        <f>IF(_2[[#This Row],[Vote]]="YEA",1,0)</f>
        <v>1</v>
      </c>
      <c r="F360" cm="1">
        <f t="array" ref="F360">_xlfn.XLOOKUP(Table81621[Bill],Table2[Bill],Table2[Agree Value])</f>
        <v>0</v>
      </c>
      <c r="G360">
        <f>IF(_2[[#This Row],[Value]]=_2[[#This Row],[Agree]],_2[[#This Row],[Count]],0)</f>
        <v>0</v>
      </c>
      <c r="H360" cm="1">
        <f t="array" ref="H360">_xlfn.XLOOKUP(Table81621[Bill],Table2[Bill],Table2[Weight?],"Error")</f>
        <v>1</v>
      </c>
    </row>
    <row r="361" spans="1:8" x14ac:dyDescent="0.2">
      <c r="A361" t="s">
        <v>408</v>
      </c>
      <c r="B361" t="s">
        <v>1</v>
      </c>
      <c r="C361" t="s">
        <v>47</v>
      </c>
      <c r="D361" t="s">
        <v>3</v>
      </c>
      <c r="E361">
        <f>IF(_2[[#This Row],[Vote]]="YEA",1,0)</f>
        <v>0</v>
      </c>
      <c r="F361" cm="1">
        <f t="array" ref="F361">_xlfn.XLOOKUP(Table81621[Bill],Table2[Bill],Table2[Agree Value])</f>
        <v>0</v>
      </c>
      <c r="G361">
        <f>IF(_2[[#This Row],[Value]]=_2[[#This Row],[Agree]],_2[[#This Row],[Count]],0)</f>
        <v>1</v>
      </c>
      <c r="H361" cm="1">
        <f t="array" ref="H361">_xlfn.XLOOKUP(Table81621[Bill],Table2[Bill],Table2[Weight?],"Error")</f>
        <v>1</v>
      </c>
    </row>
    <row r="362" spans="1:8" x14ac:dyDescent="0.2">
      <c r="A362" t="s">
        <v>409</v>
      </c>
      <c r="B362" t="s">
        <v>5</v>
      </c>
      <c r="C362" t="s">
        <v>13</v>
      </c>
      <c r="D362" t="s">
        <v>7</v>
      </c>
      <c r="E362">
        <f>IF(_2[[#This Row],[Vote]]="YEA",1,0)</f>
        <v>1</v>
      </c>
      <c r="F362" cm="1">
        <f t="array" ref="F362">_xlfn.XLOOKUP(Table81621[Bill],Table2[Bill],Table2[Agree Value])</f>
        <v>0</v>
      </c>
      <c r="G362">
        <f>IF(_2[[#This Row],[Value]]=_2[[#This Row],[Agree]],_2[[#This Row],[Count]],0)</f>
        <v>0</v>
      </c>
      <c r="H362" cm="1">
        <f t="array" ref="H362">_xlfn.XLOOKUP(Table81621[Bill],Table2[Bill],Table2[Weight?],"Error")</f>
        <v>1</v>
      </c>
    </row>
    <row r="363" spans="1:8" x14ac:dyDescent="0.2">
      <c r="A363" t="s">
        <v>410</v>
      </c>
      <c r="B363" t="s">
        <v>1</v>
      </c>
      <c r="C363" t="s">
        <v>13</v>
      </c>
      <c r="D363" t="s">
        <v>3</v>
      </c>
      <c r="E363">
        <f>IF(_2[[#This Row],[Vote]]="YEA",1,0)</f>
        <v>0</v>
      </c>
      <c r="F363" cm="1">
        <f t="array" ref="F363">_xlfn.XLOOKUP(Table81621[Bill],Table2[Bill],Table2[Agree Value])</f>
        <v>0</v>
      </c>
      <c r="G363">
        <f>IF(_2[[#This Row],[Value]]=_2[[#This Row],[Agree]],_2[[#This Row],[Count]],0)</f>
        <v>1</v>
      </c>
      <c r="H363" cm="1">
        <f t="array" ref="H363">_xlfn.XLOOKUP(Table81621[Bill],Table2[Bill],Table2[Weight?],"Error")</f>
        <v>1</v>
      </c>
    </row>
    <row r="364" spans="1:8" x14ac:dyDescent="0.2">
      <c r="A364" t="s">
        <v>411</v>
      </c>
      <c r="B364" t="s">
        <v>5</v>
      </c>
      <c r="C364" t="s">
        <v>15</v>
      </c>
      <c r="D364" t="s">
        <v>7</v>
      </c>
      <c r="E364">
        <f>IF(_2[[#This Row],[Vote]]="YEA",1,0)</f>
        <v>1</v>
      </c>
      <c r="F364" cm="1">
        <f t="array" ref="F364">_xlfn.XLOOKUP(Table81621[Bill],Table2[Bill],Table2[Agree Value])</f>
        <v>0</v>
      </c>
      <c r="G364">
        <f>IF(_2[[#This Row],[Value]]=_2[[#This Row],[Agree]],_2[[#This Row],[Count]],0)</f>
        <v>0</v>
      </c>
      <c r="H364" cm="1">
        <f t="array" ref="H364">_xlfn.XLOOKUP(Table81621[Bill],Table2[Bill],Table2[Weight?],"Error")</f>
        <v>1</v>
      </c>
    </row>
    <row r="365" spans="1:8" x14ac:dyDescent="0.2">
      <c r="A365" t="s">
        <v>412</v>
      </c>
      <c r="B365" t="s">
        <v>5</v>
      </c>
      <c r="C365" t="s">
        <v>15</v>
      </c>
      <c r="D365" t="s">
        <v>7</v>
      </c>
      <c r="E365">
        <f>IF(_2[[#This Row],[Vote]]="YEA",1,0)</f>
        <v>1</v>
      </c>
      <c r="F365" cm="1">
        <f t="array" ref="F365">_xlfn.XLOOKUP(Table81621[Bill],Table2[Bill],Table2[Agree Value])</f>
        <v>0</v>
      </c>
      <c r="G365">
        <f>IF(_2[[#This Row],[Value]]=_2[[#This Row],[Agree]],_2[[#This Row],[Count]],0)</f>
        <v>0</v>
      </c>
      <c r="H365" cm="1">
        <f t="array" ref="H365">_xlfn.XLOOKUP(Table81621[Bill],Table2[Bill],Table2[Weight?],"Error")</f>
        <v>1</v>
      </c>
    </row>
    <row r="366" spans="1:8" x14ac:dyDescent="0.2">
      <c r="A366" t="s">
        <v>413</v>
      </c>
      <c r="B366" t="s">
        <v>1</v>
      </c>
      <c r="C366" t="s">
        <v>6</v>
      </c>
      <c r="D366" t="s">
        <v>3</v>
      </c>
      <c r="E366">
        <f>IF(_2[[#This Row],[Vote]]="YEA",1,0)</f>
        <v>0</v>
      </c>
      <c r="F366" cm="1">
        <f t="array" ref="F366">_xlfn.XLOOKUP(Table81621[Bill],Table2[Bill],Table2[Agree Value])</f>
        <v>0</v>
      </c>
      <c r="G366">
        <f>IF(_2[[#This Row],[Value]]=_2[[#This Row],[Agree]],_2[[#This Row],[Count]],0)</f>
        <v>1</v>
      </c>
      <c r="H366" cm="1">
        <f t="array" ref="H366">_xlfn.XLOOKUP(Table81621[Bill],Table2[Bill],Table2[Weight?],"Error")</f>
        <v>1</v>
      </c>
    </row>
    <row r="367" spans="1:8" x14ac:dyDescent="0.2">
      <c r="A367" t="s">
        <v>414</v>
      </c>
      <c r="B367" t="s">
        <v>1</v>
      </c>
      <c r="C367" t="s">
        <v>9</v>
      </c>
      <c r="D367" t="s">
        <v>3</v>
      </c>
      <c r="E367">
        <f>IF(_2[[#This Row],[Vote]]="YEA",1,0)</f>
        <v>0</v>
      </c>
      <c r="F367" cm="1">
        <f t="array" ref="F367">_xlfn.XLOOKUP(Table81621[Bill],Table2[Bill],Table2[Agree Value])</f>
        <v>0</v>
      </c>
      <c r="G367">
        <f>IF(_2[[#This Row],[Value]]=_2[[#This Row],[Agree]],_2[[#This Row],[Count]],0)</f>
        <v>1</v>
      </c>
      <c r="H367" cm="1">
        <f t="array" ref="H367">_xlfn.XLOOKUP(Table81621[Bill],Table2[Bill],Table2[Weight?],"Error")</f>
        <v>1</v>
      </c>
    </row>
    <row r="368" spans="1:8" x14ac:dyDescent="0.2">
      <c r="A368" t="s">
        <v>415</v>
      </c>
      <c r="B368" t="s">
        <v>1</v>
      </c>
      <c r="C368" t="s">
        <v>203</v>
      </c>
      <c r="D368" t="s">
        <v>3</v>
      </c>
      <c r="E368">
        <f>IF(_2[[#This Row],[Vote]]="YEA",1,0)</f>
        <v>0</v>
      </c>
      <c r="F368" cm="1">
        <f t="array" ref="F368">_xlfn.XLOOKUP(Table81621[Bill],Table2[Bill],Table2[Agree Value])</f>
        <v>0</v>
      </c>
      <c r="G368">
        <f>IF(_2[[#This Row],[Value]]=_2[[#This Row],[Agree]],_2[[#This Row],[Count]],0)</f>
        <v>1</v>
      </c>
      <c r="H368" cm="1">
        <f t="array" ref="H368">_xlfn.XLOOKUP(Table81621[Bill],Table2[Bill],Table2[Weight?],"Error")</f>
        <v>1</v>
      </c>
    </row>
    <row r="369" spans="1:8" x14ac:dyDescent="0.2">
      <c r="A369" t="s">
        <v>416</v>
      </c>
      <c r="B369" t="s">
        <v>5</v>
      </c>
      <c r="C369" t="s">
        <v>182</v>
      </c>
      <c r="D369" t="s">
        <v>7</v>
      </c>
      <c r="E369">
        <f>IF(_2[[#This Row],[Vote]]="YEA",1,0)</f>
        <v>1</v>
      </c>
      <c r="F369" cm="1">
        <f t="array" ref="F369">_xlfn.XLOOKUP(Table81621[Bill],Table2[Bill],Table2[Agree Value])</f>
        <v>0</v>
      </c>
      <c r="G369">
        <f>IF(_2[[#This Row],[Value]]=_2[[#This Row],[Agree]],_2[[#This Row],[Count]],0)</f>
        <v>0</v>
      </c>
      <c r="H369" cm="1">
        <f t="array" ref="H369">_xlfn.XLOOKUP(Table81621[Bill],Table2[Bill],Table2[Weight?],"Error")</f>
        <v>1</v>
      </c>
    </row>
    <row r="370" spans="1:8" x14ac:dyDescent="0.2">
      <c r="A370" t="s">
        <v>417</v>
      </c>
      <c r="B370" t="s">
        <v>1</v>
      </c>
      <c r="C370" t="s">
        <v>45</v>
      </c>
      <c r="D370" t="s">
        <v>3</v>
      </c>
      <c r="E370">
        <f>IF(_2[[#This Row],[Vote]]="YEA",1,0)</f>
        <v>0</v>
      </c>
      <c r="F370" cm="1">
        <f t="array" ref="F370">_xlfn.XLOOKUP(Table81621[Bill],Table2[Bill],Table2[Agree Value])</f>
        <v>0</v>
      </c>
      <c r="G370">
        <f>IF(_2[[#This Row],[Value]]=_2[[#This Row],[Agree]],_2[[#This Row],[Count]],0)</f>
        <v>1</v>
      </c>
      <c r="H370" cm="1">
        <f t="array" ref="H370">_xlfn.XLOOKUP(Table81621[Bill],Table2[Bill],Table2[Weight?],"Error")</f>
        <v>1</v>
      </c>
    </row>
    <row r="371" spans="1:8" x14ac:dyDescent="0.2">
      <c r="A371" t="s">
        <v>418</v>
      </c>
      <c r="B371" t="s">
        <v>5</v>
      </c>
      <c r="C371" t="s">
        <v>11</v>
      </c>
      <c r="D371" t="s">
        <v>7</v>
      </c>
      <c r="E371">
        <f>IF(_2[[#This Row],[Vote]]="YEA",1,0)</f>
        <v>1</v>
      </c>
      <c r="F371" cm="1">
        <f t="array" ref="F371">_xlfn.XLOOKUP(Table81621[Bill],Table2[Bill],Table2[Agree Value])</f>
        <v>0</v>
      </c>
      <c r="G371">
        <f>IF(_2[[#This Row],[Value]]=_2[[#This Row],[Agree]],_2[[#This Row],[Count]],0)</f>
        <v>0</v>
      </c>
      <c r="H371" cm="1">
        <f t="array" ref="H371">_xlfn.XLOOKUP(Table81621[Bill],Table2[Bill],Table2[Weight?],"Error")</f>
        <v>1</v>
      </c>
    </row>
    <row r="372" spans="1:8" x14ac:dyDescent="0.2">
      <c r="A372" t="s">
        <v>419</v>
      </c>
      <c r="B372" t="s">
        <v>5</v>
      </c>
      <c r="C372" t="s">
        <v>27</v>
      </c>
      <c r="D372" t="s">
        <v>7</v>
      </c>
      <c r="E372">
        <f>IF(_2[[#This Row],[Vote]]="YEA",1,0)</f>
        <v>1</v>
      </c>
      <c r="F372" cm="1">
        <f t="array" ref="F372">_xlfn.XLOOKUP(Table81621[Bill],Table2[Bill],Table2[Agree Value])</f>
        <v>0</v>
      </c>
      <c r="G372">
        <f>IF(_2[[#This Row],[Value]]=_2[[#This Row],[Agree]],_2[[#This Row],[Count]],0)</f>
        <v>0</v>
      </c>
      <c r="H372" cm="1">
        <f t="array" ref="H372">_xlfn.XLOOKUP(Table81621[Bill],Table2[Bill],Table2[Weight?],"Error")</f>
        <v>1</v>
      </c>
    </row>
    <row r="373" spans="1:8" x14ac:dyDescent="0.2">
      <c r="A373" t="s">
        <v>420</v>
      </c>
      <c r="B373" t="s">
        <v>5</v>
      </c>
      <c r="C373" t="s">
        <v>203</v>
      </c>
      <c r="D373" t="s">
        <v>7</v>
      </c>
      <c r="E373">
        <f>IF(_2[[#This Row],[Vote]]="YEA",1,0)</f>
        <v>1</v>
      </c>
      <c r="F373" cm="1">
        <f t="array" ref="F373">_xlfn.XLOOKUP(Table81621[Bill],Table2[Bill],Table2[Agree Value])</f>
        <v>0</v>
      </c>
      <c r="G373">
        <f>IF(_2[[#This Row],[Value]]=_2[[#This Row],[Agree]],_2[[#This Row],[Count]],0)</f>
        <v>0</v>
      </c>
      <c r="H373" cm="1">
        <f t="array" ref="H373">_xlfn.XLOOKUP(Table81621[Bill],Table2[Bill],Table2[Weight?],"Error")</f>
        <v>1</v>
      </c>
    </row>
    <row r="374" spans="1:8" x14ac:dyDescent="0.2">
      <c r="A374" t="s">
        <v>421</v>
      </c>
      <c r="B374" t="s">
        <v>1</v>
      </c>
      <c r="C374" t="s">
        <v>141</v>
      </c>
      <c r="D374" t="s">
        <v>3</v>
      </c>
      <c r="E374">
        <f>IF(_2[[#This Row],[Vote]]="YEA",1,0)</f>
        <v>0</v>
      </c>
      <c r="F374" cm="1">
        <f t="array" ref="F374">_xlfn.XLOOKUP(Table81621[Bill],Table2[Bill],Table2[Agree Value])</f>
        <v>0</v>
      </c>
      <c r="G374">
        <f>IF(_2[[#This Row],[Value]]=_2[[#This Row],[Agree]],_2[[#This Row],[Count]],0)</f>
        <v>1</v>
      </c>
      <c r="H374" cm="1">
        <f t="array" ref="H374">_xlfn.XLOOKUP(Table81621[Bill],Table2[Bill],Table2[Weight?],"Error")</f>
        <v>1</v>
      </c>
    </row>
    <row r="375" spans="1:8" x14ac:dyDescent="0.2">
      <c r="A375" t="s">
        <v>422</v>
      </c>
      <c r="B375" t="s">
        <v>5</v>
      </c>
      <c r="C375" t="s">
        <v>66</v>
      </c>
      <c r="D375" t="s">
        <v>7</v>
      </c>
      <c r="E375">
        <f>IF(_2[[#This Row],[Vote]]="YEA",1,0)</f>
        <v>1</v>
      </c>
      <c r="F375" cm="1">
        <f t="array" ref="F375">_xlfn.XLOOKUP(Table81621[Bill],Table2[Bill],Table2[Agree Value])</f>
        <v>0</v>
      </c>
      <c r="G375">
        <f>IF(_2[[#This Row],[Value]]=_2[[#This Row],[Agree]],_2[[#This Row],[Count]],0)</f>
        <v>0</v>
      </c>
      <c r="H375" cm="1">
        <f t="array" ref="H375">_xlfn.XLOOKUP(Table81621[Bill],Table2[Bill],Table2[Weight?],"Error")</f>
        <v>1</v>
      </c>
    </row>
    <row r="376" spans="1:8" x14ac:dyDescent="0.2">
      <c r="A376" t="s">
        <v>423</v>
      </c>
      <c r="B376" t="s">
        <v>1</v>
      </c>
      <c r="C376" t="s">
        <v>62</v>
      </c>
      <c r="D376" t="s">
        <v>3</v>
      </c>
      <c r="E376">
        <f>IF(_2[[#This Row],[Vote]]="YEA",1,0)</f>
        <v>0</v>
      </c>
      <c r="F376" cm="1">
        <f t="array" ref="F376">_xlfn.XLOOKUP(Table81621[Bill],Table2[Bill],Table2[Agree Value])</f>
        <v>0</v>
      </c>
      <c r="G376">
        <f>IF(_2[[#This Row],[Value]]=_2[[#This Row],[Agree]],_2[[#This Row],[Count]],0)</f>
        <v>1</v>
      </c>
      <c r="H376" cm="1">
        <f t="array" ref="H376">_xlfn.XLOOKUP(Table81621[Bill],Table2[Bill],Table2[Weight?],"Error")</f>
        <v>1</v>
      </c>
    </row>
    <row r="377" spans="1:8" x14ac:dyDescent="0.2">
      <c r="A377" t="s">
        <v>424</v>
      </c>
      <c r="B377" t="s">
        <v>1</v>
      </c>
      <c r="C377" t="s">
        <v>39</v>
      </c>
      <c r="D377" t="s">
        <v>3</v>
      </c>
      <c r="E377">
        <f>IF(_2[[#This Row],[Vote]]="YEA",1,0)</f>
        <v>0</v>
      </c>
      <c r="F377" cm="1">
        <f t="array" ref="F377">_xlfn.XLOOKUP(Table81621[Bill],Table2[Bill],Table2[Agree Value])</f>
        <v>0</v>
      </c>
      <c r="G377">
        <f>IF(_2[[#This Row],[Value]]=_2[[#This Row],[Agree]],_2[[#This Row],[Count]],0)</f>
        <v>1</v>
      </c>
      <c r="H377" cm="1">
        <f t="array" ref="H377">_xlfn.XLOOKUP(Table81621[Bill],Table2[Bill],Table2[Weight?],"Error")</f>
        <v>1</v>
      </c>
    </row>
    <row r="378" spans="1:8" x14ac:dyDescent="0.2">
      <c r="A378" t="s">
        <v>425</v>
      </c>
      <c r="B378" t="s">
        <v>1</v>
      </c>
      <c r="C378" t="s">
        <v>47</v>
      </c>
      <c r="D378" t="s">
        <v>3</v>
      </c>
      <c r="E378">
        <f>IF(_2[[#This Row],[Vote]]="YEA",1,0)</f>
        <v>0</v>
      </c>
      <c r="F378" cm="1">
        <f t="array" ref="F378">_xlfn.XLOOKUP(Table81621[Bill],Table2[Bill],Table2[Agree Value])</f>
        <v>0</v>
      </c>
      <c r="G378">
        <f>IF(_2[[#This Row],[Value]]=_2[[#This Row],[Agree]],_2[[#This Row],[Count]],0)</f>
        <v>1</v>
      </c>
      <c r="H378" cm="1">
        <f t="array" ref="H378">_xlfn.XLOOKUP(Table81621[Bill],Table2[Bill],Table2[Weight?],"Error")</f>
        <v>1</v>
      </c>
    </row>
    <row r="379" spans="1:8" x14ac:dyDescent="0.2">
      <c r="A379" t="s">
        <v>426</v>
      </c>
      <c r="B379" t="s">
        <v>5</v>
      </c>
      <c r="C379" t="s">
        <v>29</v>
      </c>
      <c r="D379" t="s">
        <v>7</v>
      </c>
      <c r="E379">
        <f>IF(_2[[#This Row],[Vote]]="YEA",1,0)</f>
        <v>1</v>
      </c>
      <c r="F379" cm="1">
        <f t="array" ref="F379">_xlfn.XLOOKUP(Table81621[Bill],Table2[Bill],Table2[Agree Value])</f>
        <v>0</v>
      </c>
      <c r="G379">
        <f>IF(_2[[#This Row],[Value]]=_2[[#This Row],[Agree]],_2[[#This Row],[Count]],0)</f>
        <v>0</v>
      </c>
      <c r="H379" cm="1">
        <f t="array" ref="H379">_xlfn.XLOOKUP(Table81621[Bill],Table2[Bill],Table2[Weight?],"Error")</f>
        <v>1</v>
      </c>
    </row>
    <row r="380" spans="1:8" x14ac:dyDescent="0.2">
      <c r="A380" t="s">
        <v>427</v>
      </c>
      <c r="B380" t="s">
        <v>1</v>
      </c>
      <c r="C380" t="s">
        <v>287</v>
      </c>
      <c r="D380" t="s">
        <v>3</v>
      </c>
      <c r="E380">
        <f>IF(_2[[#This Row],[Vote]]="YEA",1,0)</f>
        <v>0</v>
      </c>
      <c r="F380" cm="1">
        <f t="array" ref="F380">_xlfn.XLOOKUP(Table81621[Bill],Table2[Bill],Table2[Agree Value])</f>
        <v>0</v>
      </c>
      <c r="G380">
        <f>IF(_2[[#This Row],[Value]]=_2[[#This Row],[Agree]],_2[[#This Row],[Count]],0)</f>
        <v>1</v>
      </c>
      <c r="H380" cm="1">
        <f t="array" ref="H380">_xlfn.XLOOKUP(Table81621[Bill],Table2[Bill],Table2[Weight?],"Error")</f>
        <v>1</v>
      </c>
    </row>
    <row r="381" spans="1:8" x14ac:dyDescent="0.2">
      <c r="A381" t="s">
        <v>428</v>
      </c>
      <c r="B381" t="s">
        <v>1</v>
      </c>
      <c r="C381" t="s">
        <v>51</v>
      </c>
      <c r="D381" t="s">
        <v>3</v>
      </c>
      <c r="E381">
        <f>IF(_2[[#This Row],[Vote]]="YEA",1,0)</f>
        <v>0</v>
      </c>
      <c r="F381" cm="1">
        <f t="array" ref="F381">_xlfn.XLOOKUP(Table81621[Bill],Table2[Bill],Table2[Agree Value])</f>
        <v>0</v>
      </c>
      <c r="G381">
        <f>IF(_2[[#This Row],[Value]]=_2[[#This Row],[Agree]],_2[[#This Row],[Count]],0)</f>
        <v>1</v>
      </c>
      <c r="H381" cm="1">
        <f t="array" ref="H381">_xlfn.XLOOKUP(Table81621[Bill],Table2[Bill],Table2[Weight?],"Error")</f>
        <v>1</v>
      </c>
    </row>
    <row r="382" spans="1:8" x14ac:dyDescent="0.2">
      <c r="A382" t="s">
        <v>429</v>
      </c>
      <c r="B382" t="s">
        <v>5</v>
      </c>
      <c r="C382" t="s">
        <v>120</v>
      </c>
      <c r="D382" t="s">
        <v>7</v>
      </c>
      <c r="E382">
        <f>IF(_2[[#This Row],[Vote]]="YEA",1,0)</f>
        <v>1</v>
      </c>
      <c r="F382" cm="1">
        <f t="array" ref="F382">_xlfn.XLOOKUP(Table81621[Bill],Table2[Bill],Table2[Agree Value])</f>
        <v>0</v>
      </c>
      <c r="G382">
        <f>IF(_2[[#This Row],[Value]]=_2[[#This Row],[Agree]],_2[[#This Row],[Count]],0)</f>
        <v>0</v>
      </c>
      <c r="H382" cm="1">
        <f t="array" ref="H382">_xlfn.XLOOKUP(Table81621[Bill],Table2[Bill],Table2[Weight?],"Error")</f>
        <v>1</v>
      </c>
    </row>
    <row r="383" spans="1:8" x14ac:dyDescent="0.2">
      <c r="A383" t="s">
        <v>430</v>
      </c>
      <c r="B383" t="s">
        <v>5</v>
      </c>
      <c r="C383" t="s">
        <v>9</v>
      </c>
      <c r="D383" t="s">
        <v>7</v>
      </c>
      <c r="E383">
        <f>IF(_2[[#This Row],[Vote]]="YEA",1,0)</f>
        <v>1</v>
      </c>
      <c r="F383" cm="1">
        <f t="array" ref="F383">_xlfn.XLOOKUP(Table81621[Bill],Table2[Bill],Table2[Agree Value])</f>
        <v>0</v>
      </c>
      <c r="G383">
        <f>IF(_2[[#This Row],[Value]]=_2[[#This Row],[Agree]],_2[[#This Row],[Count]],0)</f>
        <v>0</v>
      </c>
      <c r="H383" cm="1">
        <f t="array" ref="H383">_xlfn.XLOOKUP(Table81621[Bill],Table2[Bill],Table2[Weight?],"Error")</f>
        <v>1</v>
      </c>
    </row>
    <row r="384" spans="1:8" x14ac:dyDescent="0.2">
      <c r="A384" t="s">
        <v>431</v>
      </c>
      <c r="B384" t="s">
        <v>5</v>
      </c>
      <c r="C384" t="s">
        <v>64</v>
      </c>
      <c r="D384" t="s">
        <v>7</v>
      </c>
      <c r="E384">
        <f>IF(_2[[#This Row],[Vote]]="YEA",1,0)</f>
        <v>1</v>
      </c>
      <c r="F384" cm="1">
        <f t="array" ref="F384">_xlfn.XLOOKUP(Table81621[Bill],Table2[Bill],Table2[Agree Value])</f>
        <v>0</v>
      </c>
      <c r="G384">
        <f>IF(_2[[#This Row],[Value]]=_2[[#This Row],[Agree]],_2[[#This Row],[Count]],0)</f>
        <v>0</v>
      </c>
      <c r="H384" cm="1">
        <f t="array" ref="H384">_xlfn.XLOOKUP(Table81621[Bill],Table2[Bill],Table2[Weight?],"Error")</f>
        <v>1</v>
      </c>
    </row>
    <row r="385" spans="1:8" x14ac:dyDescent="0.2">
      <c r="A385" t="s">
        <v>432</v>
      </c>
      <c r="B385" t="s">
        <v>5</v>
      </c>
      <c r="C385" t="s">
        <v>169</v>
      </c>
      <c r="D385" t="s">
        <v>7</v>
      </c>
      <c r="E385">
        <f>IF(_2[[#This Row],[Vote]]="YEA",1,0)</f>
        <v>1</v>
      </c>
      <c r="F385" cm="1">
        <f t="array" ref="F385">_xlfn.XLOOKUP(Table81621[Bill],Table2[Bill],Table2[Agree Value])</f>
        <v>0</v>
      </c>
      <c r="G385">
        <f>IF(_2[[#This Row],[Value]]=_2[[#This Row],[Agree]],_2[[#This Row],[Count]],0)</f>
        <v>0</v>
      </c>
      <c r="H385" cm="1">
        <f t="array" ref="H385">_xlfn.XLOOKUP(Table81621[Bill],Table2[Bill],Table2[Weight?],"Error")</f>
        <v>1</v>
      </c>
    </row>
    <row r="386" spans="1:8" x14ac:dyDescent="0.2">
      <c r="A386" t="s">
        <v>433</v>
      </c>
      <c r="B386" t="s">
        <v>5</v>
      </c>
      <c r="C386" t="s">
        <v>39</v>
      </c>
      <c r="D386" t="s">
        <v>7</v>
      </c>
      <c r="E386">
        <f>IF(_2[[#This Row],[Vote]]="YEA",1,0)</f>
        <v>1</v>
      </c>
      <c r="F386" cm="1">
        <f t="array" ref="F386">_xlfn.XLOOKUP(Table81621[Bill],Table2[Bill],Table2[Agree Value])</f>
        <v>0</v>
      </c>
      <c r="G386">
        <f>IF(_2[[#This Row],[Value]]=_2[[#This Row],[Agree]],_2[[#This Row],[Count]],0)</f>
        <v>0</v>
      </c>
      <c r="H386" cm="1">
        <f t="array" ref="H386">_xlfn.XLOOKUP(Table81621[Bill],Table2[Bill],Table2[Weight?],"Error")</f>
        <v>1</v>
      </c>
    </row>
    <row r="387" spans="1:8" x14ac:dyDescent="0.2">
      <c r="A387" t="s">
        <v>434</v>
      </c>
      <c r="B387" t="s">
        <v>1</v>
      </c>
      <c r="C387" t="s">
        <v>45</v>
      </c>
      <c r="D387" t="s">
        <v>3</v>
      </c>
      <c r="E387">
        <f>IF(_2[[#This Row],[Vote]]="YEA",1,0)</f>
        <v>0</v>
      </c>
      <c r="F387" cm="1">
        <f t="array" ref="F387">_xlfn.XLOOKUP(Table81621[Bill],Table2[Bill],Table2[Agree Value])</f>
        <v>0</v>
      </c>
      <c r="G387">
        <f>IF(_2[[#This Row],[Value]]=_2[[#This Row],[Agree]],_2[[#This Row],[Count]],0)</f>
        <v>1</v>
      </c>
      <c r="H387" cm="1">
        <f t="array" ref="H387">_xlfn.XLOOKUP(Table81621[Bill],Table2[Bill],Table2[Weight?],"Error")</f>
        <v>1</v>
      </c>
    </row>
    <row r="388" spans="1:8" x14ac:dyDescent="0.2">
      <c r="A388" t="s">
        <v>498</v>
      </c>
      <c r="B388" t="s">
        <v>5</v>
      </c>
      <c r="C388" t="s">
        <v>129</v>
      </c>
      <c r="D388" t="s">
        <v>7</v>
      </c>
      <c r="E388">
        <f>IF(_2[[#This Row],[Vote]]="YEA",1,0)</f>
        <v>1</v>
      </c>
      <c r="F388" cm="1">
        <f t="array" ref="F388">_xlfn.XLOOKUP(Table81621[Bill],Table2[Bill],Table2[Agree Value])</f>
        <v>0</v>
      </c>
      <c r="G388">
        <f>IF(_2[[#This Row],[Value]]=_2[[#This Row],[Agree]],_2[[#This Row],[Count]],0)</f>
        <v>0</v>
      </c>
      <c r="H388" cm="1">
        <f t="array" ref="H388">_xlfn.XLOOKUP(Table81621[Bill],Table2[Bill],Table2[Weight?],"Error")</f>
        <v>1</v>
      </c>
    </row>
    <row r="389" spans="1:8" x14ac:dyDescent="0.2">
      <c r="A389" t="s">
        <v>435</v>
      </c>
      <c r="B389" t="s">
        <v>1</v>
      </c>
      <c r="C389" t="s">
        <v>141</v>
      </c>
      <c r="D389" t="s">
        <v>3</v>
      </c>
      <c r="E389">
        <f>IF(_2[[#This Row],[Vote]]="YEA",1,0)</f>
        <v>0</v>
      </c>
      <c r="F389" cm="1">
        <f t="array" ref="F389">_xlfn.XLOOKUP(Table81621[Bill],Table2[Bill],Table2[Agree Value])</f>
        <v>0</v>
      </c>
      <c r="G389">
        <f>IF(_2[[#This Row],[Value]]=_2[[#This Row],[Agree]],_2[[#This Row],[Count]],0)</f>
        <v>1</v>
      </c>
      <c r="H389" cm="1">
        <f t="array" ref="H389">_xlfn.XLOOKUP(Table81621[Bill],Table2[Bill],Table2[Weight?],"Error")</f>
        <v>1</v>
      </c>
    </row>
    <row r="390" spans="1:8" x14ac:dyDescent="0.2">
      <c r="A390" t="s">
        <v>436</v>
      </c>
      <c r="B390" t="s">
        <v>5</v>
      </c>
      <c r="C390" t="s">
        <v>6</v>
      </c>
      <c r="D390" t="s">
        <v>7</v>
      </c>
      <c r="E390">
        <f>IF(_2[[#This Row],[Vote]]="YEA",1,0)</f>
        <v>1</v>
      </c>
      <c r="F390" cm="1">
        <f t="array" ref="F390">_xlfn.XLOOKUP(Table81621[Bill],Table2[Bill],Table2[Agree Value])</f>
        <v>0</v>
      </c>
      <c r="G390">
        <f>IF(_2[[#This Row],[Value]]=_2[[#This Row],[Agree]],_2[[#This Row],[Count]],0)</f>
        <v>0</v>
      </c>
      <c r="H390" cm="1">
        <f t="array" ref="H390">_xlfn.XLOOKUP(Table81621[Bill],Table2[Bill],Table2[Weight?],"Error")</f>
        <v>1</v>
      </c>
    </row>
    <row r="391" spans="1:8" x14ac:dyDescent="0.2">
      <c r="A391" t="s">
        <v>437</v>
      </c>
      <c r="B391" t="s">
        <v>1</v>
      </c>
      <c r="C391" t="s">
        <v>9</v>
      </c>
      <c r="D391" t="s">
        <v>3</v>
      </c>
      <c r="E391">
        <f>IF(_2[[#This Row],[Vote]]="YEA",1,0)</f>
        <v>0</v>
      </c>
      <c r="F391" cm="1">
        <f t="array" ref="F391">_xlfn.XLOOKUP(Table81621[Bill],Table2[Bill],Table2[Agree Value])</f>
        <v>0</v>
      </c>
      <c r="G391">
        <f>IF(_2[[#This Row],[Value]]=_2[[#This Row],[Agree]],_2[[#This Row],[Count]],0)</f>
        <v>1</v>
      </c>
      <c r="H391" cm="1">
        <f t="array" ref="H391">_xlfn.XLOOKUP(Table81621[Bill],Table2[Bill],Table2[Weight?],"Error")</f>
        <v>1</v>
      </c>
    </row>
    <row r="392" spans="1:8" x14ac:dyDescent="0.2">
      <c r="A392" t="s">
        <v>438</v>
      </c>
      <c r="B392" t="s">
        <v>1</v>
      </c>
      <c r="C392" t="s">
        <v>31</v>
      </c>
      <c r="D392" t="s">
        <v>3</v>
      </c>
      <c r="E392">
        <f>IF(_2[[#This Row],[Vote]]="YEA",1,0)</f>
        <v>0</v>
      </c>
      <c r="F392" cm="1">
        <f t="array" ref="F392">_xlfn.XLOOKUP(Table81621[Bill],Table2[Bill],Table2[Agree Value])</f>
        <v>0</v>
      </c>
      <c r="G392">
        <f>IF(_2[[#This Row],[Value]]=_2[[#This Row],[Agree]],_2[[#This Row],[Count]],0)</f>
        <v>1</v>
      </c>
      <c r="H392" cm="1">
        <f t="array" ref="H392">_xlfn.XLOOKUP(Table81621[Bill],Table2[Bill],Table2[Weight?],"Error")</f>
        <v>1</v>
      </c>
    </row>
    <row r="393" spans="1:8" x14ac:dyDescent="0.2">
      <c r="A393" t="s">
        <v>439</v>
      </c>
      <c r="B393" t="s">
        <v>1</v>
      </c>
      <c r="C393" t="s">
        <v>9</v>
      </c>
      <c r="D393" t="s">
        <v>3</v>
      </c>
      <c r="E393">
        <f>IF(_2[[#This Row],[Vote]]="YEA",1,0)</f>
        <v>0</v>
      </c>
      <c r="F393" cm="1">
        <f t="array" ref="F393">_xlfn.XLOOKUP(Table81621[Bill],Table2[Bill],Table2[Agree Value])</f>
        <v>0</v>
      </c>
      <c r="G393">
        <f>IF(_2[[#This Row],[Value]]=_2[[#This Row],[Agree]],_2[[#This Row],[Count]],0)</f>
        <v>1</v>
      </c>
      <c r="H393" cm="1">
        <f t="array" ref="H393">_xlfn.XLOOKUP(Table81621[Bill],Table2[Bill],Table2[Weight?],"Error")</f>
        <v>1</v>
      </c>
    </row>
    <row r="394" spans="1:8" x14ac:dyDescent="0.2">
      <c r="A394" t="s">
        <v>440</v>
      </c>
      <c r="B394" t="s">
        <v>5</v>
      </c>
      <c r="C394" t="s">
        <v>64</v>
      </c>
      <c r="D394" t="s">
        <v>7</v>
      </c>
      <c r="E394">
        <f>IF(_2[[#This Row],[Vote]]="YEA",1,0)</f>
        <v>1</v>
      </c>
      <c r="F394" cm="1">
        <f t="array" ref="F394">_xlfn.XLOOKUP(Table81621[Bill],Table2[Bill],Table2[Agree Value])</f>
        <v>0</v>
      </c>
      <c r="G394">
        <f>IF(_2[[#This Row],[Value]]=_2[[#This Row],[Agree]],_2[[#This Row],[Count]],0)</f>
        <v>0</v>
      </c>
      <c r="H394" cm="1">
        <f t="array" ref="H394">_xlfn.XLOOKUP(Table81621[Bill],Table2[Bill],Table2[Weight?],"Error")</f>
        <v>1</v>
      </c>
    </row>
    <row r="395" spans="1:8" x14ac:dyDescent="0.2">
      <c r="A395" t="s">
        <v>441</v>
      </c>
      <c r="B395" t="s">
        <v>1</v>
      </c>
      <c r="C395" t="s">
        <v>45</v>
      </c>
      <c r="D395" t="s">
        <v>3</v>
      </c>
      <c r="E395">
        <f>IF(_2[[#This Row],[Vote]]="YEA",1,0)</f>
        <v>0</v>
      </c>
      <c r="F395" cm="1">
        <f t="array" ref="F395">_xlfn.XLOOKUP(Table81621[Bill],Table2[Bill],Table2[Agree Value])</f>
        <v>0</v>
      </c>
      <c r="G395">
        <f>IF(_2[[#This Row],[Value]]=_2[[#This Row],[Agree]],_2[[#This Row],[Count]],0)</f>
        <v>1</v>
      </c>
      <c r="H395" cm="1">
        <f t="array" ref="H395">_xlfn.XLOOKUP(Table81621[Bill],Table2[Bill],Table2[Weight?],"Error")</f>
        <v>1</v>
      </c>
    </row>
    <row r="396" spans="1:8" x14ac:dyDescent="0.2">
      <c r="A396" t="s">
        <v>442</v>
      </c>
      <c r="B396" t="s">
        <v>1</v>
      </c>
      <c r="C396" t="s">
        <v>9</v>
      </c>
      <c r="D396" t="s">
        <v>3</v>
      </c>
      <c r="E396">
        <f>IF(_2[[#This Row],[Vote]]="YEA",1,0)</f>
        <v>0</v>
      </c>
      <c r="F396" cm="1">
        <f t="array" ref="F396">_xlfn.XLOOKUP(Table81621[Bill],Table2[Bill],Table2[Agree Value])</f>
        <v>0</v>
      </c>
      <c r="G396">
        <f>IF(_2[[#This Row],[Value]]=_2[[#This Row],[Agree]],_2[[#This Row],[Count]],0)</f>
        <v>1</v>
      </c>
      <c r="H396" cm="1">
        <f t="array" ref="H396">_xlfn.XLOOKUP(Table81621[Bill],Table2[Bill],Table2[Weight?],"Error")</f>
        <v>1</v>
      </c>
    </row>
    <row r="397" spans="1:8" x14ac:dyDescent="0.2">
      <c r="A397" t="s">
        <v>443</v>
      </c>
      <c r="B397" t="s">
        <v>1</v>
      </c>
      <c r="C397" t="s">
        <v>161</v>
      </c>
      <c r="D397" t="s">
        <v>3</v>
      </c>
      <c r="E397">
        <f>IF(_2[[#This Row],[Vote]]="YEA",1,0)</f>
        <v>0</v>
      </c>
      <c r="F397" cm="1">
        <f t="array" ref="F397">_xlfn.XLOOKUP(Table81621[Bill],Table2[Bill],Table2[Agree Value])</f>
        <v>0</v>
      </c>
      <c r="G397">
        <f>IF(_2[[#This Row],[Value]]=_2[[#This Row],[Agree]],_2[[#This Row],[Count]],0)</f>
        <v>1</v>
      </c>
      <c r="H397" cm="1">
        <f t="array" ref="H397">_xlfn.XLOOKUP(Table81621[Bill],Table2[Bill],Table2[Weight?],"Error")</f>
        <v>1</v>
      </c>
    </row>
    <row r="398" spans="1:8" x14ac:dyDescent="0.2">
      <c r="A398" t="s">
        <v>444</v>
      </c>
      <c r="B398" t="s">
        <v>5</v>
      </c>
      <c r="C398" t="s">
        <v>66</v>
      </c>
      <c r="D398" t="s">
        <v>7</v>
      </c>
      <c r="E398">
        <f>IF(_2[[#This Row],[Vote]]="YEA",1,0)</f>
        <v>1</v>
      </c>
      <c r="F398" cm="1">
        <f t="array" ref="F398">_xlfn.XLOOKUP(Table81621[Bill],Table2[Bill],Table2[Agree Value])</f>
        <v>0</v>
      </c>
      <c r="G398">
        <f>IF(_2[[#This Row],[Value]]=_2[[#This Row],[Agree]],_2[[#This Row],[Count]],0)</f>
        <v>0</v>
      </c>
      <c r="H398" cm="1">
        <f t="array" ref="H398">_xlfn.XLOOKUP(Table81621[Bill],Table2[Bill],Table2[Weight?],"Error")</f>
        <v>1</v>
      </c>
    </row>
    <row r="399" spans="1:8" x14ac:dyDescent="0.2">
      <c r="A399" t="s">
        <v>445</v>
      </c>
      <c r="B399" t="s">
        <v>5</v>
      </c>
      <c r="C399" t="s">
        <v>169</v>
      </c>
      <c r="D399" t="s">
        <v>7</v>
      </c>
      <c r="E399">
        <f>IF(_2[[#This Row],[Vote]]="YEA",1,0)</f>
        <v>1</v>
      </c>
      <c r="F399" cm="1">
        <f t="array" ref="F399">_xlfn.XLOOKUP(Table81621[Bill],Table2[Bill],Table2[Agree Value])</f>
        <v>0</v>
      </c>
      <c r="G399">
        <f>IF(_2[[#This Row],[Value]]=_2[[#This Row],[Agree]],_2[[#This Row],[Count]],0)</f>
        <v>0</v>
      </c>
      <c r="H399" cm="1">
        <f t="array" ref="H399">_xlfn.XLOOKUP(Table81621[Bill],Table2[Bill],Table2[Weight?],"Error")</f>
        <v>1</v>
      </c>
    </row>
    <row r="400" spans="1:8" x14ac:dyDescent="0.2">
      <c r="A400" t="s">
        <v>446</v>
      </c>
      <c r="B400" t="s">
        <v>5</v>
      </c>
      <c r="C400" t="s">
        <v>108</v>
      </c>
      <c r="D400" t="s">
        <v>7</v>
      </c>
      <c r="E400">
        <f>IF(_2[[#This Row],[Vote]]="YEA",1,0)</f>
        <v>1</v>
      </c>
      <c r="F400" cm="1">
        <f t="array" ref="F400">_xlfn.XLOOKUP(Table81621[Bill],Table2[Bill],Table2[Agree Value])</f>
        <v>0</v>
      </c>
      <c r="G400">
        <f>IF(_2[[#This Row],[Value]]=_2[[#This Row],[Agree]],_2[[#This Row],[Count]],0)</f>
        <v>0</v>
      </c>
      <c r="H400" cm="1">
        <f t="array" ref="H400">_xlfn.XLOOKUP(Table81621[Bill],Table2[Bill],Table2[Weight?],"Error")</f>
        <v>1</v>
      </c>
    </row>
    <row r="401" spans="1:8" x14ac:dyDescent="0.2">
      <c r="A401" t="s">
        <v>447</v>
      </c>
      <c r="B401" t="s">
        <v>1</v>
      </c>
      <c r="C401" t="s">
        <v>19</v>
      </c>
      <c r="D401" t="s">
        <v>3</v>
      </c>
      <c r="E401">
        <f>IF(_2[[#This Row],[Vote]]="YEA",1,0)</f>
        <v>0</v>
      </c>
      <c r="F401" cm="1">
        <f t="array" ref="F401">_xlfn.XLOOKUP(Table81621[Bill],Table2[Bill],Table2[Agree Value])</f>
        <v>0</v>
      </c>
      <c r="G401">
        <f>IF(_2[[#This Row],[Value]]=_2[[#This Row],[Agree]],_2[[#This Row],[Count]],0)</f>
        <v>1</v>
      </c>
      <c r="H401" cm="1">
        <f t="array" ref="H401">_xlfn.XLOOKUP(Table81621[Bill],Table2[Bill],Table2[Weight?],"Error")</f>
        <v>1</v>
      </c>
    </row>
    <row r="402" spans="1:8" x14ac:dyDescent="0.2">
      <c r="A402" t="s">
        <v>448</v>
      </c>
      <c r="B402" t="s">
        <v>1</v>
      </c>
      <c r="C402" t="s">
        <v>45</v>
      </c>
      <c r="D402" t="s">
        <v>3</v>
      </c>
      <c r="E402">
        <f>IF(_2[[#This Row],[Vote]]="YEA",1,0)</f>
        <v>0</v>
      </c>
      <c r="F402" cm="1">
        <f t="array" ref="F402">_xlfn.XLOOKUP(Table81621[Bill],Table2[Bill],Table2[Agree Value])</f>
        <v>0</v>
      </c>
      <c r="G402">
        <f>IF(_2[[#This Row],[Value]]=_2[[#This Row],[Agree]],_2[[#This Row],[Count]],0)</f>
        <v>1</v>
      </c>
      <c r="H402" cm="1">
        <f t="array" ref="H402">_xlfn.XLOOKUP(Table81621[Bill],Table2[Bill],Table2[Weight?],"Error")</f>
        <v>1</v>
      </c>
    </row>
    <row r="403" spans="1:8" x14ac:dyDescent="0.2">
      <c r="A403" t="s">
        <v>449</v>
      </c>
      <c r="B403" t="s">
        <v>1</v>
      </c>
      <c r="C403" t="s">
        <v>94</v>
      </c>
      <c r="D403" t="s">
        <v>3</v>
      </c>
      <c r="E403">
        <f>IF(_2[[#This Row],[Vote]]="YEA",1,0)</f>
        <v>0</v>
      </c>
      <c r="F403" cm="1">
        <f t="array" ref="F403">_xlfn.XLOOKUP(Table81621[Bill],Table2[Bill],Table2[Agree Value])</f>
        <v>0</v>
      </c>
      <c r="G403">
        <f>IF(_2[[#This Row],[Value]]=_2[[#This Row],[Agree]],_2[[#This Row],[Count]],0)</f>
        <v>1</v>
      </c>
      <c r="H403" cm="1">
        <f t="array" ref="H403">_xlfn.XLOOKUP(Table81621[Bill],Table2[Bill],Table2[Weight?],"Error")</f>
        <v>1</v>
      </c>
    </row>
    <row r="404" spans="1:8" x14ac:dyDescent="0.2">
      <c r="A404" t="s">
        <v>450</v>
      </c>
      <c r="B404" t="s">
        <v>1</v>
      </c>
      <c r="C404" t="s">
        <v>64</v>
      </c>
      <c r="D404" t="s">
        <v>3</v>
      </c>
      <c r="E404">
        <f>IF(_2[[#This Row],[Vote]]="YEA",1,0)</f>
        <v>0</v>
      </c>
      <c r="F404" cm="1">
        <f t="array" ref="F404">_xlfn.XLOOKUP(Table81621[Bill],Table2[Bill],Table2[Agree Value])</f>
        <v>0</v>
      </c>
      <c r="G404">
        <f>IF(_2[[#This Row],[Value]]=_2[[#This Row],[Agree]],_2[[#This Row],[Count]],0)</f>
        <v>1</v>
      </c>
      <c r="H404" cm="1">
        <f t="array" ref="H404">_xlfn.XLOOKUP(Table81621[Bill],Table2[Bill],Table2[Weight?],"Error")</f>
        <v>1</v>
      </c>
    </row>
    <row r="405" spans="1:8" x14ac:dyDescent="0.2">
      <c r="A405" t="s">
        <v>451</v>
      </c>
      <c r="B405" t="s">
        <v>1</v>
      </c>
      <c r="C405" t="s">
        <v>9</v>
      </c>
      <c r="D405" t="s">
        <v>3</v>
      </c>
      <c r="E405">
        <f>IF(_2[[#This Row],[Vote]]="YEA",1,0)</f>
        <v>0</v>
      </c>
      <c r="F405" cm="1">
        <f t="array" ref="F405">_xlfn.XLOOKUP(Table81621[Bill],Table2[Bill],Table2[Agree Value])</f>
        <v>0</v>
      </c>
      <c r="G405">
        <f>IF(_2[[#This Row],[Value]]=_2[[#This Row],[Agree]],_2[[#This Row],[Count]],0)</f>
        <v>1</v>
      </c>
      <c r="H405" cm="1">
        <f t="array" ref="H405">_xlfn.XLOOKUP(Table81621[Bill],Table2[Bill],Table2[Weight?],"Error")</f>
        <v>1</v>
      </c>
    </row>
    <row r="406" spans="1:8" x14ac:dyDescent="0.2">
      <c r="A406" t="s">
        <v>452</v>
      </c>
      <c r="B406" t="s">
        <v>1</v>
      </c>
      <c r="C406" t="s">
        <v>64</v>
      </c>
      <c r="D406" t="s">
        <v>3</v>
      </c>
      <c r="E406">
        <f>IF(_2[[#This Row],[Vote]]="YEA",1,0)</f>
        <v>0</v>
      </c>
      <c r="F406" cm="1">
        <f t="array" ref="F406">_xlfn.XLOOKUP(Table81621[Bill],Table2[Bill],Table2[Agree Value])</f>
        <v>0</v>
      </c>
      <c r="G406">
        <f>IF(_2[[#This Row],[Value]]=_2[[#This Row],[Agree]],_2[[#This Row],[Count]],0)</f>
        <v>1</v>
      </c>
      <c r="H406" cm="1">
        <f t="array" ref="H406">_xlfn.XLOOKUP(Table81621[Bill],Table2[Bill],Table2[Weight?],"Error")</f>
        <v>1</v>
      </c>
    </row>
    <row r="407" spans="1:8" x14ac:dyDescent="0.2">
      <c r="A407" t="s">
        <v>453</v>
      </c>
      <c r="B407" t="s">
        <v>1</v>
      </c>
      <c r="C407" t="s">
        <v>24</v>
      </c>
      <c r="D407" t="s">
        <v>3</v>
      </c>
      <c r="E407">
        <f>IF(_2[[#This Row],[Vote]]="YEA",1,0)</f>
        <v>0</v>
      </c>
      <c r="F407" cm="1">
        <f t="array" ref="F407">_xlfn.XLOOKUP(Table81621[Bill],Table2[Bill],Table2[Agree Value])</f>
        <v>0</v>
      </c>
      <c r="G407">
        <f>IF(_2[[#This Row],[Value]]=_2[[#This Row],[Agree]],_2[[#This Row],[Count]],0)</f>
        <v>1</v>
      </c>
      <c r="H407" cm="1">
        <f t="array" ref="H407">_xlfn.XLOOKUP(Table81621[Bill],Table2[Bill],Table2[Weight?],"Error")</f>
        <v>1</v>
      </c>
    </row>
    <row r="408" spans="1:8" x14ac:dyDescent="0.2">
      <c r="A408" t="s">
        <v>454</v>
      </c>
      <c r="B408" t="s">
        <v>1</v>
      </c>
      <c r="C408" t="s">
        <v>219</v>
      </c>
      <c r="D408" t="s">
        <v>3</v>
      </c>
      <c r="E408">
        <f>IF(_2[[#This Row],[Vote]]="YEA",1,0)</f>
        <v>0</v>
      </c>
      <c r="F408" cm="1">
        <f t="array" ref="F408">_xlfn.XLOOKUP(Table81621[Bill],Table2[Bill],Table2[Agree Value])</f>
        <v>0</v>
      </c>
      <c r="G408">
        <f>IF(_2[[#This Row],[Value]]=_2[[#This Row],[Agree]],_2[[#This Row],[Count]],0)</f>
        <v>1</v>
      </c>
      <c r="H408" cm="1">
        <f t="array" ref="H408">_xlfn.XLOOKUP(Table81621[Bill],Table2[Bill],Table2[Weight?],"Error")</f>
        <v>1</v>
      </c>
    </row>
    <row r="409" spans="1:8" x14ac:dyDescent="0.2">
      <c r="A409" t="s">
        <v>455</v>
      </c>
      <c r="B409" t="s">
        <v>5</v>
      </c>
      <c r="C409" t="s">
        <v>31</v>
      </c>
      <c r="D409" t="s">
        <v>7</v>
      </c>
      <c r="E409">
        <f>IF(_2[[#This Row],[Vote]]="YEA",1,0)</f>
        <v>1</v>
      </c>
      <c r="F409" cm="1">
        <f t="array" ref="F409">_xlfn.XLOOKUP(Table81621[Bill],Table2[Bill],Table2[Agree Value])</f>
        <v>0</v>
      </c>
      <c r="G409">
        <f>IF(_2[[#This Row],[Value]]=_2[[#This Row],[Agree]],_2[[#This Row],[Count]],0)</f>
        <v>0</v>
      </c>
      <c r="H409" cm="1">
        <f t="array" ref="H409">_xlfn.XLOOKUP(Table81621[Bill],Table2[Bill],Table2[Weight?],"Error")</f>
        <v>1</v>
      </c>
    </row>
    <row r="410" spans="1:8" x14ac:dyDescent="0.2">
      <c r="A410" t="s">
        <v>456</v>
      </c>
      <c r="B410" t="s">
        <v>1</v>
      </c>
      <c r="C410" t="s">
        <v>62</v>
      </c>
      <c r="D410" t="s">
        <v>3</v>
      </c>
      <c r="E410">
        <f>IF(_2[[#This Row],[Vote]]="YEA",1,0)</f>
        <v>0</v>
      </c>
      <c r="F410" cm="1">
        <f t="array" ref="F410">_xlfn.XLOOKUP(Table81621[Bill],Table2[Bill],Table2[Agree Value])</f>
        <v>0</v>
      </c>
      <c r="G410">
        <f>IF(_2[[#This Row],[Value]]=_2[[#This Row],[Agree]],_2[[#This Row],[Count]],0)</f>
        <v>1</v>
      </c>
      <c r="H410" cm="1">
        <f t="array" ref="H410">_xlfn.XLOOKUP(Table81621[Bill],Table2[Bill],Table2[Weight?],"Error")</f>
        <v>1</v>
      </c>
    </row>
    <row r="411" spans="1:8" x14ac:dyDescent="0.2">
      <c r="A411" t="s">
        <v>457</v>
      </c>
      <c r="B411" t="s">
        <v>5</v>
      </c>
      <c r="C411" t="s">
        <v>9</v>
      </c>
      <c r="D411" t="s">
        <v>7</v>
      </c>
      <c r="E411">
        <f>IF(_2[[#This Row],[Vote]]="YEA",1,0)</f>
        <v>1</v>
      </c>
      <c r="F411" cm="1">
        <f t="array" ref="F411">_xlfn.XLOOKUP(Table81621[Bill],Table2[Bill],Table2[Agree Value])</f>
        <v>0</v>
      </c>
      <c r="G411">
        <f>IF(_2[[#This Row],[Value]]=_2[[#This Row],[Agree]],_2[[#This Row],[Count]],0)</f>
        <v>0</v>
      </c>
      <c r="H411" cm="1">
        <f t="array" ref="H411">_xlfn.XLOOKUP(Table81621[Bill],Table2[Bill],Table2[Weight?],"Error")</f>
        <v>1</v>
      </c>
    </row>
    <row r="412" spans="1:8" x14ac:dyDescent="0.2">
      <c r="A412" t="s">
        <v>458</v>
      </c>
      <c r="B412" t="s">
        <v>5</v>
      </c>
      <c r="C412" t="s">
        <v>203</v>
      </c>
      <c r="D412" t="s">
        <v>7</v>
      </c>
      <c r="E412">
        <f>IF(_2[[#This Row],[Vote]]="YEA",1,0)</f>
        <v>1</v>
      </c>
      <c r="F412" cm="1">
        <f t="array" ref="F412">_xlfn.XLOOKUP(Table81621[Bill],Table2[Bill],Table2[Agree Value])</f>
        <v>0</v>
      </c>
      <c r="G412">
        <f>IF(_2[[#This Row],[Value]]=_2[[#This Row],[Agree]],_2[[#This Row],[Count]],0)</f>
        <v>0</v>
      </c>
      <c r="H412" cm="1">
        <f t="array" ref="H412">_xlfn.XLOOKUP(Table81621[Bill],Table2[Bill],Table2[Weight?],"Error")</f>
        <v>1</v>
      </c>
    </row>
    <row r="413" spans="1:8" x14ac:dyDescent="0.2">
      <c r="A413" t="s">
        <v>459</v>
      </c>
      <c r="B413" t="s">
        <v>5</v>
      </c>
      <c r="C413" t="s">
        <v>15</v>
      </c>
      <c r="D413" t="s">
        <v>7</v>
      </c>
      <c r="E413">
        <f>IF(_2[[#This Row],[Vote]]="YEA",1,0)</f>
        <v>1</v>
      </c>
      <c r="F413" cm="1">
        <f t="array" ref="F413">_xlfn.XLOOKUP(Table81621[Bill],Table2[Bill],Table2[Agree Value])</f>
        <v>0</v>
      </c>
      <c r="G413">
        <f>IF(_2[[#This Row],[Value]]=_2[[#This Row],[Agree]],_2[[#This Row],[Count]],0)</f>
        <v>0</v>
      </c>
      <c r="H413" cm="1">
        <f t="array" ref="H413">_xlfn.XLOOKUP(Table81621[Bill],Table2[Bill],Table2[Weight?],"Error")</f>
        <v>1</v>
      </c>
    </row>
    <row r="414" spans="1:8" x14ac:dyDescent="0.2">
      <c r="A414" t="s">
        <v>460</v>
      </c>
      <c r="B414" t="s">
        <v>5</v>
      </c>
      <c r="C414" t="s">
        <v>169</v>
      </c>
      <c r="D414" t="s">
        <v>7</v>
      </c>
      <c r="E414">
        <f>IF(_2[[#This Row],[Vote]]="YEA",1,0)</f>
        <v>1</v>
      </c>
      <c r="F414" cm="1">
        <f t="array" ref="F414">_xlfn.XLOOKUP(Table81621[Bill],Table2[Bill],Table2[Agree Value])</f>
        <v>0</v>
      </c>
      <c r="G414">
        <f>IF(_2[[#This Row],[Value]]=_2[[#This Row],[Agree]],_2[[#This Row],[Count]],0)</f>
        <v>0</v>
      </c>
      <c r="H414" cm="1">
        <f t="array" ref="H414">_xlfn.XLOOKUP(Table81621[Bill],Table2[Bill],Table2[Weight?],"Error")</f>
        <v>1</v>
      </c>
    </row>
    <row r="415" spans="1:8" x14ac:dyDescent="0.2">
      <c r="A415" t="s">
        <v>461</v>
      </c>
      <c r="B415" t="s">
        <v>1</v>
      </c>
      <c r="C415" t="s">
        <v>9</v>
      </c>
      <c r="D415" t="s">
        <v>3</v>
      </c>
      <c r="E415">
        <f>IF(_2[[#This Row],[Vote]]="YEA",1,0)</f>
        <v>0</v>
      </c>
      <c r="F415" cm="1">
        <f t="array" ref="F415">_xlfn.XLOOKUP(Table81621[Bill],Table2[Bill],Table2[Agree Value])</f>
        <v>0</v>
      </c>
      <c r="G415">
        <f>IF(_2[[#This Row],[Value]]=_2[[#This Row],[Agree]],_2[[#This Row],[Count]],0)</f>
        <v>1</v>
      </c>
      <c r="H415" cm="1">
        <f t="array" ref="H415">_xlfn.XLOOKUP(Table81621[Bill],Table2[Bill],Table2[Weight?],"Error")</f>
        <v>1</v>
      </c>
    </row>
    <row r="416" spans="1:8" x14ac:dyDescent="0.2">
      <c r="A416" t="s">
        <v>462</v>
      </c>
      <c r="B416" t="s">
        <v>1</v>
      </c>
      <c r="C416" t="s">
        <v>287</v>
      </c>
      <c r="D416" t="s">
        <v>3</v>
      </c>
      <c r="E416">
        <f>IF(_2[[#This Row],[Vote]]="YEA",1,0)</f>
        <v>0</v>
      </c>
      <c r="F416" cm="1">
        <f t="array" ref="F416">_xlfn.XLOOKUP(Table81621[Bill],Table2[Bill],Table2[Agree Value])</f>
        <v>0</v>
      </c>
      <c r="G416">
        <f>IF(_2[[#This Row],[Value]]=_2[[#This Row],[Agree]],_2[[#This Row],[Count]],0)</f>
        <v>1</v>
      </c>
      <c r="H416" cm="1">
        <f t="array" ref="H416">_xlfn.XLOOKUP(Table81621[Bill],Table2[Bill],Table2[Weight?],"Error")</f>
        <v>1</v>
      </c>
    </row>
    <row r="417" spans="1:8" x14ac:dyDescent="0.2">
      <c r="A417" t="s">
        <v>463</v>
      </c>
      <c r="B417" t="s">
        <v>1</v>
      </c>
      <c r="C417" t="s">
        <v>15</v>
      </c>
      <c r="D417" t="s">
        <v>3</v>
      </c>
      <c r="E417">
        <f>IF(_2[[#This Row],[Vote]]="YEA",1,0)</f>
        <v>0</v>
      </c>
      <c r="F417" cm="1">
        <f t="array" ref="F417">_xlfn.XLOOKUP(Table81621[Bill],Table2[Bill],Table2[Agree Value])</f>
        <v>0</v>
      </c>
      <c r="G417">
        <f>IF(_2[[#This Row],[Value]]=_2[[#This Row],[Agree]],_2[[#This Row],[Count]],0)</f>
        <v>1</v>
      </c>
      <c r="H417" cm="1">
        <f t="array" ref="H417">_xlfn.XLOOKUP(Table81621[Bill],Table2[Bill],Table2[Weight?],"Error")</f>
        <v>1</v>
      </c>
    </row>
    <row r="418" spans="1:8" x14ac:dyDescent="0.2">
      <c r="A418" t="s">
        <v>464</v>
      </c>
      <c r="B418" t="s">
        <v>1</v>
      </c>
      <c r="C418" t="s">
        <v>64</v>
      </c>
      <c r="D418" t="s">
        <v>3</v>
      </c>
      <c r="E418">
        <f>IF(_2[[#This Row],[Vote]]="YEA",1,0)</f>
        <v>0</v>
      </c>
      <c r="F418" cm="1">
        <f t="array" ref="F418">_xlfn.XLOOKUP(Table81621[Bill],Table2[Bill],Table2[Agree Value])</f>
        <v>0</v>
      </c>
      <c r="G418">
        <f>IF(_2[[#This Row],[Value]]=_2[[#This Row],[Agree]],_2[[#This Row],[Count]],0)</f>
        <v>1</v>
      </c>
      <c r="H418" cm="1">
        <f t="array" ref="H418">_xlfn.XLOOKUP(Table81621[Bill],Table2[Bill],Table2[Weight?],"Error")</f>
        <v>1</v>
      </c>
    </row>
    <row r="419" spans="1:8" x14ac:dyDescent="0.2">
      <c r="A419" t="s">
        <v>465</v>
      </c>
      <c r="B419" t="s">
        <v>5</v>
      </c>
      <c r="C419" t="s">
        <v>11</v>
      </c>
      <c r="D419" t="s">
        <v>7</v>
      </c>
      <c r="E419">
        <f>IF(_2[[#This Row],[Vote]]="YEA",1,0)</f>
        <v>1</v>
      </c>
      <c r="F419" cm="1">
        <f t="array" ref="F419">_xlfn.XLOOKUP(Table81621[Bill],Table2[Bill],Table2[Agree Value])</f>
        <v>0</v>
      </c>
      <c r="G419">
        <f>IF(_2[[#This Row],[Value]]=_2[[#This Row],[Agree]],_2[[#This Row],[Count]],0)</f>
        <v>0</v>
      </c>
      <c r="H419" cm="1">
        <f t="array" ref="H419">_xlfn.XLOOKUP(Table81621[Bill],Table2[Bill],Table2[Weight?],"Error")</f>
        <v>1</v>
      </c>
    </row>
    <row r="420" spans="1:8" x14ac:dyDescent="0.2">
      <c r="A420" t="s">
        <v>466</v>
      </c>
      <c r="B420" t="s">
        <v>5</v>
      </c>
      <c r="C420" t="s">
        <v>45</v>
      </c>
      <c r="D420" t="s">
        <v>7</v>
      </c>
      <c r="E420">
        <f>IF(_2[[#This Row],[Vote]]="YEA",1,0)</f>
        <v>1</v>
      </c>
      <c r="F420" cm="1">
        <f t="array" ref="F420">_xlfn.XLOOKUP(Table81621[Bill],Table2[Bill],Table2[Agree Value])</f>
        <v>0</v>
      </c>
      <c r="G420">
        <f>IF(_2[[#This Row],[Value]]=_2[[#This Row],[Agree]],_2[[#This Row],[Count]],0)</f>
        <v>0</v>
      </c>
      <c r="H420" cm="1">
        <f t="array" ref="H420">_xlfn.XLOOKUP(Table81621[Bill],Table2[Bill],Table2[Weight?],"Error")</f>
        <v>1</v>
      </c>
    </row>
    <row r="421" spans="1:8" x14ac:dyDescent="0.2">
      <c r="A421" t="s">
        <v>467</v>
      </c>
      <c r="B421" t="s">
        <v>5</v>
      </c>
      <c r="C421" t="s">
        <v>39</v>
      </c>
      <c r="D421" t="s">
        <v>7</v>
      </c>
      <c r="E421">
        <f>IF(_2[[#This Row],[Vote]]="YEA",1,0)</f>
        <v>1</v>
      </c>
      <c r="F421" cm="1">
        <f t="array" ref="F421">_xlfn.XLOOKUP(Table81621[Bill],Table2[Bill],Table2[Agree Value])</f>
        <v>0</v>
      </c>
      <c r="G421">
        <f>IF(_2[[#This Row],[Value]]=_2[[#This Row],[Agree]],_2[[#This Row],[Count]],0)</f>
        <v>0</v>
      </c>
      <c r="H421" cm="1">
        <f t="array" ref="H421">_xlfn.XLOOKUP(Table81621[Bill],Table2[Bill],Table2[Weight?],"Error")</f>
        <v>1</v>
      </c>
    </row>
    <row r="422" spans="1:8" x14ac:dyDescent="0.2">
      <c r="A422" t="s">
        <v>468</v>
      </c>
      <c r="B422" t="s">
        <v>1</v>
      </c>
      <c r="C422" t="s">
        <v>39</v>
      </c>
      <c r="D422" t="s">
        <v>3</v>
      </c>
      <c r="E422">
        <f>IF(_2[[#This Row],[Vote]]="YEA",1,0)</f>
        <v>0</v>
      </c>
      <c r="F422" cm="1">
        <f t="array" ref="F422">_xlfn.XLOOKUP(Table81621[Bill],Table2[Bill],Table2[Agree Value])</f>
        <v>0</v>
      </c>
      <c r="G422">
        <f>IF(_2[[#This Row],[Value]]=_2[[#This Row],[Agree]],_2[[#This Row],[Count]],0)</f>
        <v>1</v>
      </c>
      <c r="H422" cm="1">
        <f t="array" ref="H422">_xlfn.XLOOKUP(Table81621[Bill],Table2[Bill],Table2[Weight?],"Error")</f>
        <v>1</v>
      </c>
    </row>
    <row r="423" spans="1:8" x14ac:dyDescent="0.2">
      <c r="A423" t="s">
        <v>469</v>
      </c>
      <c r="B423" t="s">
        <v>1</v>
      </c>
      <c r="C423" t="s">
        <v>9</v>
      </c>
      <c r="D423" t="s">
        <v>3</v>
      </c>
      <c r="E423">
        <f>IF(_2[[#This Row],[Vote]]="YEA",1,0)</f>
        <v>0</v>
      </c>
      <c r="F423" cm="1">
        <f t="array" ref="F423">_xlfn.XLOOKUP(Table81621[Bill],Table2[Bill],Table2[Agree Value])</f>
        <v>0</v>
      </c>
      <c r="G423">
        <f>IF(_2[[#This Row],[Value]]=_2[[#This Row],[Agree]],_2[[#This Row],[Count]],0)</f>
        <v>1</v>
      </c>
      <c r="H423" cm="1">
        <f t="array" ref="H423">_xlfn.XLOOKUP(Table81621[Bill],Table2[Bill],Table2[Weight?],"Error")</f>
        <v>1</v>
      </c>
    </row>
    <row r="424" spans="1:8" x14ac:dyDescent="0.2">
      <c r="A424" t="s">
        <v>470</v>
      </c>
      <c r="B424" t="s">
        <v>1</v>
      </c>
      <c r="C424" t="s">
        <v>203</v>
      </c>
      <c r="D424" t="s">
        <v>3</v>
      </c>
      <c r="E424">
        <f>IF(_2[[#This Row],[Vote]]="YEA",1,0)</f>
        <v>0</v>
      </c>
      <c r="F424" cm="1">
        <f t="array" ref="F424">_xlfn.XLOOKUP(Table81621[Bill],Table2[Bill],Table2[Agree Value])</f>
        <v>0</v>
      </c>
      <c r="G424">
        <f>IF(_2[[#This Row],[Value]]=_2[[#This Row],[Agree]],_2[[#This Row],[Count]],0)</f>
        <v>1</v>
      </c>
      <c r="H424" cm="1">
        <f t="array" ref="H424">_xlfn.XLOOKUP(Table81621[Bill],Table2[Bill],Table2[Weight?],"Error")</f>
        <v>1</v>
      </c>
    </row>
    <row r="425" spans="1:8" x14ac:dyDescent="0.2">
      <c r="A425" t="s">
        <v>471</v>
      </c>
      <c r="B425" t="s">
        <v>5</v>
      </c>
      <c r="C425" t="s">
        <v>15</v>
      </c>
      <c r="D425" t="s">
        <v>7</v>
      </c>
      <c r="E425">
        <f>IF(_2[[#This Row],[Vote]]="YEA",1,0)</f>
        <v>1</v>
      </c>
      <c r="F425" cm="1">
        <f t="array" ref="F425">_xlfn.XLOOKUP(Table81621[Bill],Table2[Bill],Table2[Agree Value])</f>
        <v>0</v>
      </c>
      <c r="G425">
        <f>IF(_2[[#This Row],[Value]]=_2[[#This Row],[Agree]],_2[[#This Row],[Count]],0)</f>
        <v>0</v>
      </c>
      <c r="H425" cm="1">
        <f t="array" ref="H425">_xlfn.XLOOKUP(Table81621[Bill],Table2[Bill],Table2[Weight?],"Error")</f>
        <v>1</v>
      </c>
    </row>
    <row r="426" spans="1:8" x14ac:dyDescent="0.2">
      <c r="A426" t="s">
        <v>472</v>
      </c>
      <c r="B426" t="s">
        <v>5</v>
      </c>
      <c r="C426" t="s">
        <v>39</v>
      </c>
      <c r="D426" t="s">
        <v>7</v>
      </c>
      <c r="E426">
        <f>IF(_2[[#This Row],[Vote]]="YEA",1,0)</f>
        <v>1</v>
      </c>
      <c r="F426" cm="1">
        <f t="array" ref="F426">_xlfn.XLOOKUP(Table81621[Bill],Table2[Bill],Table2[Agree Value])</f>
        <v>0</v>
      </c>
      <c r="G426">
        <f>IF(_2[[#This Row],[Value]]=_2[[#This Row],[Agree]],_2[[#This Row],[Count]],0)</f>
        <v>0</v>
      </c>
      <c r="H426" cm="1">
        <f t="array" ref="H426">_xlfn.XLOOKUP(Table81621[Bill],Table2[Bill],Table2[Weight?],"Error")</f>
        <v>1</v>
      </c>
    </row>
    <row r="427" spans="1:8" x14ac:dyDescent="0.2">
      <c r="A427" t="s">
        <v>473</v>
      </c>
      <c r="B427" t="s">
        <v>5</v>
      </c>
      <c r="C427" t="s">
        <v>31</v>
      </c>
      <c r="D427" t="s">
        <v>7</v>
      </c>
      <c r="E427">
        <f>IF(_2[[#This Row],[Vote]]="YEA",1,0)</f>
        <v>1</v>
      </c>
      <c r="F427" cm="1">
        <f t="array" ref="F427">_xlfn.XLOOKUP(Table81621[Bill],Table2[Bill],Table2[Agree Value])</f>
        <v>0</v>
      </c>
      <c r="G427">
        <f>IF(_2[[#This Row],[Value]]=_2[[#This Row],[Agree]],_2[[#This Row],[Count]],0)</f>
        <v>0</v>
      </c>
      <c r="H427" cm="1">
        <f t="array" ref="H427">_xlfn.XLOOKUP(Table81621[Bill],Table2[Bill],Table2[Weight?],"Error")</f>
        <v>1</v>
      </c>
    </row>
    <row r="428" spans="1:8" x14ac:dyDescent="0.2">
      <c r="A428" t="s">
        <v>474</v>
      </c>
      <c r="B428" t="s">
        <v>5</v>
      </c>
      <c r="C428" t="s">
        <v>123</v>
      </c>
      <c r="D428" t="s">
        <v>7</v>
      </c>
      <c r="E428">
        <f>IF(_2[[#This Row],[Vote]]="YEA",1,0)</f>
        <v>1</v>
      </c>
      <c r="F428" cm="1">
        <f t="array" ref="F428">_xlfn.XLOOKUP(Table81621[Bill],Table2[Bill],Table2[Agree Value])</f>
        <v>0</v>
      </c>
      <c r="G428">
        <f>IF(_2[[#This Row],[Value]]=_2[[#This Row],[Agree]],_2[[#This Row],[Count]],0)</f>
        <v>0</v>
      </c>
      <c r="H428" cm="1">
        <f t="array" ref="H428">_xlfn.XLOOKUP(Table81621[Bill],Table2[Bill],Table2[Weight?],"Error")</f>
        <v>1</v>
      </c>
    </row>
    <row r="429" spans="1:8" x14ac:dyDescent="0.2">
      <c r="A429" t="s">
        <v>475</v>
      </c>
      <c r="B429" t="s">
        <v>1</v>
      </c>
      <c r="C429" t="s">
        <v>47</v>
      </c>
      <c r="D429" t="s">
        <v>3</v>
      </c>
      <c r="E429">
        <f>IF(_2[[#This Row],[Vote]]="YEA",1,0)</f>
        <v>0</v>
      </c>
      <c r="F429" cm="1">
        <f t="array" ref="F429">_xlfn.XLOOKUP(Table81621[Bill],Table2[Bill],Table2[Agree Value])</f>
        <v>0</v>
      </c>
      <c r="G429">
        <f>IF(_2[[#This Row],[Value]]=_2[[#This Row],[Agree]],_2[[#This Row],[Count]],0)</f>
        <v>1</v>
      </c>
      <c r="H429" cm="1">
        <f t="array" ref="H429">_xlfn.XLOOKUP(Table81621[Bill],Table2[Bill],Table2[Weight?],"Error")</f>
        <v>1</v>
      </c>
    </row>
    <row r="430" spans="1:8" x14ac:dyDescent="0.2">
      <c r="A430" t="s">
        <v>476</v>
      </c>
      <c r="B430" t="s">
        <v>1</v>
      </c>
      <c r="C430" t="s">
        <v>66</v>
      </c>
      <c r="D430" t="s">
        <v>3</v>
      </c>
      <c r="E430">
        <f>IF(_2[[#This Row],[Vote]]="YEA",1,0)</f>
        <v>0</v>
      </c>
      <c r="F430" cm="1">
        <f t="array" ref="F430">_xlfn.XLOOKUP(Table81621[Bill],Table2[Bill],Table2[Agree Value])</f>
        <v>0</v>
      </c>
      <c r="G430">
        <f>IF(_2[[#This Row],[Value]]=_2[[#This Row],[Agree]],_2[[#This Row],[Count]],0)</f>
        <v>1</v>
      </c>
      <c r="H430" cm="1">
        <f t="array" ref="H430">_xlfn.XLOOKUP(Table81621[Bill],Table2[Bill],Table2[Weight?],"Error")</f>
        <v>1</v>
      </c>
    </row>
    <row r="431" spans="1:8" x14ac:dyDescent="0.2">
      <c r="A431" t="s">
        <v>477</v>
      </c>
      <c r="B431" t="s">
        <v>1</v>
      </c>
      <c r="C431" t="s">
        <v>13</v>
      </c>
      <c r="D431" t="s">
        <v>3</v>
      </c>
      <c r="E431">
        <f>IF(_2[[#This Row],[Vote]]="YEA",1,0)</f>
        <v>0</v>
      </c>
      <c r="F431" cm="1">
        <f t="array" ref="F431">_xlfn.XLOOKUP(Table81621[Bill],Table2[Bill],Table2[Agree Value])</f>
        <v>0</v>
      </c>
      <c r="G431">
        <f>IF(_2[[#This Row],[Value]]=_2[[#This Row],[Agree]],_2[[#This Row],[Count]],0)</f>
        <v>1</v>
      </c>
      <c r="H431" cm="1">
        <f t="array" ref="H431">_xlfn.XLOOKUP(Table81621[Bill],Table2[Bill],Table2[Weight?],"Error")</f>
        <v>1</v>
      </c>
    </row>
    <row r="432" spans="1:8" x14ac:dyDescent="0.2">
      <c r="A432" t="s">
        <v>478</v>
      </c>
      <c r="B432" t="s">
        <v>5</v>
      </c>
      <c r="C432" t="s">
        <v>64</v>
      </c>
      <c r="D432" t="s">
        <v>7</v>
      </c>
      <c r="E432">
        <f>IF(_2[[#This Row],[Vote]]="YEA",1,0)</f>
        <v>1</v>
      </c>
      <c r="F432" cm="1">
        <f t="array" ref="F432">_xlfn.XLOOKUP(Table81621[Bill],Table2[Bill],Table2[Agree Value])</f>
        <v>0</v>
      </c>
      <c r="G432">
        <f>IF(_2[[#This Row],[Value]]=_2[[#This Row],[Agree]],_2[[#This Row],[Count]],0)</f>
        <v>0</v>
      </c>
      <c r="H432" cm="1">
        <f t="array" ref="H432">_xlfn.XLOOKUP(Table81621[Bill],Table2[Bill],Table2[Weight?],"Error")</f>
        <v>1</v>
      </c>
    </row>
    <row r="433" spans="1:8" x14ac:dyDescent="0.2">
      <c r="A433" t="s">
        <v>479</v>
      </c>
      <c r="B433" t="s">
        <v>5</v>
      </c>
      <c r="C433" t="s">
        <v>15</v>
      </c>
      <c r="D433" t="s">
        <v>7</v>
      </c>
      <c r="E433">
        <f>IF(_2[[#This Row],[Vote]]="YEA",1,0)</f>
        <v>1</v>
      </c>
      <c r="F433" cm="1">
        <f t="array" ref="F433">_xlfn.XLOOKUP(Table81621[Bill],Table2[Bill],Table2[Agree Value])</f>
        <v>0</v>
      </c>
      <c r="G433">
        <f>IF(_2[[#This Row],[Value]]=_2[[#This Row],[Agree]],_2[[#This Row],[Count]],0)</f>
        <v>0</v>
      </c>
      <c r="H433" cm="1">
        <f t="array" ref="H433">_xlfn.XLOOKUP(Table81621[Bill],Table2[Bill],Table2[Weight?],"Error")</f>
        <v>1</v>
      </c>
    </row>
    <row r="434" spans="1:8" x14ac:dyDescent="0.2">
      <c r="A434" t="s">
        <v>480</v>
      </c>
      <c r="B434" t="s">
        <v>1</v>
      </c>
      <c r="C434" t="s">
        <v>39</v>
      </c>
      <c r="D434" t="s">
        <v>3</v>
      </c>
      <c r="E434">
        <f>IF(_2[[#This Row],[Vote]]="YEA",1,0)</f>
        <v>0</v>
      </c>
      <c r="F434" cm="1">
        <f t="array" ref="F434">_xlfn.XLOOKUP(Table81621[Bill],Table2[Bill],Table2[Agree Value])</f>
        <v>0</v>
      </c>
      <c r="G434">
        <f>IF(_2[[#This Row],[Value]]=_2[[#This Row],[Agree]],_2[[#This Row],[Count]],0)</f>
        <v>1</v>
      </c>
      <c r="H434" cm="1">
        <f t="array" ref="H434">_xlfn.XLOOKUP(Table81621[Bill],Table2[Bill],Table2[Weight?],"Error")</f>
        <v>1</v>
      </c>
    </row>
    <row r="435" spans="1:8" x14ac:dyDescent="0.2">
      <c r="A435" t="s">
        <v>481</v>
      </c>
      <c r="B435" t="s">
        <v>5</v>
      </c>
      <c r="C435" t="s">
        <v>108</v>
      </c>
      <c r="D435" t="s">
        <v>7</v>
      </c>
      <c r="E435">
        <f>IF(_2[[#This Row],[Vote]]="YEA",1,0)</f>
        <v>1</v>
      </c>
      <c r="F435" cm="1">
        <f t="array" ref="F435">_xlfn.XLOOKUP(Table81621[Bill],Table2[Bill],Table2[Agree Value])</f>
        <v>0</v>
      </c>
      <c r="G435">
        <f>IF(_2[[#This Row],[Value]]=_2[[#This Row],[Agree]],_2[[#This Row],[Count]],0)</f>
        <v>0</v>
      </c>
      <c r="H435" cm="1">
        <f t="array" ref="H435">_xlfn.XLOOKUP(Table81621[Bill],Table2[Bill],Table2[Weight?],"Error")</f>
        <v>1</v>
      </c>
    </row>
    <row r="436" spans="1:8" x14ac:dyDescent="0.2">
      <c r="A436" t="s">
        <v>482</v>
      </c>
      <c r="B436" t="s">
        <v>5</v>
      </c>
      <c r="C436" t="s">
        <v>47</v>
      </c>
      <c r="D436" t="s">
        <v>7</v>
      </c>
      <c r="E436">
        <f>IF(_2[[#This Row],[Vote]]="YEA",1,0)</f>
        <v>1</v>
      </c>
      <c r="F436" cm="1">
        <f t="array" ref="F436">_xlfn.XLOOKUP(Table81621[Bill],Table2[Bill],Table2[Agree Value])</f>
        <v>0</v>
      </c>
      <c r="G436">
        <f>IF(_2[[#This Row],[Value]]=_2[[#This Row],[Agree]],_2[[#This Row],[Count]],0)</f>
        <v>0</v>
      </c>
      <c r="H436" cm="1">
        <f t="array" ref="H436">_xlfn.XLOOKUP(Table81621[Bill],Table2[Bill],Table2[Weight?],"Error")</f>
        <v>1</v>
      </c>
    </row>
    <row r="437" spans="1:8" x14ac:dyDescent="0.2">
      <c r="A437" t="s">
        <v>483</v>
      </c>
      <c r="B437" t="s">
        <v>5</v>
      </c>
      <c r="C437" t="s">
        <v>123</v>
      </c>
      <c r="D437" t="s">
        <v>7</v>
      </c>
      <c r="E437">
        <f>IF(_2[[#This Row],[Vote]]="YEA",1,0)</f>
        <v>1</v>
      </c>
      <c r="F437" cm="1">
        <f t="array" ref="F437">_xlfn.XLOOKUP(Table81621[Bill],Table2[Bill],Table2[Agree Value])</f>
        <v>0</v>
      </c>
      <c r="G437">
        <f>IF(_2[[#This Row],[Value]]=_2[[#This Row],[Agree]],_2[[#This Row],[Count]],0)</f>
        <v>0</v>
      </c>
      <c r="H437" cm="1">
        <f t="array" ref="H437">_xlfn.XLOOKUP(Table81621[Bill],Table2[Bill],Table2[Weight?],"Error")</f>
        <v>1</v>
      </c>
    </row>
    <row r="438" spans="1:8" x14ac:dyDescent="0.2">
      <c r="A438" t="s">
        <v>484</v>
      </c>
      <c r="B438" t="s">
        <v>5</v>
      </c>
      <c r="C438" t="s">
        <v>29</v>
      </c>
      <c r="D438" t="s">
        <v>7</v>
      </c>
      <c r="E438">
        <f>IF(_2[[#This Row],[Vote]]="YEA",1,0)</f>
        <v>1</v>
      </c>
      <c r="F438" cm="1">
        <f t="array" ref="F438">_xlfn.XLOOKUP(Table81621[Bill],Table2[Bill],Table2[Agree Value])</f>
        <v>0</v>
      </c>
      <c r="G438">
        <f>IF(_2[[#This Row],[Value]]=_2[[#This Row],[Agree]],_2[[#This Row],[Count]],0)</f>
        <v>0</v>
      </c>
      <c r="H438" cm="1">
        <f t="array" ref="H438">_xlfn.XLOOKUP(Table81621[Bill],Table2[Bill],Table2[Weight?],"Error")</f>
        <v>1</v>
      </c>
    </row>
    <row r="439" spans="1:8" x14ac:dyDescent="0.2">
      <c r="A439" t="s">
        <v>485</v>
      </c>
      <c r="B439" t="s">
        <v>5</v>
      </c>
      <c r="C439" t="s">
        <v>387</v>
      </c>
      <c r="D439" t="s">
        <v>7</v>
      </c>
      <c r="E439">
        <f>IF(_2[[#This Row],[Vote]]="YEA",1,0)</f>
        <v>1</v>
      </c>
      <c r="F439" cm="1">
        <f t="array" ref="F439">_xlfn.XLOOKUP(Table81621[Bill],Table2[Bill],Table2[Agree Value])</f>
        <v>0</v>
      </c>
      <c r="G439">
        <f>IF(_2[[#This Row],[Value]]=_2[[#This Row],[Agree]],_2[[#This Row],[Count]],0)</f>
        <v>0</v>
      </c>
      <c r="H439" cm="1">
        <f t="array" ref="H439">_xlfn.XLOOKUP(Table81621[Bill],Table2[Bill],Table2[Weight?],"Error")</f>
        <v>1</v>
      </c>
    </row>
  </sheetData>
  <hyperlinks>
    <hyperlink ref="B1" r:id="rId1" display="https://clerk.house.gov/Votes/2023209" xr:uid="{E2248B91-C7BC-4FD2-840D-30F118E13031}"/>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2511-AFBA-4A0E-8665-6C64D21E85BA}">
  <dimension ref="A1:H432"/>
  <sheetViews>
    <sheetView topLeftCell="A397" workbookViewId="0">
      <selection activeCell="M33" sqref="M33"/>
    </sheetView>
  </sheetViews>
  <sheetFormatPr baseColWidth="10" defaultColWidth="8.83203125" defaultRowHeight="15" x14ac:dyDescent="0.2"/>
  <sheetData>
    <row r="1" spans="1:8" x14ac:dyDescent="0.2">
      <c r="A1" t="s">
        <v>524</v>
      </c>
      <c r="B1" s="6" t="s">
        <v>526</v>
      </c>
    </row>
    <row r="2" spans="1:8" x14ac:dyDescent="0.2">
      <c r="A2" s="9" t="s">
        <v>511</v>
      </c>
      <c r="B2" s="10" t="s">
        <v>487</v>
      </c>
      <c r="C2" s="10" t="s">
        <v>488</v>
      </c>
      <c r="D2" s="10" t="s">
        <v>489</v>
      </c>
      <c r="E2" s="10" t="s">
        <v>507</v>
      </c>
      <c r="F2" s="10" t="s">
        <v>502</v>
      </c>
      <c r="G2" s="11" t="s">
        <v>499</v>
      </c>
      <c r="H2" s="10" t="s">
        <v>553</v>
      </c>
    </row>
    <row r="3" spans="1:8" x14ac:dyDescent="0.2">
      <c r="A3" t="s">
        <v>0</v>
      </c>
      <c r="B3" t="s">
        <v>1</v>
      </c>
      <c r="C3" t="s">
        <v>2</v>
      </c>
      <c r="D3" t="s">
        <v>491</v>
      </c>
      <c r="E3">
        <f>IF(_485[[#This Row],[Vote]]="AYE",1,0)</f>
        <v>0</v>
      </c>
      <c r="F3">
        <f>_xlfn.XLOOKUP("H.R. 485",Table2[Bill],Table2[Agree Value])</f>
        <v>0</v>
      </c>
      <c r="G3">
        <f>IF(_485[[#This Row],[Value]]=_485[[#This Row],[Agree]],_485[[#This Row],[Count]],0)</f>
        <v>1</v>
      </c>
      <c r="H3">
        <f>_xlfn.XLOOKUP("H.R. 485",Table2[Bill],Table2[Weight?],"Error")</f>
        <v>1</v>
      </c>
    </row>
    <row r="4" spans="1:8" x14ac:dyDescent="0.2">
      <c r="A4" t="s">
        <v>4</v>
      </c>
      <c r="B4" t="s">
        <v>5</v>
      </c>
      <c r="C4" t="s">
        <v>6</v>
      </c>
      <c r="D4" t="s">
        <v>490</v>
      </c>
      <c r="E4">
        <f>IF(_485[[#This Row],[Vote]]="AYE",1,0)</f>
        <v>1</v>
      </c>
      <c r="F4">
        <f>_xlfn.XLOOKUP("H.R. 485",Table2[Bill],Table2[Agree Value])</f>
        <v>0</v>
      </c>
      <c r="G4">
        <f>IF(_485[[#This Row],[Value]]=_485[[#This Row],[Agree]],_485[[#This Row],[Count]],0)</f>
        <v>0</v>
      </c>
      <c r="H4">
        <f>_xlfn.XLOOKUP("H.R. 485",Table2[Bill],Table2[Weight?],"Error")</f>
        <v>1</v>
      </c>
    </row>
    <row r="5" spans="1:8" x14ac:dyDescent="0.2">
      <c r="A5" t="s">
        <v>8</v>
      </c>
      <c r="B5" t="s">
        <v>1</v>
      </c>
      <c r="C5" t="s">
        <v>9</v>
      </c>
      <c r="D5" t="s">
        <v>491</v>
      </c>
      <c r="E5">
        <f>IF(_485[[#This Row],[Vote]]="AYE",1,0)</f>
        <v>0</v>
      </c>
      <c r="F5">
        <f>_xlfn.XLOOKUP("H.R. 485",Table2[Bill],Table2[Agree Value])</f>
        <v>0</v>
      </c>
      <c r="G5">
        <f>IF(_485[[#This Row],[Value]]=_485[[#This Row],[Agree]],_485[[#This Row],[Count]],0)</f>
        <v>1</v>
      </c>
      <c r="H5">
        <f>_xlfn.XLOOKUP("H.R. 485",Table2[Bill],Table2[Weight?],"Error")</f>
        <v>1</v>
      </c>
    </row>
    <row r="6" spans="1:8" x14ac:dyDescent="0.2">
      <c r="A6" t="s">
        <v>10</v>
      </c>
      <c r="B6" t="s">
        <v>5</v>
      </c>
      <c r="C6" t="s">
        <v>11</v>
      </c>
      <c r="D6" t="s">
        <v>490</v>
      </c>
      <c r="E6">
        <f>IF(_485[[#This Row],[Vote]]="AYE",1,0)</f>
        <v>1</v>
      </c>
      <c r="F6">
        <f>_xlfn.XLOOKUP("H.R. 485",Table2[Bill],Table2[Agree Value])</f>
        <v>0</v>
      </c>
      <c r="G6">
        <f>IF(_485[[#This Row],[Value]]=_485[[#This Row],[Agree]],_485[[#This Row],[Count]],0)</f>
        <v>0</v>
      </c>
      <c r="H6">
        <f>_xlfn.XLOOKUP("H.R. 485",Table2[Bill],Table2[Weight?],"Error")</f>
        <v>1</v>
      </c>
    </row>
    <row r="7" spans="1:8" x14ac:dyDescent="0.2">
      <c r="A7" t="s">
        <v>12</v>
      </c>
      <c r="B7" t="s">
        <v>5</v>
      </c>
      <c r="C7" t="s">
        <v>13</v>
      </c>
      <c r="D7" t="s">
        <v>490</v>
      </c>
      <c r="E7">
        <f>IF(_485[[#This Row],[Vote]]="AYE",1,0)</f>
        <v>1</v>
      </c>
      <c r="F7">
        <f>_xlfn.XLOOKUP("H.R. 485",Table2[Bill],Table2[Agree Value])</f>
        <v>0</v>
      </c>
      <c r="G7">
        <f>IF(_485[[#This Row],[Value]]=_485[[#This Row],[Agree]],_485[[#This Row],[Count]],0)</f>
        <v>0</v>
      </c>
      <c r="H7">
        <f>_xlfn.XLOOKUP("H.R. 485",Table2[Bill],Table2[Weight?],"Error")</f>
        <v>1</v>
      </c>
    </row>
    <row r="8" spans="1:8" x14ac:dyDescent="0.2">
      <c r="A8" t="s">
        <v>14</v>
      </c>
      <c r="B8" t="s">
        <v>1</v>
      </c>
      <c r="C8" t="s">
        <v>15</v>
      </c>
      <c r="D8" t="s">
        <v>491</v>
      </c>
      <c r="E8">
        <f>IF(_485[[#This Row],[Vote]]="AYE",1,0)</f>
        <v>0</v>
      </c>
      <c r="F8">
        <f>_xlfn.XLOOKUP("H.R. 485",Table2[Bill],Table2[Agree Value])</f>
        <v>0</v>
      </c>
      <c r="G8">
        <f>IF(_485[[#This Row],[Value]]=_485[[#This Row],[Agree]],_485[[#This Row],[Count]],0)</f>
        <v>1</v>
      </c>
      <c r="H8">
        <f>_xlfn.XLOOKUP("H.R. 485",Table2[Bill],Table2[Weight?],"Error")</f>
        <v>1</v>
      </c>
    </row>
    <row r="9" spans="1:8" x14ac:dyDescent="0.2">
      <c r="A9" t="s">
        <v>16</v>
      </c>
      <c r="B9" t="s">
        <v>1</v>
      </c>
      <c r="C9" t="s">
        <v>17</v>
      </c>
      <c r="D9" t="s">
        <v>491</v>
      </c>
      <c r="E9">
        <f>IF(_485[[#This Row],[Vote]]="AYE",1,0)</f>
        <v>0</v>
      </c>
      <c r="F9">
        <f>_xlfn.XLOOKUP("H.R. 485",Table2[Bill],Table2[Agree Value])</f>
        <v>0</v>
      </c>
      <c r="G9">
        <f>IF(_485[[#This Row],[Value]]=_485[[#This Row],[Agree]],_485[[#This Row],[Count]],0)</f>
        <v>1</v>
      </c>
      <c r="H9">
        <f>_xlfn.XLOOKUP("H.R. 485",Table2[Bill],Table2[Weight?],"Error")</f>
        <v>1</v>
      </c>
    </row>
    <row r="10" spans="1:8" x14ac:dyDescent="0.2">
      <c r="A10" t="s">
        <v>18</v>
      </c>
      <c r="B10" t="s">
        <v>5</v>
      </c>
      <c r="C10" t="s">
        <v>19</v>
      </c>
      <c r="D10" t="s">
        <v>490</v>
      </c>
      <c r="E10">
        <f>IF(_485[[#This Row],[Vote]]="AYE",1,0)</f>
        <v>1</v>
      </c>
      <c r="F10">
        <f>_xlfn.XLOOKUP("H.R. 485",Table2[Bill],Table2[Agree Value])</f>
        <v>0</v>
      </c>
      <c r="G10">
        <f>IF(_485[[#This Row],[Value]]=_485[[#This Row],[Agree]],_485[[#This Row],[Count]],0)</f>
        <v>0</v>
      </c>
      <c r="H10">
        <f>_xlfn.XLOOKUP("H.R. 485",Table2[Bill],Table2[Weight?],"Error")</f>
        <v>1</v>
      </c>
    </row>
    <row r="11" spans="1:8" x14ac:dyDescent="0.2">
      <c r="A11" t="s">
        <v>20</v>
      </c>
      <c r="B11" t="s">
        <v>5</v>
      </c>
      <c r="C11" t="s">
        <v>21</v>
      </c>
      <c r="D11" t="s">
        <v>490</v>
      </c>
      <c r="E11">
        <f>IF(_485[[#This Row],[Vote]]="AYE",1,0)</f>
        <v>1</v>
      </c>
      <c r="F11">
        <f>_xlfn.XLOOKUP("H.R. 485",Table2[Bill],Table2[Agree Value])</f>
        <v>0</v>
      </c>
      <c r="G11">
        <f>IF(_485[[#This Row],[Value]]=_485[[#This Row],[Agree]],_485[[#This Row],[Count]],0)</f>
        <v>0</v>
      </c>
      <c r="H11">
        <f>_xlfn.XLOOKUP("H.R. 485",Table2[Bill],Table2[Weight?],"Error")</f>
        <v>1</v>
      </c>
    </row>
    <row r="12" spans="1:8" x14ac:dyDescent="0.2">
      <c r="A12" t="s">
        <v>22</v>
      </c>
      <c r="B12" t="s">
        <v>5</v>
      </c>
      <c r="C12" t="s">
        <v>15</v>
      </c>
      <c r="D12" t="s">
        <v>490</v>
      </c>
      <c r="E12">
        <f>IF(_485[[#This Row],[Vote]]="AYE",1,0)</f>
        <v>1</v>
      </c>
      <c r="F12">
        <f>_xlfn.XLOOKUP("H.R. 485",Table2[Bill],Table2[Agree Value])</f>
        <v>0</v>
      </c>
      <c r="G12">
        <f>IF(_485[[#This Row],[Value]]=_485[[#This Row],[Agree]],_485[[#This Row],[Count]],0)</f>
        <v>0</v>
      </c>
      <c r="H12">
        <f>_xlfn.XLOOKUP("H.R. 485",Table2[Bill],Table2[Weight?],"Error")</f>
        <v>1</v>
      </c>
    </row>
    <row r="13" spans="1:8" x14ac:dyDescent="0.2">
      <c r="A13" t="s">
        <v>23</v>
      </c>
      <c r="B13" t="s">
        <v>1</v>
      </c>
      <c r="C13" t="s">
        <v>24</v>
      </c>
      <c r="D13" t="s">
        <v>491</v>
      </c>
      <c r="E13">
        <f>IF(_485[[#This Row],[Vote]]="AYE",1,0)</f>
        <v>0</v>
      </c>
      <c r="F13">
        <f>_xlfn.XLOOKUP("H.R. 485",Table2[Bill],Table2[Agree Value])</f>
        <v>0</v>
      </c>
      <c r="G13">
        <f>IF(_485[[#This Row],[Value]]=_485[[#This Row],[Agree]],_485[[#This Row],[Count]],0)</f>
        <v>1</v>
      </c>
      <c r="H13">
        <f>_xlfn.XLOOKUP("H.R. 485",Table2[Bill],Table2[Weight?],"Error")</f>
        <v>1</v>
      </c>
    </row>
    <row r="14" spans="1:8" x14ac:dyDescent="0.2">
      <c r="A14" t="s">
        <v>25</v>
      </c>
      <c r="B14" t="s">
        <v>5</v>
      </c>
      <c r="C14" t="s">
        <v>15</v>
      </c>
      <c r="D14" t="s">
        <v>490</v>
      </c>
      <c r="E14">
        <f>IF(_485[[#This Row],[Vote]]="AYE",1,0)</f>
        <v>1</v>
      </c>
      <c r="F14">
        <f>_xlfn.XLOOKUP("H.R. 485",Table2[Bill],Table2[Agree Value])</f>
        <v>0</v>
      </c>
      <c r="G14">
        <f>IF(_485[[#This Row],[Value]]=_485[[#This Row],[Agree]],_485[[#This Row],[Count]],0)</f>
        <v>0</v>
      </c>
      <c r="H14">
        <f>_xlfn.XLOOKUP("H.R. 485",Table2[Bill],Table2[Weight?],"Error")</f>
        <v>1</v>
      </c>
    </row>
    <row r="15" spans="1:8" x14ac:dyDescent="0.2">
      <c r="A15" t="s">
        <v>26</v>
      </c>
      <c r="B15" t="s">
        <v>5</v>
      </c>
      <c r="C15" t="s">
        <v>27</v>
      </c>
      <c r="D15" t="s">
        <v>490</v>
      </c>
      <c r="E15">
        <f>IF(_485[[#This Row],[Vote]]="AYE",1,0)</f>
        <v>1</v>
      </c>
      <c r="F15">
        <f>_xlfn.XLOOKUP("H.R. 485",Table2[Bill],Table2[Agree Value])</f>
        <v>0</v>
      </c>
      <c r="G15">
        <f>IF(_485[[#This Row],[Value]]=_485[[#This Row],[Agree]],_485[[#This Row],[Count]],0)</f>
        <v>0</v>
      </c>
      <c r="H15">
        <f>_xlfn.XLOOKUP("H.R. 485",Table2[Bill],Table2[Weight?],"Error")</f>
        <v>1</v>
      </c>
    </row>
    <row r="16" spans="1:8" x14ac:dyDescent="0.2">
      <c r="A16" t="s">
        <v>28</v>
      </c>
      <c r="B16" t="s">
        <v>5</v>
      </c>
      <c r="C16" t="s">
        <v>29</v>
      </c>
      <c r="D16" t="s">
        <v>490</v>
      </c>
      <c r="E16">
        <f>IF(_485[[#This Row],[Vote]]="AYE",1,0)</f>
        <v>1</v>
      </c>
      <c r="F16">
        <f>_xlfn.XLOOKUP("H.R. 485",Table2[Bill],Table2[Agree Value])</f>
        <v>0</v>
      </c>
      <c r="G16">
        <f>IF(_485[[#This Row],[Value]]=_485[[#This Row],[Agree]],_485[[#This Row],[Count]],0)</f>
        <v>0</v>
      </c>
      <c r="H16">
        <f>_xlfn.XLOOKUP("H.R. 485",Table2[Bill],Table2[Weight?],"Error")</f>
        <v>1</v>
      </c>
    </row>
    <row r="17" spans="1:8" x14ac:dyDescent="0.2">
      <c r="A17" t="s">
        <v>30</v>
      </c>
      <c r="B17" t="s">
        <v>5</v>
      </c>
      <c r="C17" t="s">
        <v>31</v>
      </c>
      <c r="D17" t="s">
        <v>490</v>
      </c>
      <c r="E17">
        <f>IF(_485[[#This Row],[Vote]]="AYE",1,0)</f>
        <v>1</v>
      </c>
      <c r="F17">
        <f>_xlfn.XLOOKUP("H.R. 485",Table2[Bill],Table2[Agree Value])</f>
        <v>0</v>
      </c>
      <c r="G17">
        <f>IF(_485[[#This Row],[Value]]=_485[[#This Row],[Agree]],_485[[#This Row],[Count]],0)</f>
        <v>0</v>
      </c>
      <c r="H17">
        <f>_xlfn.XLOOKUP("H.R. 485",Table2[Bill],Table2[Weight?],"Error")</f>
        <v>1</v>
      </c>
    </row>
    <row r="18" spans="1:8" x14ac:dyDescent="0.2">
      <c r="A18" t="s">
        <v>32</v>
      </c>
      <c r="B18" t="s">
        <v>1</v>
      </c>
      <c r="C18" t="s">
        <v>33</v>
      </c>
      <c r="D18" t="s">
        <v>491</v>
      </c>
      <c r="E18">
        <f>IF(_485[[#This Row],[Vote]]="AYE",1,0)</f>
        <v>0</v>
      </c>
      <c r="F18">
        <f>_xlfn.XLOOKUP("H.R. 485",Table2[Bill],Table2[Agree Value])</f>
        <v>0</v>
      </c>
      <c r="G18">
        <f>IF(_485[[#This Row],[Value]]=_485[[#This Row],[Agree]],_485[[#This Row],[Count]],0)</f>
        <v>1</v>
      </c>
      <c r="H18">
        <f>_xlfn.XLOOKUP("H.R. 485",Table2[Bill],Table2[Weight?],"Error")</f>
        <v>1</v>
      </c>
    </row>
    <row r="19" spans="1:8" x14ac:dyDescent="0.2">
      <c r="A19" t="s">
        <v>34</v>
      </c>
      <c r="B19" t="s">
        <v>5</v>
      </c>
      <c r="C19" t="s">
        <v>29</v>
      </c>
      <c r="D19" t="s">
        <v>490</v>
      </c>
      <c r="E19">
        <f>IF(_485[[#This Row],[Vote]]="AYE",1,0)</f>
        <v>1</v>
      </c>
      <c r="F19">
        <f>_xlfn.XLOOKUP("H.R. 485",Table2[Bill],Table2[Agree Value])</f>
        <v>0</v>
      </c>
      <c r="G19">
        <f>IF(_485[[#This Row],[Value]]=_485[[#This Row],[Agree]],_485[[#This Row],[Count]],0)</f>
        <v>0</v>
      </c>
      <c r="H19">
        <f>_xlfn.XLOOKUP("H.R. 485",Table2[Bill],Table2[Weight?],"Error")</f>
        <v>1</v>
      </c>
    </row>
    <row r="20" spans="1:8" x14ac:dyDescent="0.2">
      <c r="A20" t="s">
        <v>35</v>
      </c>
      <c r="B20" t="s">
        <v>5</v>
      </c>
      <c r="C20" t="s">
        <v>36</v>
      </c>
      <c r="D20" t="s">
        <v>490</v>
      </c>
      <c r="E20">
        <f>IF(_485[[#This Row],[Vote]]="AYE",1,0)</f>
        <v>1</v>
      </c>
      <c r="F20">
        <f>_xlfn.XLOOKUP("H.R. 485",Table2[Bill],Table2[Agree Value])</f>
        <v>0</v>
      </c>
      <c r="G20">
        <f>IF(_485[[#This Row],[Value]]=_485[[#This Row],[Agree]],_485[[#This Row],[Count]],0)</f>
        <v>0</v>
      </c>
      <c r="H20">
        <f>_xlfn.XLOOKUP("H.R. 485",Table2[Bill],Table2[Weight?],"Error")</f>
        <v>1</v>
      </c>
    </row>
    <row r="21" spans="1:8" x14ac:dyDescent="0.2">
      <c r="A21" t="s">
        <v>37</v>
      </c>
      <c r="B21" t="s">
        <v>1</v>
      </c>
      <c r="C21" t="s">
        <v>9</v>
      </c>
      <c r="D21" t="s">
        <v>491</v>
      </c>
      <c r="E21">
        <f>IF(_485[[#This Row],[Vote]]="AYE",1,0)</f>
        <v>0</v>
      </c>
      <c r="F21">
        <f>_xlfn.XLOOKUP("H.R. 485",Table2[Bill],Table2[Agree Value])</f>
        <v>0</v>
      </c>
      <c r="G21">
        <f>IF(_485[[#This Row],[Value]]=_485[[#This Row],[Agree]],_485[[#This Row],[Count]],0)</f>
        <v>1</v>
      </c>
      <c r="H21">
        <f>_xlfn.XLOOKUP("H.R. 485",Table2[Bill],Table2[Weight?],"Error")</f>
        <v>1</v>
      </c>
    </row>
    <row r="22" spans="1:8" x14ac:dyDescent="0.2">
      <c r="A22" t="s">
        <v>38</v>
      </c>
      <c r="B22" t="s">
        <v>5</v>
      </c>
      <c r="C22" t="s">
        <v>39</v>
      </c>
      <c r="D22" t="s">
        <v>490</v>
      </c>
      <c r="E22">
        <f>IF(_485[[#This Row],[Vote]]="AYE",1,0)</f>
        <v>1</v>
      </c>
      <c r="F22">
        <f>_xlfn.XLOOKUP("H.R. 485",Table2[Bill],Table2[Agree Value])</f>
        <v>0</v>
      </c>
      <c r="G22">
        <f>IF(_485[[#This Row],[Value]]=_485[[#This Row],[Agree]],_485[[#This Row],[Count]],0)</f>
        <v>0</v>
      </c>
      <c r="H22">
        <f>_xlfn.XLOOKUP("H.R. 485",Table2[Bill],Table2[Weight?],"Error")</f>
        <v>1</v>
      </c>
    </row>
    <row r="23" spans="1:8" x14ac:dyDescent="0.2">
      <c r="A23" t="s">
        <v>40</v>
      </c>
      <c r="B23" t="s">
        <v>1</v>
      </c>
      <c r="C23" t="s">
        <v>31</v>
      </c>
      <c r="D23" t="s">
        <v>491</v>
      </c>
      <c r="E23">
        <f>IF(_485[[#This Row],[Vote]]="AYE",1,0)</f>
        <v>0</v>
      </c>
      <c r="F23">
        <f>_xlfn.XLOOKUP("H.R. 485",Table2[Bill],Table2[Agree Value])</f>
        <v>0</v>
      </c>
      <c r="G23">
        <f>IF(_485[[#This Row],[Value]]=_485[[#This Row],[Agree]],_485[[#This Row],[Count]],0)</f>
        <v>1</v>
      </c>
      <c r="H23">
        <f>_xlfn.XLOOKUP("H.R. 485",Table2[Bill],Table2[Weight?],"Error")</f>
        <v>1</v>
      </c>
    </row>
    <row r="24" spans="1:8" x14ac:dyDescent="0.2">
      <c r="A24" t="s">
        <v>41</v>
      </c>
      <c r="B24" t="s">
        <v>5</v>
      </c>
      <c r="C24" t="s">
        <v>42</v>
      </c>
      <c r="D24" t="s">
        <v>490</v>
      </c>
      <c r="E24">
        <f>IF(_485[[#This Row],[Vote]]="AYE",1,0)</f>
        <v>1</v>
      </c>
      <c r="F24">
        <f>_xlfn.XLOOKUP("H.R. 485",Table2[Bill],Table2[Agree Value])</f>
        <v>0</v>
      </c>
      <c r="G24">
        <f>IF(_485[[#This Row],[Value]]=_485[[#This Row],[Agree]],_485[[#This Row],[Count]],0)</f>
        <v>0</v>
      </c>
      <c r="H24">
        <f>_xlfn.XLOOKUP("H.R. 485",Table2[Bill],Table2[Weight?],"Error")</f>
        <v>1</v>
      </c>
    </row>
    <row r="25" spans="1:8" x14ac:dyDescent="0.2">
      <c r="A25" t="s">
        <v>43</v>
      </c>
      <c r="B25" t="s">
        <v>1</v>
      </c>
      <c r="C25" t="s">
        <v>9</v>
      </c>
      <c r="D25" t="s">
        <v>491</v>
      </c>
      <c r="E25">
        <f>IF(_485[[#This Row],[Vote]]="AYE",1,0)</f>
        <v>0</v>
      </c>
      <c r="F25">
        <f>_xlfn.XLOOKUP("H.R. 485",Table2[Bill],Table2[Agree Value])</f>
        <v>0</v>
      </c>
      <c r="G25">
        <f>IF(_485[[#This Row],[Value]]=_485[[#This Row],[Agree]],_485[[#This Row],[Count]],0)</f>
        <v>1</v>
      </c>
      <c r="H25">
        <f>_xlfn.XLOOKUP("H.R. 485",Table2[Bill],Table2[Weight?],"Error")</f>
        <v>1</v>
      </c>
    </row>
    <row r="26" spans="1:8" x14ac:dyDescent="0.2">
      <c r="A26" t="s">
        <v>44</v>
      </c>
      <c r="B26" t="s">
        <v>5</v>
      </c>
      <c r="C26" t="s">
        <v>45</v>
      </c>
      <c r="D26" t="s">
        <v>490</v>
      </c>
      <c r="E26">
        <f>IF(_485[[#This Row],[Vote]]="AYE",1,0)</f>
        <v>1</v>
      </c>
      <c r="F26">
        <f>_xlfn.XLOOKUP("H.R. 485",Table2[Bill],Table2[Agree Value])</f>
        <v>0</v>
      </c>
      <c r="G26">
        <f>IF(_485[[#This Row],[Value]]=_485[[#This Row],[Agree]],_485[[#This Row],[Count]],0)</f>
        <v>0</v>
      </c>
      <c r="H26">
        <f>_xlfn.XLOOKUP("H.R. 485",Table2[Bill],Table2[Weight?],"Error")</f>
        <v>1</v>
      </c>
    </row>
    <row r="27" spans="1:8" x14ac:dyDescent="0.2">
      <c r="A27" t="s">
        <v>46</v>
      </c>
      <c r="B27" t="s">
        <v>1</v>
      </c>
      <c r="C27" t="s">
        <v>47</v>
      </c>
      <c r="D27" t="s">
        <v>491</v>
      </c>
      <c r="E27">
        <f>IF(_485[[#This Row],[Vote]]="AYE",1,0)</f>
        <v>0</v>
      </c>
      <c r="F27">
        <f>_xlfn.XLOOKUP("H.R. 485",Table2[Bill],Table2[Agree Value])</f>
        <v>0</v>
      </c>
      <c r="G27">
        <f>IF(_485[[#This Row],[Value]]=_485[[#This Row],[Agree]],_485[[#This Row],[Count]],0)</f>
        <v>1</v>
      </c>
      <c r="H27">
        <f>_xlfn.XLOOKUP("H.R. 485",Table2[Bill],Table2[Weight?],"Error")</f>
        <v>1</v>
      </c>
    </row>
    <row r="28" spans="1:8" x14ac:dyDescent="0.2">
      <c r="A28" t="s">
        <v>48</v>
      </c>
      <c r="B28" t="s">
        <v>5</v>
      </c>
      <c r="C28" t="s">
        <v>49</v>
      </c>
      <c r="D28" t="s">
        <v>490</v>
      </c>
      <c r="E28">
        <f>IF(_485[[#This Row],[Vote]]="AYE",1,0)</f>
        <v>1</v>
      </c>
      <c r="F28">
        <f>_xlfn.XLOOKUP("H.R. 485",Table2[Bill],Table2[Agree Value])</f>
        <v>0</v>
      </c>
      <c r="G28">
        <f>IF(_485[[#This Row],[Value]]=_485[[#This Row],[Agree]],_485[[#This Row],[Count]],0)</f>
        <v>0</v>
      </c>
      <c r="H28">
        <f>_xlfn.XLOOKUP("H.R. 485",Table2[Bill],Table2[Weight?],"Error")</f>
        <v>1</v>
      </c>
    </row>
    <row r="29" spans="1:8" x14ac:dyDescent="0.2">
      <c r="A29" t="s">
        <v>50</v>
      </c>
      <c r="B29" t="s">
        <v>5</v>
      </c>
      <c r="C29" t="s">
        <v>51</v>
      </c>
      <c r="D29" t="s">
        <v>490</v>
      </c>
      <c r="E29">
        <f>IF(_485[[#This Row],[Vote]]="AYE",1,0)</f>
        <v>1</v>
      </c>
      <c r="F29">
        <f>_xlfn.XLOOKUP("H.R. 485",Table2[Bill],Table2[Agree Value])</f>
        <v>0</v>
      </c>
      <c r="G29">
        <f>IF(_485[[#This Row],[Value]]=_485[[#This Row],[Agree]],_485[[#This Row],[Count]],0)</f>
        <v>0</v>
      </c>
      <c r="H29">
        <f>_xlfn.XLOOKUP("H.R. 485",Table2[Bill],Table2[Weight?],"Error")</f>
        <v>1</v>
      </c>
    </row>
    <row r="30" spans="1:8" x14ac:dyDescent="0.2">
      <c r="A30" t="s">
        <v>52</v>
      </c>
      <c r="B30" t="s">
        <v>5</v>
      </c>
      <c r="C30" t="s">
        <v>39</v>
      </c>
      <c r="D30" t="s">
        <v>490</v>
      </c>
      <c r="E30">
        <f>IF(_485[[#This Row],[Vote]]="AYE",1,0)</f>
        <v>1</v>
      </c>
      <c r="F30">
        <f>_xlfn.XLOOKUP("H.R. 485",Table2[Bill],Table2[Agree Value])</f>
        <v>0</v>
      </c>
      <c r="G30">
        <f>IF(_485[[#This Row],[Value]]=_485[[#This Row],[Agree]],_485[[#This Row],[Count]],0)</f>
        <v>0</v>
      </c>
      <c r="H30">
        <f>_xlfn.XLOOKUP("H.R. 485",Table2[Bill],Table2[Weight?],"Error")</f>
        <v>1</v>
      </c>
    </row>
    <row r="31" spans="1:8" x14ac:dyDescent="0.2">
      <c r="A31" t="s">
        <v>53</v>
      </c>
      <c r="B31" t="s">
        <v>1</v>
      </c>
      <c r="C31" t="s">
        <v>13</v>
      </c>
      <c r="D31" t="s">
        <v>491</v>
      </c>
      <c r="E31">
        <f>IF(_485[[#This Row],[Vote]]="AYE",1,0)</f>
        <v>0</v>
      </c>
      <c r="F31">
        <f>_xlfn.XLOOKUP("H.R. 485",Table2[Bill],Table2[Agree Value])</f>
        <v>0</v>
      </c>
      <c r="G31">
        <f>IF(_485[[#This Row],[Value]]=_485[[#This Row],[Agree]],_485[[#This Row],[Count]],0)</f>
        <v>1</v>
      </c>
      <c r="H31">
        <f>_xlfn.XLOOKUP("H.R. 485",Table2[Bill],Table2[Weight?],"Error")</f>
        <v>1</v>
      </c>
    </row>
    <row r="32" spans="1:8" x14ac:dyDescent="0.2">
      <c r="A32" t="s">
        <v>54</v>
      </c>
      <c r="B32" t="s">
        <v>5</v>
      </c>
      <c r="C32" t="s">
        <v>2</v>
      </c>
      <c r="D32" t="s">
        <v>490</v>
      </c>
      <c r="E32">
        <f>IF(_485[[#This Row],[Vote]]="AYE",1,0)</f>
        <v>1</v>
      </c>
      <c r="F32">
        <f>_xlfn.XLOOKUP("H.R. 485",Table2[Bill],Table2[Agree Value])</f>
        <v>0</v>
      </c>
      <c r="G32">
        <f>IF(_485[[#This Row],[Value]]=_485[[#This Row],[Agree]],_485[[#This Row],[Count]],0)</f>
        <v>0</v>
      </c>
      <c r="H32">
        <f>_xlfn.XLOOKUP("H.R. 485",Table2[Bill],Table2[Weight?],"Error")</f>
        <v>1</v>
      </c>
    </row>
    <row r="33" spans="1:8" x14ac:dyDescent="0.2">
      <c r="A33" t="s">
        <v>55</v>
      </c>
      <c r="B33" t="s">
        <v>1</v>
      </c>
      <c r="C33" t="s">
        <v>42</v>
      </c>
      <c r="D33" t="s">
        <v>491</v>
      </c>
      <c r="E33">
        <f>IF(_485[[#This Row],[Vote]]="AYE",1,0)</f>
        <v>0</v>
      </c>
      <c r="F33">
        <f>_xlfn.XLOOKUP("H.R. 485",Table2[Bill],Table2[Agree Value])</f>
        <v>0</v>
      </c>
      <c r="G33">
        <f>IF(_485[[#This Row],[Value]]=_485[[#This Row],[Agree]],_485[[#This Row],[Count]],0)</f>
        <v>1</v>
      </c>
      <c r="H33">
        <f>_xlfn.XLOOKUP("H.R. 485",Table2[Bill],Table2[Weight?],"Error")</f>
        <v>1</v>
      </c>
    </row>
    <row r="34" spans="1:8" x14ac:dyDescent="0.2">
      <c r="A34" t="s">
        <v>56</v>
      </c>
      <c r="B34" t="s">
        <v>1</v>
      </c>
      <c r="C34" t="s">
        <v>57</v>
      </c>
      <c r="D34" t="s">
        <v>491</v>
      </c>
      <c r="E34">
        <f>IF(_485[[#This Row],[Vote]]="AYE",1,0)</f>
        <v>0</v>
      </c>
      <c r="F34">
        <f>_xlfn.XLOOKUP("H.R. 485",Table2[Bill],Table2[Agree Value])</f>
        <v>0</v>
      </c>
      <c r="G34">
        <f>IF(_485[[#This Row],[Value]]=_485[[#This Row],[Agree]],_485[[#This Row],[Count]],0)</f>
        <v>1</v>
      </c>
      <c r="H34">
        <f>_xlfn.XLOOKUP("H.R. 485",Table2[Bill],Table2[Weight?],"Error")</f>
        <v>1</v>
      </c>
    </row>
    <row r="35" spans="1:8" x14ac:dyDescent="0.2">
      <c r="A35" t="s">
        <v>58</v>
      </c>
      <c r="B35" t="s">
        <v>5</v>
      </c>
      <c r="C35" t="s">
        <v>59</v>
      </c>
      <c r="D35" t="s">
        <v>490</v>
      </c>
      <c r="E35">
        <f>IF(_485[[#This Row],[Vote]]="AYE",1,0)</f>
        <v>1</v>
      </c>
      <c r="F35">
        <f>_xlfn.XLOOKUP("H.R. 485",Table2[Bill],Table2[Agree Value])</f>
        <v>0</v>
      </c>
      <c r="G35">
        <f>IF(_485[[#This Row],[Value]]=_485[[#This Row],[Agree]],_485[[#This Row],[Count]],0)</f>
        <v>0</v>
      </c>
      <c r="H35">
        <f>_xlfn.XLOOKUP("H.R. 485",Table2[Bill],Table2[Weight?],"Error")</f>
        <v>1</v>
      </c>
    </row>
    <row r="36" spans="1:8" x14ac:dyDescent="0.2">
      <c r="A36" t="s">
        <v>60</v>
      </c>
      <c r="B36" t="s">
        <v>1</v>
      </c>
      <c r="C36" t="s">
        <v>42</v>
      </c>
      <c r="D36" t="s">
        <v>491</v>
      </c>
      <c r="E36">
        <f>IF(_485[[#This Row],[Vote]]="AYE",1,0)</f>
        <v>0</v>
      </c>
      <c r="F36">
        <f>_xlfn.XLOOKUP("H.R. 485",Table2[Bill],Table2[Agree Value])</f>
        <v>0</v>
      </c>
      <c r="G36">
        <f>IF(_485[[#This Row],[Value]]=_485[[#This Row],[Agree]],_485[[#This Row],[Count]],0)</f>
        <v>1</v>
      </c>
      <c r="H36">
        <f>_xlfn.XLOOKUP("H.R. 485",Table2[Bill],Table2[Weight?],"Error")</f>
        <v>1</v>
      </c>
    </row>
    <row r="37" spans="1:8" x14ac:dyDescent="0.2">
      <c r="A37" t="s">
        <v>61</v>
      </c>
      <c r="B37" t="s">
        <v>5</v>
      </c>
      <c r="C37" t="s">
        <v>62</v>
      </c>
      <c r="D37" t="s">
        <v>490</v>
      </c>
      <c r="E37">
        <f>IF(_485[[#This Row],[Vote]]="AYE",1,0)</f>
        <v>1</v>
      </c>
      <c r="F37">
        <f>_xlfn.XLOOKUP("H.R. 485",Table2[Bill],Table2[Agree Value])</f>
        <v>0</v>
      </c>
      <c r="G37">
        <f>IF(_485[[#This Row],[Value]]=_485[[#This Row],[Agree]],_485[[#This Row],[Count]],0)</f>
        <v>0</v>
      </c>
      <c r="H37">
        <f>_xlfn.XLOOKUP("H.R. 485",Table2[Bill],Table2[Weight?],"Error")</f>
        <v>1</v>
      </c>
    </row>
    <row r="38" spans="1:8" x14ac:dyDescent="0.2">
      <c r="A38" t="s">
        <v>63</v>
      </c>
      <c r="B38" t="s">
        <v>1</v>
      </c>
      <c r="C38" t="s">
        <v>64</v>
      </c>
      <c r="D38" t="s">
        <v>491</v>
      </c>
      <c r="E38">
        <f>IF(_485[[#This Row],[Vote]]="AYE",1,0)</f>
        <v>0</v>
      </c>
      <c r="F38">
        <f>_xlfn.XLOOKUP("H.R. 485",Table2[Bill],Table2[Agree Value])</f>
        <v>0</v>
      </c>
      <c r="G38">
        <f>IF(_485[[#This Row],[Value]]=_485[[#This Row],[Agree]],_485[[#This Row],[Count]],0)</f>
        <v>1</v>
      </c>
      <c r="H38">
        <f>_xlfn.XLOOKUP("H.R. 485",Table2[Bill],Table2[Weight?],"Error")</f>
        <v>1</v>
      </c>
    </row>
    <row r="39" spans="1:8" x14ac:dyDescent="0.2">
      <c r="A39" t="s">
        <v>65</v>
      </c>
      <c r="B39" t="s">
        <v>1</v>
      </c>
      <c r="C39" t="s">
        <v>66</v>
      </c>
      <c r="D39" t="s">
        <v>491</v>
      </c>
      <c r="E39">
        <f>IF(_485[[#This Row],[Vote]]="AYE",1,0)</f>
        <v>0</v>
      </c>
      <c r="F39">
        <f>_xlfn.XLOOKUP("H.R. 485",Table2[Bill],Table2[Agree Value])</f>
        <v>0</v>
      </c>
      <c r="G39">
        <f>IF(_485[[#This Row],[Value]]=_485[[#This Row],[Agree]],_485[[#This Row],[Count]],0)</f>
        <v>1</v>
      </c>
      <c r="H39">
        <f>_xlfn.XLOOKUP("H.R. 485",Table2[Bill],Table2[Weight?],"Error")</f>
        <v>1</v>
      </c>
    </row>
    <row r="40" spans="1:8" x14ac:dyDescent="0.2">
      <c r="A40" t="s">
        <v>67</v>
      </c>
      <c r="B40" t="s">
        <v>5</v>
      </c>
      <c r="C40" t="s">
        <v>49</v>
      </c>
      <c r="D40" t="s">
        <v>490</v>
      </c>
      <c r="E40">
        <f>IF(_485[[#This Row],[Vote]]="AYE",1,0)</f>
        <v>1</v>
      </c>
      <c r="F40">
        <f>_xlfn.XLOOKUP("H.R. 485",Table2[Bill],Table2[Agree Value])</f>
        <v>0</v>
      </c>
      <c r="G40">
        <f>IF(_485[[#This Row],[Value]]=_485[[#This Row],[Agree]],_485[[#This Row],[Count]],0)</f>
        <v>0</v>
      </c>
      <c r="H40">
        <f>_xlfn.XLOOKUP("H.R. 485",Table2[Bill],Table2[Weight?],"Error")</f>
        <v>1</v>
      </c>
    </row>
    <row r="41" spans="1:8" x14ac:dyDescent="0.2">
      <c r="A41" t="s">
        <v>68</v>
      </c>
      <c r="B41" t="s">
        <v>1</v>
      </c>
      <c r="C41" t="s">
        <v>31</v>
      </c>
      <c r="D41" t="s">
        <v>491</v>
      </c>
      <c r="E41">
        <f>IF(_485[[#This Row],[Vote]]="AYE",1,0)</f>
        <v>0</v>
      </c>
      <c r="F41">
        <f>_xlfn.XLOOKUP("H.R. 485",Table2[Bill],Table2[Agree Value])</f>
        <v>0</v>
      </c>
      <c r="G41">
        <f>IF(_485[[#This Row],[Value]]=_485[[#This Row],[Agree]],_485[[#This Row],[Count]],0)</f>
        <v>1</v>
      </c>
      <c r="H41">
        <f>_xlfn.XLOOKUP("H.R. 485",Table2[Bill],Table2[Weight?],"Error")</f>
        <v>1</v>
      </c>
    </row>
    <row r="42" spans="1:8" x14ac:dyDescent="0.2">
      <c r="A42" t="s">
        <v>69</v>
      </c>
      <c r="B42" t="s">
        <v>1</v>
      </c>
      <c r="C42" t="s">
        <v>9</v>
      </c>
      <c r="D42" t="s">
        <v>491</v>
      </c>
      <c r="E42">
        <f>IF(_485[[#This Row],[Vote]]="AYE",1,0)</f>
        <v>0</v>
      </c>
      <c r="F42">
        <f>_xlfn.XLOOKUP("H.R. 485",Table2[Bill],Table2[Agree Value])</f>
        <v>0</v>
      </c>
      <c r="G42">
        <f>IF(_485[[#This Row],[Value]]=_485[[#This Row],[Agree]],_485[[#This Row],[Count]],0)</f>
        <v>1</v>
      </c>
      <c r="H42">
        <f>_xlfn.XLOOKUP("H.R. 485",Table2[Bill],Table2[Weight?],"Error")</f>
        <v>1</v>
      </c>
    </row>
    <row r="43" spans="1:8" x14ac:dyDescent="0.2">
      <c r="A43" t="s">
        <v>70</v>
      </c>
      <c r="B43" t="s">
        <v>5</v>
      </c>
      <c r="C43" t="s">
        <v>39</v>
      </c>
      <c r="D43" t="s">
        <v>490</v>
      </c>
      <c r="E43">
        <f>IF(_485[[#This Row],[Vote]]="AYE",1,0)</f>
        <v>1</v>
      </c>
      <c r="F43">
        <f>_xlfn.XLOOKUP("H.R. 485",Table2[Bill],Table2[Agree Value])</f>
        <v>0</v>
      </c>
      <c r="G43">
        <f>IF(_485[[#This Row],[Value]]=_485[[#This Row],[Agree]],_485[[#This Row],[Count]],0)</f>
        <v>0</v>
      </c>
      <c r="H43">
        <f>_xlfn.XLOOKUP("H.R. 485",Table2[Bill],Table2[Weight?],"Error")</f>
        <v>1</v>
      </c>
    </row>
    <row r="44" spans="1:8" x14ac:dyDescent="0.2">
      <c r="A44" t="s">
        <v>71</v>
      </c>
      <c r="B44" t="s">
        <v>5</v>
      </c>
      <c r="C44" t="s">
        <v>59</v>
      </c>
      <c r="D44" t="s">
        <v>490</v>
      </c>
      <c r="E44">
        <f>IF(_485[[#This Row],[Vote]]="AYE",1,0)</f>
        <v>1</v>
      </c>
      <c r="F44">
        <f>_xlfn.XLOOKUP("H.R. 485",Table2[Bill],Table2[Agree Value])</f>
        <v>0</v>
      </c>
      <c r="G44">
        <f>IF(_485[[#This Row],[Value]]=_485[[#This Row],[Agree]],_485[[#This Row],[Count]],0)</f>
        <v>0</v>
      </c>
      <c r="H44">
        <f>_xlfn.XLOOKUP("H.R. 485",Table2[Bill],Table2[Weight?],"Error")</f>
        <v>1</v>
      </c>
    </row>
    <row r="45" spans="1:8" x14ac:dyDescent="0.2">
      <c r="A45" t="s">
        <v>72</v>
      </c>
      <c r="B45" t="s">
        <v>5</v>
      </c>
      <c r="C45" t="s">
        <v>29</v>
      </c>
      <c r="D45" t="s">
        <v>490</v>
      </c>
      <c r="E45">
        <f>IF(_485[[#This Row],[Vote]]="AYE",1,0)</f>
        <v>1</v>
      </c>
      <c r="F45">
        <f>_xlfn.XLOOKUP("H.R. 485",Table2[Bill],Table2[Agree Value])</f>
        <v>0</v>
      </c>
      <c r="G45">
        <f>IF(_485[[#This Row],[Value]]=_485[[#This Row],[Agree]],_485[[#This Row],[Count]],0)</f>
        <v>0</v>
      </c>
      <c r="H45">
        <f>_xlfn.XLOOKUP("H.R. 485",Table2[Bill],Table2[Weight?],"Error")</f>
        <v>1</v>
      </c>
    </row>
    <row r="46" spans="1:8" x14ac:dyDescent="0.2">
      <c r="A46" t="s">
        <v>73</v>
      </c>
      <c r="B46" t="s">
        <v>1</v>
      </c>
      <c r="C46" t="s">
        <v>62</v>
      </c>
      <c r="D46" t="s">
        <v>491</v>
      </c>
      <c r="E46">
        <f>IF(_485[[#This Row],[Vote]]="AYE",1,0)</f>
        <v>0</v>
      </c>
      <c r="F46">
        <f>_xlfn.XLOOKUP("H.R. 485",Table2[Bill],Table2[Agree Value])</f>
        <v>0</v>
      </c>
      <c r="G46">
        <f>IF(_485[[#This Row],[Value]]=_485[[#This Row],[Agree]],_485[[#This Row],[Count]],0)</f>
        <v>1</v>
      </c>
      <c r="H46">
        <f>_xlfn.XLOOKUP("H.R. 485",Table2[Bill],Table2[Weight?],"Error")</f>
        <v>1</v>
      </c>
    </row>
    <row r="47" spans="1:8" x14ac:dyDescent="0.2">
      <c r="A47" t="s">
        <v>74</v>
      </c>
      <c r="B47" t="s">
        <v>5</v>
      </c>
      <c r="C47" t="s">
        <v>75</v>
      </c>
      <c r="D47" t="s">
        <v>490</v>
      </c>
      <c r="E47">
        <f>IF(_485[[#This Row],[Vote]]="AYE",1,0)</f>
        <v>1</v>
      </c>
      <c r="F47">
        <f>_xlfn.XLOOKUP("H.R. 485",Table2[Bill],Table2[Agree Value])</f>
        <v>0</v>
      </c>
      <c r="G47">
        <f>IF(_485[[#This Row],[Value]]=_485[[#This Row],[Agree]],_485[[#This Row],[Count]],0)</f>
        <v>0</v>
      </c>
      <c r="H47">
        <f>_xlfn.XLOOKUP("H.R. 485",Table2[Bill],Table2[Weight?],"Error")</f>
        <v>1</v>
      </c>
    </row>
    <row r="48" spans="1:8" x14ac:dyDescent="0.2">
      <c r="A48" t="s">
        <v>76</v>
      </c>
      <c r="B48" t="s">
        <v>5</v>
      </c>
      <c r="C48" t="s">
        <v>15</v>
      </c>
      <c r="D48" t="s">
        <v>490</v>
      </c>
      <c r="E48">
        <f>IF(_485[[#This Row],[Vote]]="AYE",1,0)</f>
        <v>1</v>
      </c>
      <c r="F48">
        <f>_xlfn.XLOOKUP("H.R. 485",Table2[Bill],Table2[Agree Value])</f>
        <v>0</v>
      </c>
      <c r="G48">
        <f>IF(_485[[#This Row],[Value]]=_485[[#This Row],[Agree]],_485[[#This Row],[Count]],0)</f>
        <v>0</v>
      </c>
      <c r="H48">
        <f>_xlfn.XLOOKUP("H.R. 485",Table2[Bill],Table2[Weight?],"Error")</f>
        <v>1</v>
      </c>
    </row>
    <row r="49" spans="1:8" x14ac:dyDescent="0.2">
      <c r="A49" t="s">
        <v>77</v>
      </c>
      <c r="B49" t="s">
        <v>5</v>
      </c>
      <c r="C49" t="s">
        <v>11</v>
      </c>
      <c r="D49" t="s">
        <v>490</v>
      </c>
      <c r="E49">
        <f>IF(_485[[#This Row],[Vote]]="AYE",1,0)</f>
        <v>1</v>
      </c>
      <c r="F49">
        <f>_xlfn.XLOOKUP("H.R. 485",Table2[Bill],Table2[Agree Value])</f>
        <v>0</v>
      </c>
      <c r="G49">
        <f>IF(_485[[#This Row],[Value]]=_485[[#This Row],[Agree]],_485[[#This Row],[Count]],0)</f>
        <v>0</v>
      </c>
      <c r="H49">
        <f>_xlfn.XLOOKUP("H.R. 485",Table2[Bill],Table2[Weight?],"Error")</f>
        <v>1</v>
      </c>
    </row>
    <row r="50" spans="1:8" x14ac:dyDescent="0.2">
      <c r="A50" t="s">
        <v>78</v>
      </c>
      <c r="B50" t="s">
        <v>1</v>
      </c>
      <c r="C50" t="s">
        <v>11</v>
      </c>
      <c r="D50" t="s">
        <v>491</v>
      </c>
      <c r="E50">
        <f>IF(_485[[#This Row],[Vote]]="AYE",1,0)</f>
        <v>0</v>
      </c>
      <c r="F50">
        <f>_xlfn.XLOOKUP("H.R. 485",Table2[Bill],Table2[Agree Value])</f>
        <v>0</v>
      </c>
      <c r="G50">
        <f>IF(_485[[#This Row],[Value]]=_485[[#This Row],[Agree]],_485[[#This Row],[Count]],0)</f>
        <v>1</v>
      </c>
      <c r="H50">
        <f>_xlfn.XLOOKUP("H.R. 485",Table2[Bill],Table2[Weight?],"Error")</f>
        <v>1</v>
      </c>
    </row>
    <row r="51" spans="1:8" x14ac:dyDescent="0.2">
      <c r="A51" t="s">
        <v>79</v>
      </c>
      <c r="B51" t="s">
        <v>5</v>
      </c>
      <c r="C51" t="s">
        <v>9</v>
      </c>
      <c r="D51" t="s">
        <v>490</v>
      </c>
      <c r="E51">
        <f>IF(_485[[#This Row],[Vote]]="AYE",1,0)</f>
        <v>1</v>
      </c>
      <c r="F51">
        <f>_xlfn.XLOOKUP("H.R. 485",Table2[Bill],Table2[Agree Value])</f>
        <v>0</v>
      </c>
      <c r="G51">
        <f>IF(_485[[#This Row],[Value]]=_485[[#This Row],[Agree]],_485[[#This Row],[Count]],0)</f>
        <v>0</v>
      </c>
      <c r="H51">
        <f>_xlfn.XLOOKUP("H.R. 485",Table2[Bill],Table2[Weight?],"Error")</f>
        <v>1</v>
      </c>
    </row>
    <row r="52" spans="1:8" x14ac:dyDescent="0.2">
      <c r="A52" t="s">
        <v>80</v>
      </c>
      <c r="B52" t="s">
        <v>5</v>
      </c>
      <c r="C52" t="s">
        <v>39</v>
      </c>
      <c r="D52" t="s">
        <v>490</v>
      </c>
      <c r="E52">
        <f>IF(_485[[#This Row],[Vote]]="AYE",1,0)</f>
        <v>1</v>
      </c>
      <c r="F52">
        <f>_xlfn.XLOOKUP("H.R. 485",Table2[Bill],Table2[Agree Value])</f>
        <v>0</v>
      </c>
      <c r="G52">
        <f>IF(_485[[#This Row],[Value]]=_485[[#This Row],[Agree]],_485[[#This Row],[Count]],0)</f>
        <v>0</v>
      </c>
      <c r="H52">
        <f>_xlfn.XLOOKUP("H.R. 485",Table2[Bill],Table2[Weight?],"Error")</f>
        <v>1</v>
      </c>
    </row>
    <row r="53" spans="1:8" x14ac:dyDescent="0.2">
      <c r="A53" t="s">
        <v>81</v>
      </c>
      <c r="B53" t="s">
        <v>1</v>
      </c>
      <c r="C53" t="s">
        <v>59</v>
      </c>
      <c r="D53" t="s">
        <v>491</v>
      </c>
      <c r="E53">
        <f>IF(_485[[#This Row],[Vote]]="AYE",1,0)</f>
        <v>0</v>
      </c>
      <c r="F53">
        <f>_xlfn.XLOOKUP("H.R. 485",Table2[Bill],Table2[Agree Value])</f>
        <v>0</v>
      </c>
      <c r="G53">
        <f>IF(_485[[#This Row],[Value]]=_485[[#This Row],[Agree]],_485[[#This Row],[Count]],0)</f>
        <v>1</v>
      </c>
      <c r="H53">
        <f>_xlfn.XLOOKUP("H.R. 485",Table2[Bill],Table2[Weight?],"Error")</f>
        <v>1</v>
      </c>
    </row>
    <row r="54" spans="1:8" x14ac:dyDescent="0.2">
      <c r="A54" t="s">
        <v>82</v>
      </c>
      <c r="B54" t="s">
        <v>1</v>
      </c>
      <c r="C54" t="s">
        <v>9</v>
      </c>
      <c r="D54" t="s">
        <v>491</v>
      </c>
      <c r="E54">
        <f>IF(_485[[#This Row],[Vote]]="AYE",1,0)</f>
        <v>0</v>
      </c>
      <c r="F54">
        <f>_xlfn.XLOOKUP("H.R. 485",Table2[Bill],Table2[Agree Value])</f>
        <v>0</v>
      </c>
      <c r="G54">
        <f>IF(_485[[#This Row],[Value]]=_485[[#This Row],[Agree]],_485[[#This Row],[Count]],0)</f>
        <v>1</v>
      </c>
      <c r="H54">
        <f>_xlfn.XLOOKUP("H.R. 485",Table2[Bill],Table2[Weight?],"Error")</f>
        <v>1</v>
      </c>
    </row>
    <row r="55" spans="1:8" x14ac:dyDescent="0.2">
      <c r="A55" t="s">
        <v>83</v>
      </c>
      <c r="B55" t="s">
        <v>1</v>
      </c>
      <c r="C55" t="s">
        <v>9</v>
      </c>
      <c r="D55" t="s">
        <v>491</v>
      </c>
      <c r="E55">
        <f>IF(_485[[#This Row],[Vote]]="AYE",1,0)</f>
        <v>0</v>
      </c>
      <c r="F55">
        <f>_xlfn.XLOOKUP("H.R. 485",Table2[Bill],Table2[Agree Value])</f>
        <v>0</v>
      </c>
      <c r="G55">
        <f>IF(_485[[#This Row],[Value]]=_485[[#This Row],[Agree]],_485[[#This Row],[Count]],0)</f>
        <v>1</v>
      </c>
      <c r="H55">
        <f>_xlfn.XLOOKUP("H.R. 485",Table2[Bill],Table2[Weight?],"Error")</f>
        <v>1</v>
      </c>
    </row>
    <row r="56" spans="1:8" x14ac:dyDescent="0.2">
      <c r="A56" t="s">
        <v>84</v>
      </c>
      <c r="B56" t="s">
        <v>5</v>
      </c>
      <c r="C56" t="s">
        <v>31</v>
      </c>
      <c r="D56" t="s">
        <v>490</v>
      </c>
      <c r="E56">
        <f>IF(_485[[#This Row],[Vote]]="AYE",1,0)</f>
        <v>1</v>
      </c>
      <c r="F56">
        <f>_xlfn.XLOOKUP("H.R. 485",Table2[Bill],Table2[Agree Value])</f>
        <v>0</v>
      </c>
      <c r="G56">
        <f>IF(_485[[#This Row],[Value]]=_485[[#This Row],[Agree]],_485[[#This Row],[Count]],0)</f>
        <v>0</v>
      </c>
      <c r="H56">
        <f>_xlfn.XLOOKUP("H.R. 485",Table2[Bill],Table2[Weight?],"Error")</f>
        <v>1</v>
      </c>
    </row>
    <row r="57" spans="1:8" x14ac:dyDescent="0.2">
      <c r="A57" t="s">
        <v>85</v>
      </c>
      <c r="B57" t="s">
        <v>5</v>
      </c>
      <c r="C57" t="s">
        <v>6</v>
      </c>
      <c r="D57" t="s">
        <v>490</v>
      </c>
      <c r="E57">
        <f>IF(_485[[#This Row],[Vote]]="AYE",1,0)</f>
        <v>1</v>
      </c>
      <c r="F57">
        <f>_xlfn.XLOOKUP("H.R. 485",Table2[Bill],Table2[Agree Value])</f>
        <v>0</v>
      </c>
      <c r="G57">
        <f>IF(_485[[#This Row],[Value]]=_485[[#This Row],[Agree]],_485[[#This Row],[Count]],0)</f>
        <v>0</v>
      </c>
      <c r="H57">
        <f>_xlfn.XLOOKUP("H.R. 485",Table2[Bill],Table2[Weight?],"Error")</f>
        <v>1</v>
      </c>
    </row>
    <row r="58" spans="1:8" x14ac:dyDescent="0.2">
      <c r="A58" t="s">
        <v>86</v>
      </c>
      <c r="B58" t="s">
        <v>1</v>
      </c>
      <c r="C58" t="s">
        <v>29</v>
      </c>
      <c r="D58" t="s">
        <v>491</v>
      </c>
      <c r="E58">
        <f>IF(_485[[#This Row],[Vote]]="AYE",1,0)</f>
        <v>0</v>
      </c>
      <c r="F58">
        <f>_xlfn.XLOOKUP("H.R. 485",Table2[Bill],Table2[Agree Value])</f>
        <v>0</v>
      </c>
      <c r="G58">
        <f>IF(_485[[#This Row],[Value]]=_485[[#This Row],[Agree]],_485[[#This Row],[Count]],0)</f>
        <v>1</v>
      </c>
      <c r="H58">
        <f>_xlfn.XLOOKUP("H.R. 485",Table2[Bill],Table2[Weight?],"Error")</f>
        <v>1</v>
      </c>
    </row>
    <row r="59" spans="1:8" x14ac:dyDescent="0.2">
      <c r="A59" t="s">
        <v>87</v>
      </c>
      <c r="B59" t="s">
        <v>5</v>
      </c>
      <c r="C59" t="s">
        <v>13</v>
      </c>
      <c r="D59" t="s">
        <v>490</v>
      </c>
      <c r="E59">
        <f>IF(_485[[#This Row],[Vote]]="AYE",1,0)</f>
        <v>1</v>
      </c>
      <c r="F59">
        <f>_xlfn.XLOOKUP("H.R. 485",Table2[Bill],Table2[Agree Value])</f>
        <v>0</v>
      </c>
      <c r="G59">
        <f>IF(_485[[#This Row],[Value]]=_485[[#This Row],[Agree]],_485[[#This Row],[Count]],0)</f>
        <v>0</v>
      </c>
      <c r="H59">
        <f>_xlfn.XLOOKUP("H.R. 485",Table2[Bill],Table2[Weight?],"Error")</f>
        <v>1</v>
      </c>
    </row>
    <row r="60" spans="1:8" x14ac:dyDescent="0.2">
      <c r="A60" t="s">
        <v>88</v>
      </c>
      <c r="B60" t="s">
        <v>1</v>
      </c>
      <c r="C60" t="s">
        <v>89</v>
      </c>
      <c r="D60" t="s">
        <v>491</v>
      </c>
      <c r="E60">
        <f>IF(_485[[#This Row],[Vote]]="AYE",1,0)</f>
        <v>0</v>
      </c>
      <c r="F60">
        <f>_xlfn.XLOOKUP("H.R. 485",Table2[Bill],Table2[Agree Value])</f>
        <v>0</v>
      </c>
      <c r="G60">
        <f>IF(_485[[#This Row],[Value]]=_485[[#This Row],[Agree]],_485[[#This Row],[Count]],0)</f>
        <v>1</v>
      </c>
      <c r="H60">
        <f>_xlfn.XLOOKUP("H.R. 485",Table2[Bill],Table2[Weight?],"Error")</f>
        <v>1</v>
      </c>
    </row>
    <row r="61" spans="1:8" x14ac:dyDescent="0.2">
      <c r="A61" t="s">
        <v>90</v>
      </c>
      <c r="B61" t="s">
        <v>5</v>
      </c>
      <c r="C61" t="s">
        <v>15</v>
      </c>
      <c r="D61" t="s">
        <v>400</v>
      </c>
      <c r="E61">
        <f>IF(_485[[#This Row],[Vote]]="AYE",1,0)</f>
        <v>0</v>
      </c>
      <c r="F61">
        <f>_xlfn.XLOOKUP("H.R. 485",Table2[Bill],Table2[Agree Value])</f>
        <v>0</v>
      </c>
      <c r="G61">
        <f>IF(_485[[#This Row],[Value]]=_485[[#This Row],[Agree]],_485[[#This Row],[Count]],0)</f>
        <v>1</v>
      </c>
      <c r="H61">
        <f>_xlfn.XLOOKUP("H.R. 485",Table2[Bill],Table2[Weight?],"Error")</f>
        <v>1</v>
      </c>
    </row>
    <row r="62" spans="1:8" x14ac:dyDescent="0.2">
      <c r="A62" t="s">
        <v>91</v>
      </c>
      <c r="B62" t="s">
        <v>1</v>
      </c>
      <c r="C62" t="s">
        <v>66</v>
      </c>
      <c r="D62" t="s">
        <v>491</v>
      </c>
      <c r="E62">
        <f>IF(_485[[#This Row],[Vote]]="AYE",1,0)</f>
        <v>0</v>
      </c>
      <c r="F62">
        <f>_xlfn.XLOOKUP("H.R. 485",Table2[Bill],Table2[Agree Value])</f>
        <v>0</v>
      </c>
      <c r="G62">
        <f>IF(_485[[#This Row],[Value]]=_485[[#This Row],[Agree]],_485[[#This Row],[Count]],0)</f>
        <v>1</v>
      </c>
      <c r="H62">
        <f>_xlfn.XLOOKUP("H.R. 485",Table2[Bill],Table2[Weight?],"Error")</f>
        <v>1</v>
      </c>
    </row>
    <row r="63" spans="1:8" x14ac:dyDescent="0.2">
      <c r="A63" t="s">
        <v>92</v>
      </c>
      <c r="B63" t="s">
        <v>1</v>
      </c>
      <c r="C63" t="s">
        <v>15</v>
      </c>
      <c r="D63" t="s">
        <v>491</v>
      </c>
      <c r="E63">
        <f>IF(_485[[#This Row],[Vote]]="AYE",1,0)</f>
        <v>0</v>
      </c>
      <c r="F63">
        <f>_xlfn.XLOOKUP("H.R. 485",Table2[Bill],Table2[Agree Value])</f>
        <v>0</v>
      </c>
      <c r="G63">
        <f>IF(_485[[#This Row],[Value]]=_485[[#This Row],[Agree]],_485[[#This Row],[Count]],0)</f>
        <v>1</v>
      </c>
      <c r="H63">
        <f>_xlfn.XLOOKUP("H.R. 485",Table2[Bill],Table2[Weight?],"Error")</f>
        <v>1</v>
      </c>
    </row>
    <row r="64" spans="1:8" x14ac:dyDescent="0.2">
      <c r="A64" t="s">
        <v>93</v>
      </c>
      <c r="B64" t="s">
        <v>1</v>
      </c>
      <c r="C64" t="s">
        <v>94</v>
      </c>
      <c r="D64" t="s">
        <v>491</v>
      </c>
      <c r="E64">
        <f>IF(_485[[#This Row],[Vote]]="AYE",1,0)</f>
        <v>0</v>
      </c>
      <c r="F64">
        <f>_xlfn.XLOOKUP("H.R. 485",Table2[Bill],Table2[Agree Value])</f>
        <v>0</v>
      </c>
      <c r="G64">
        <f>IF(_485[[#This Row],[Value]]=_485[[#This Row],[Agree]],_485[[#This Row],[Count]],0)</f>
        <v>1</v>
      </c>
      <c r="H64">
        <f>_xlfn.XLOOKUP("H.R. 485",Table2[Bill],Table2[Weight?],"Error")</f>
        <v>1</v>
      </c>
    </row>
    <row r="65" spans="1:8" x14ac:dyDescent="0.2">
      <c r="A65" t="s">
        <v>95</v>
      </c>
      <c r="B65" t="s">
        <v>1</v>
      </c>
      <c r="C65" t="s">
        <v>62</v>
      </c>
      <c r="D65" t="s">
        <v>491</v>
      </c>
      <c r="E65">
        <f>IF(_485[[#This Row],[Vote]]="AYE",1,0)</f>
        <v>0</v>
      </c>
      <c r="F65">
        <f>_xlfn.XLOOKUP("H.R. 485",Table2[Bill],Table2[Agree Value])</f>
        <v>0</v>
      </c>
      <c r="G65">
        <f>IF(_485[[#This Row],[Value]]=_485[[#This Row],[Agree]],_485[[#This Row],[Count]],0)</f>
        <v>1</v>
      </c>
      <c r="H65">
        <f>_xlfn.XLOOKUP("H.R. 485",Table2[Bill],Table2[Weight?],"Error")</f>
        <v>1</v>
      </c>
    </row>
    <row r="66" spans="1:8" x14ac:dyDescent="0.2">
      <c r="A66" t="s">
        <v>96</v>
      </c>
      <c r="B66" t="s">
        <v>1</v>
      </c>
      <c r="C66" t="s">
        <v>39</v>
      </c>
      <c r="D66" t="s">
        <v>491</v>
      </c>
      <c r="E66">
        <f>IF(_485[[#This Row],[Vote]]="AYE",1,0)</f>
        <v>0</v>
      </c>
      <c r="F66">
        <f>_xlfn.XLOOKUP("H.R. 485",Table2[Bill],Table2[Agree Value])</f>
        <v>0</v>
      </c>
      <c r="G66">
        <f>IF(_485[[#This Row],[Value]]=_485[[#This Row],[Agree]],_485[[#This Row],[Count]],0)</f>
        <v>1</v>
      </c>
      <c r="H66">
        <f>_xlfn.XLOOKUP("H.R. 485",Table2[Bill],Table2[Weight?],"Error")</f>
        <v>1</v>
      </c>
    </row>
    <row r="67" spans="1:8" x14ac:dyDescent="0.2">
      <c r="A67" t="s">
        <v>97</v>
      </c>
      <c r="B67" t="s">
        <v>1</v>
      </c>
      <c r="C67" t="s">
        <v>15</v>
      </c>
      <c r="D67" t="s">
        <v>491</v>
      </c>
      <c r="E67">
        <f>IF(_485[[#This Row],[Vote]]="AYE",1,0)</f>
        <v>0</v>
      </c>
      <c r="F67">
        <f>_xlfn.XLOOKUP("H.R. 485",Table2[Bill],Table2[Agree Value])</f>
        <v>0</v>
      </c>
      <c r="G67">
        <f>IF(_485[[#This Row],[Value]]=_485[[#This Row],[Agree]],_485[[#This Row],[Count]],0)</f>
        <v>1</v>
      </c>
      <c r="H67">
        <f>_xlfn.XLOOKUP("H.R. 485",Table2[Bill],Table2[Weight?],"Error")</f>
        <v>1</v>
      </c>
    </row>
    <row r="68" spans="1:8" x14ac:dyDescent="0.2">
      <c r="A68" t="s">
        <v>98</v>
      </c>
      <c r="B68" t="s">
        <v>5</v>
      </c>
      <c r="C68" t="s">
        <v>42</v>
      </c>
      <c r="D68" t="s">
        <v>490</v>
      </c>
      <c r="E68">
        <f>IF(_485[[#This Row],[Vote]]="AYE",1,0)</f>
        <v>1</v>
      </c>
      <c r="F68">
        <f>_xlfn.XLOOKUP("H.R. 485",Table2[Bill],Table2[Agree Value])</f>
        <v>0</v>
      </c>
      <c r="G68">
        <f>IF(_485[[#This Row],[Value]]=_485[[#This Row],[Agree]],_485[[#This Row],[Count]],0)</f>
        <v>0</v>
      </c>
      <c r="H68">
        <f>_xlfn.XLOOKUP("H.R. 485",Table2[Bill],Table2[Weight?],"Error")</f>
        <v>1</v>
      </c>
    </row>
    <row r="69" spans="1:8" x14ac:dyDescent="0.2">
      <c r="A69" t="s">
        <v>99</v>
      </c>
      <c r="B69" t="s">
        <v>1</v>
      </c>
      <c r="C69" t="s">
        <v>39</v>
      </c>
      <c r="D69" t="s">
        <v>491</v>
      </c>
      <c r="E69">
        <f>IF(_485[[#This Row],[Vote]]="AYE",1,0)</f>
        <v>0</v>
      </c>
      <c r="F69">
        <f>_xlfn.XLOOKUP("H.R. 485",Table2[Bill],Table2[Agree Value])</f>
        <v>0</v>
      </c>
      <c r="G69">
        <f>IF(_485[[#This Row],[Value]]=_485[[#This Row],[Agree]],_485[[#This Row],[Count]],0)</f>
        <v>1</v>
      </c>
      <c r="H69">
        <f>_xlfn.XLOOKUP("H.R. 485",Table2[Bill],Table2[Weight?],"Error")</f>
        <v>1</v>
      </c>
    </row>
    <row r="70" spans="1:8" x14ac:dyDescent="0.2">
      <c r="A70" t="s">
        <v>100</v>
      </c>
      <c r="B70" t="s">
        <v>1</v>
      </c>
      <c r="C70" t="s">
        <v>9</v>
      </c>
      <c r="D70" t="s">
        <v>491</v>
      </c>
      <c r="E70">
        <f>IF(_485[[#This Row],[Vote]]="AYE",1,0)</f>
        <v>0</v>
      </c>
      <c r="F70">
        <f>_xlfn.XLOOKUP("H.R. 485",Table2[Bill],Table2[Agree Value])</f>
        <v>0</v>
      </c>
      <c r="G70">
        <f>IF(_485[[#This Row],[Value]]=_485[[#This Row],[Agree]],_485[[#This Row],[Count]],0)</f>
        <v>1</v>
      </c>
      <c r="H70">
        <f>_xlfn.XLOOKUP("H.R. 485",Table2[Bill],Table2[Weight?],"Error")</f>
        <v>1</v>
      </c>
    </row>
    <row r="71" spans="1:8" x14ac:dyDescent="0.2">
      <c r="A71" t="s">
        <v>101</v>
      </c>
      <c r="B71" t="s">
        <v>5</v>
      </c>
      <c r="C71" t="s">
        <v>51</v>
      </c>
      <c r="D71" t="s">
        <v>490</v>
      </c>
      <c r="E71">
        <f>IF(_485[[#This Row],[Vote]]="AYE",1,0)</f>
        <v>1</v>
      </c>
      <c r="F71">
        <f>_xlfn.XLOOKUP("H.R. 485",Table2[Bill],Table2[Agree Value])</f>
        <v>0</v>
      </c>
      <c r="G71">
        <f>IF(_485[[#This Row],[Value]]=_485[[#This Row],[Agree]],_485[[#This Row],[Count]],0)</f>
        <v>0</v>
      </c>
      <c r="H71">
        <f>_xlfn.XLOOKUP("H.R. 485",Table2[Bill],Table2[Weight?],"Error")</f>
        <v>1</v>
      </c>
    </row>
    <row r="72" spans="1:8" x14ac:dyDescent="0.2">
      <c r="A72" t="s">
        <v>102</v>
      </c>
      <c r="B72" t="s">
        <v>1</v>
      </c>
      <c r="C72" t="s">
        <v>24</v>
      </c>
      <c r="D72" t="s">
        <v>491</v>
      </c>
      <c r="E72">
        <f>IF(_485[[#This Row],[Vote]]="AYE",1,0)</f>
        <v>0</v>
      </c>
      <c r="F72">
        <f>_xlfn.XLOOKUP("H.R. 485",Table2[Bill],Table2[Agree Value])</f>
        <v>0</v>
      </c>
      <c r="G72">
        <f>IF(_485[[#This Row],[Value]]=_485[[#This Row],[Agree]],_485[[#This Row],[Count]],0)</f>
        <v>1</v>
      </c>
      <c r="H72">
        <f>_xlfn.XLOOKUP("H.R. 485",Table2[Bill],Table2[Weight?],"Error")</f>
        <v>1</v>
      </c>
    </row>
    <row r="73" spans="1:8" x14ac:dyDescent="0.2">
      <c r="A73" t="s">
        <v>103</v>
      </c>
      <c r="B73" t="s">
        <v>1</v>
      </c>
      <c r="C73" t="s">
        <v>64</v>
      </c>
      <c r="D73" t="s">
        <v>491</v>
      </c>
      <c r="E73">
        <f>IF(_485[[#This Row],[Vote]]="AYE",1,0)</f>
        <v>0</v>
      </c>
      <c r="F73">
        <f>_xlfn.XLOOKUP("H.R. 485",Table2[Bill],Table2[Agree Value])</f>
        <v>0</v>
      </c>
      <c r="G73">
        <f>IF(_485[[#This Row],[Value]]=_485[[#This Row],[Agree]],_485[[#This Row],[Count]],0)</f>
        <v>1</v>
      </c>
      <c r="H73">
        <f>_xlfn.XLOOKUP("H.R. 485",Table2[Bill],Table2[Weight?],"Error")</f>
        <v>1</v>
      </c>
    </row>
    <row r="74" spans="1:8" x14ac:dyDescent="0.2">
      <c r="A74" t="s">
        <v>104</v>
      </c>
      <c r="B74" t="s">
        <v>1</v>
      </c>
      <c r="C74" t="s">
        <v>11</v>
      </c>
      <c r="D74" t="s">
        <v>491</v>
      </c>
      <c r="E74">
        <f>IF(_485[[#This Row],[Vote]]="AYE",1,0)</f>
        <v>0</v>
      </c>
      <c r="F74">
        <f>_xlfn.XLOOKUP("H.R. 485",Table2[Bill],Table2[Agree Value])</f>
        <v>0</v>
      </c>
      <c r="G74">
        <f>IF(_485[[#This Row],[Value]]=_485[[#This Row],[Agree]],_485[[#This Row],[Count]],0)</f>
        <v>1</v>
      </c>
      <c r="H74">
        <f>_xlfn.XLOOKUP("H.R. 485",Table2[Bill],Table2[Weight?],"Error")</f>
        <v>1</v>
      </c>
    </row>
    <row r="75" spans="1:8" x14ac:dyDescent="0.2">
      <c r="A75" t="s">
        <v>105</v>
      </c>
      <c r="B75" t="s">
        <v>5</v>
      </c>
      <c r="C75" t="s">
        <v>47</v>
      </c>
      <c r="D75" t="s">
        <v>490</v>
      </c>
      <c r="E75">
        <f>IF(_485[[#This Row],[Vote]]="AYE",1,0)</f>
        <v>1</v>
      </c>
      <c r="F75">
        <f>_xlfn.XLOOKUP("H.R. 485",Table2[Bill],Table2[Agree Value])</f>
        <v>0</v>
      </c>
      <c r="G75">
        <f>IF(_485[[#This Row],[Value]]=_485[[#This Row],[Agree]],_485[[#This Row],[Count]],0)</f>
        <v>0</v>
      </c>
      <c r="H75">
        <f>_xlfn.XLOOKUP("H.R. 485",Table2[Bill],Table2[Weight?],"Error")</f>
        <v>1</v>
      </c>
    </row>
    <row r="76" spans="1:8" x14ac:dyDescent="0.2">
      <c r="A76" t="s">
        <v>106</v>
      </c>
      <c r="B76" t="s">
        <v>5</v>
      </c>
      <c r="C76" t="s">
        <v>15</v>
      </c>
      <c r="D76" t="s">
        <v>490</v>
      </c>
      <c r="E76">
        <f>IF(_485[[#This Row],[Vote]]="AYE",1,0)</f>
        <v>1</v>
      </c>
      <c r="F76">
        <f>_xlfn.XLOOKUP("H.R. 485",Table2[Bill],Table2[Agree Value])</f>
        <v>0</v>
      </c>
      <c r="G76">
        <f>IF(_485[[#This Row],[Value]]=_485[[#This Row],[Agree]],_485[[#This Row],[Count]],0)</f>
        <v>0</v>
      </c>
      <c r="H76">
        <f>_xlfn.XLOOKUP("H.R. 485",Table2[Bill],Table2[Weight?],"Error")</f>
        <v>1</v>
      </c>
    </row>
    <row r="77" spans="1:8" x14ac:dyDescent="0.2">
      <c r="A77" t="s">
        <v>107</v>
      </c>
      <c r="B77" t="s">
        <v>1</v>
      </c>
      <c r="C77" t="s">
        <v>108</v>
      </c>
      <c r="D77" t="s">
        <v>491</v>
      </c>
      <c r="E77">
        <f>IF(_485[[#This Row],[Vote]]="AYE",1,0)</f>
        <v>0</v>
      </c>
      <c r="F77">
        <f>_xlfn.XLOOKUP("H.R. 485",Table2[Bill],Table2[Agree Value])</f>
        <v>0</v>
      </c>
      <c r="G77">
        <f>IF(_485[[#This Row],[Value]]=_485[[#This Row],[Agree]],_485[[#This Row],[Count]],0)</f>
        <v>1</v>
      </c>
      <c r="H77">
        <f>_xlfn.XLOOKUP("H.R. 485",Table2[Bill],Table2[Weight?],"Error")</f>
        <v>1</v>
      </c>
    </row>
    <row r="78" spans="1:8" x14ac:dyDescent="0.2">
      <c r="A78" t="s">
        <v>109</v>
      </c>
      <c r="B78" t="s">
        <v>5</v>
      </c>
      <c r="C78" t="s">
        <v>13</v>
      </c>
      <c r="D78" t="s">
        <v>490</v>
      </c>
      <c r="E78">
        <f>IF(_485[[#This Row],[Vote]]="AYE",1,0)</f>
        <v>1</v>
      </c>
      <c r="F78">
        <f>_xlfn.XLOOKUP("H.R. 485",Table2[Bill],Table2[Agree Value])</f>
        <v>0</v>
      </c>
      <c r="G78">
        <f>IF(_485[[#This Row],[Value]]=_485[[#This Row],[Agree]],_485[[#This Row],[Count]],0)</f>
        <v>0</v>
      </c>
      <c r="H78">
        <f>_xlfn.XLOOKUP("H.R. 485",Table2[Bill],Table2[Weight?],"Error")</f>
        <v>1</v>
      </c>
    </row>
    <row r="79" spans="1:8" x14ac:dyDescent="0.2">
      <c r="A79" t="s">
        <v>110</v>
      </c>
      <c r="B79" t="s">
        <v>1</v>
      </c>
      <c r="C79" t="s">
        <v>75</v>
      </c>
      <c r="D79" t="s">
        <v>491</v>
      </c>
      <c r="E79">
        <f>IF(_485[[#This Row],[Vote]]="AYE",1,0)</f>
        <v>0</v>
      </c>
      <c r="F79">
        <f>_xlfn.XLOOKUP("H.R. 485",Table2[Bill],Table2[Agree Value])</f>
        <v>0</v>
      </c>
      <c r="G79">
        <f>IF(_485[[#This Row],[Value]]=_485[[#This Row],[Agree]],_485[[#This Row],[Count]],0)</f>
        <v>1</v>
      </c>
      <c r="H79">
        <f>_xlfn.XLOOKUP("H.R. 485",Table2[Bill],Table2[Weight?],"Error")</f>
        <v>1</v>
      </c>
    </row>
    <row r="80" spans="1:8" x14ac:dyDescent="0.2">
      <c r="A80" t="s">
        <v>111</v>
      </c>
      <c r="B80" t="s">
        <v>5</v>
      </c>
      <c r="C80" t="s">
        <v>49</v>
      </c>
      <c r="D80" t="s">
        <v>490</v>
      </c>
      <c r="E80">
        <f>IF(_485[[#This Row],[Vote]]="AYE",1,0)</f>
        <v>1</v>
      </c>
      <c r="F80">
        <f>_xlfn.XLOOKUP("H.R. 485",Table2[Bill],Table2[Agree Value])</f>
        <v>0</v>
      </c>
      <c r="G80">
        <f>IF(_485[[#This Row],[Value]]=_485[[#This Row],[Agree]],_485[[#This Row],[Count]],0)</f>
        <v>0</v>
      </c>
      <c r="H80">
        <f>_xlfn.XLOOKUP("H.R. 485",Table2[Bill],Table2[Weight?],"Error")</f>
        <v>1</v>
      </c>
    </row>
    <row r="81" spans="1:8" x14ac:dyDescent="0.2">
      <c r="A81" t="s">
        <v>112</v>
      </c>
      <c r="B81" t="s">
        <v>5</v>
      </c>
      <c r="C81" t="s">
        <v>13</v>
      </c>
      <c r="D81" t="s">
        <v>490</v>
      </c>
      <c r="E81">
        <f>IF(_485[[#This Row],[Vote]]="AYE",1,0)</f>
        <v>1</v>
      </c>
      <c r="F81">
        <f>_xlfn.XLOOKUP("H.R. 485",Table2[Bill],Table2[Agree Value])</f>
        <v>0</v>
      </c>
      <c r="G81">
        <f>IF(_485[[#This Row],[Value]]=_485[[#This Row],[Agree]],_485[[#This Row],[Count]],0)</f>
        <v>0</v>
      </c>
      <c r="H81">
        <f>_xlfn.XLOOKUP("H.R. 485",Table2[Bill],Table2[Weight?],"Error")</f>
        <v>1</v>
      </c>
    </row>
    <row r="82" spans="1:8" x14ac:dyDescent="0.2">
      <c r="A82" t="s">
        <v>113</v>
      </c>
      <c r="B82" t="s">
        <v>5</v>
      </c>
      <c r="C82" t="s">
        <v>36</v>
      </c>
      <c r="D82" t="s">
        <v>490</v>
      </c>
      <c r="E82">
        <f>IF(_485[[#This Row],[Vote]]="AYE",1,0)</f>
        <v>1</v>
      </c>
      <c r="F82">
        <f>_xlfn.XLOOKUP("H.R. 485",Table2[Bill],Table2[Agree Value])</f>
        <v>0</v>
      </c>
      <c r="G82">
        <f>IF(_485[[#This Row],[Value]]=_485[[#This Row],[Agree]],_485[[#This Row],[Count]],0)</f>
        <v>0</v>
      </c>
      <c r="H82">
        <f>_xlfn.XLOOKUP("H.R. 485",Table2[Bill],Table2[Weight?],"Error")</f>
        <v>1</v>
      </c>
    </row>
    <row r="83" spans="1:8" x14ac:dyDescent="0.2">
      <c r="A83" t="s">
        <v>114</v>
      </c>
      <c r="B83" t="s">
        <v>1</v>
      </c>
      <c r="C83" t="s">
        <v>47</v>
      </c>
      <c r="D83" t="s">
        <v>491</v>
      </c>
      <c r="E83">
        <f>IF(_485[[#This Row],[Vote]]="AYE",1,0)</f>
        <v>0</v>
      </c>
      <c r="F83">
        <f>_xlfn.XLOOKUP("H.R. 485",Table2[Bill],Table2[Agree Value])</f>
        <v>0</v>
      </c>
      <c r="G83">
        <f>IF(_485[[#This Row],[Value]]=_485[[#This Row],[Agree]],_485[[#This Row],[Count]],0)</f>
        <v>1</v>
      </c>
      <c r="H83">
        <f>_xlfn.XLOOKUP("H.R. 485",Table2[Bill],Table2[Weight?],"Error")</f>
        <v>1</v>
      </c>
    </row>
    <row r="84" spans="1:8" x14ac:dyDescent="0.2">
      <c r="A84" t="s">
        <v>115</v>
      </c>
      <c r="B84" t="s">
        <v>1</v>
      </c>
      <c r="C84" t="s">
        <v>9</v>
      </c>
      <c r="D84" t="s">
        <v>491</v>
      </c>
      <c r="E84">
        <f>IF(_485[[#This Row],[Vote]]="AYE",1,0)</f>
        <v>0</v>
      </c>
      <c r="F84">
        <f>_xlfn.XLOOKUP("H.R. 485",Table2[Bill],Table2[Agree Value])</f>
        <v>0</v>
      </c>
      <c r="G84">
        <f>IF(_485[[#This Row],[Value]]=_485[[#This Row],[Agree]],_485[[#This Row],[Count]],0)</f>
        <v>1</v>
      </c>
      <c r="H84">
        <f>_xlfn.XLOOKUP("H.R. 485",Table2[Bill],Table2[Weight?],"Error")</f>
        <v>1</v>
      </c>
    </row>
    <row r="85" spans="1:8" x14ac:dyDescent="0.2">
      <c r="A85" t="s">
        <v>116</v>
      </c>
      <c r="B85" t="s">
        <v>1</v>
      </c>
      <c r="C85" t="s">
        <v>9</v>
      </c>
      <c r="D85" t="s">
        <v>491</v>
      </c>
      <c r="E85">
        <f>IF(_485[[#This Row],[Vote]]="AYE",1,0)</f>
        <v>0</v>
      </c>
      <c r="F85">
        <f>_xlfn.XLOOKUP("H.R. 485",Table2[Bill],Table2[Agree Value])</f>
        <v>0</v>
      </c>
      <c r="G85">
        <f>IF(_485[[#This Row],[Value]]=_485[[#This Row],[Agree]],_485[[#This Row],[Count]],0)</f>
        <v>1</v>
      </c>
      <c r="H85">
        <f>_xlfn.XLOOKUP("H.R. 485",Table2[Bill],Table2[Weight?],"Error")</f>
        <v>1</v>
      </c>
    </row>
    <row r="86" spans="1:8" x14ac:dyDescent="0.2">
      <c r="A86" t="s">
        <v>117</v>
      </c>
      <c r="B86" t="s">
        <v>1</v>
      </c>
      <c r="C86" t="s">
        <v>118</v>
      </c>
      <c r="D86" t="s">
        <v>491</v>
      </c>
      <c r="E86">
        <f>IF(_485[[#This Row],[Vote]]="AYE",1,0)</f>
        <v>0</v>
      </c>
      <c r="F86">
        <f>_xlfn.XLOOKUP("H.R. 485",Table2[Bill],Table2[Agree Value])</f>
        <v>0</v>
      </c>
      <c r="G86">
        <f>IF(_485[[#This Row],[Value]]=_485[[#This Row],[Agree]],_485[[#This Row],[Count]],0)</f>
        <v>1</v>
      </c>
      <c r="H86">
        <f>_xlfn.XLOOKUP("H.R. 485",Table2[Bill],Table2[Weight?],"Error")</f>
        <v>1</v>
      </c>
    </row>
    <row r="87" spans="1:8" x14ac:dyDescent="0.2">
      <c r="A87" t="s">
        <v>119</v>
      </c>
      <c r="B87" t="s">
        <v>1</v>
      </c>
      <c r="C87" t="s">
        <v>120</v>
      </c>
      <c r="D87" t="s">
        <v>491</v>
      </c>
      <c r="E87">
        <f>IF(_485[[#This Row],[Vote]]="AYE",1,0)</f>
        <v>0</v>
      </c>
      <c r="F87">
        <f>_xlfn.XLOOKUP("H.R. 485",Table2[Bill],Table2[Agree Value])</f>
        <v>0</v>
      </c>
      <c r="G87">
        <f>IF(_485[[#This Row],[Value]]=_485[[#This Row],[Agree]],_485[[#This Row],[Count]],0)</f>
        <v>1</v>
      </c>
      <c r="H87">
        <f>_xlfn.XLOOKUP("H.R. 485",Table2[Bill],Table2[Weight?],"Error")</f>
        <v>1</v>
      </c>
    </row>
    <row r="88" spans="1:8" x14ac:dyDescent="0.2">
      <c r="A88" t="s">
        <v>121</v>
      </c>
      <c r="B88" t="s">
        <v>5</v>
      </c>
      <c r="C88" t="s">
        <v>51</v>
      </c>
      <c r="D88" t="s">
        <v>490</v>
      </c>
      <c r="E88">
        <f>IF(_485[[#This Row],[Vote]]="AYE",1,0)</f>
        <v>1</v>
      </c>
      <c r="F88">
        <f>_xlfn.XLOOKUP("H.R. 485",Table2[Bill],Table2[Agree Value])</f>
        <v>0</v>
      </c>
      <c r="G88">
        <f>IF(_485[[#This Row],[Value]]=_485[[#This Row],[Agree]],_485[[#This Row],[Count]],0)</f>
        <v>0</v>
      </c>
      <c r="H88">
        <f>_xlfn.XLOOKUP("H.R. 485",Table2[Bill],Table2[Weight?],"Error")</f>
        <v>1</v>
      </c>
    </row>
    <row r="89" spans="1:8" x14ac:dyDescent="0.2">
      <c r="A89" t="s">
        <v>122</v>
      </c>
      <c r="B89" t="s">
        <v>5</v>
      </c>
      <c r="C89" t="s">
        <v>123</v>
      </c>
      <c r="D89" t="s">
        <v>490</v>
      </c>
      <c r="E89">
        <f>IF(_485[[#This Row],[Vote]]="AYE",1,0)</f>
        <v>1</v>
      </c>
      <c r="F89">
        <f>_xlfn.XLOOKUP("H.R. 485",Table2[Bill],Table2[Agree Value])</f>
        <v>0</v>
      </c>
      <c r="G89">
        <f>IF(_485[[#This Row],[Value]]=_485[[#This Row],[Agree]],_485[[#This Row],[Count]],0)</f>
        <v>0</v>
      </c>
      <c r="H89">
        <f>_xlfn.XLOOKUP("H.R. 485",Table2[Bill],Table2[Weight?],"Error")</f>
        <v>1</v>
      </c>
    </row>
    <row r="90" spans="1:8" x14ac:dyDescent="0.2">
      <c r="A90" t="s">
        <v>124</v>
      </c>
      <c r="B90" t="s">
        <v>5</v>
      </c>
      <c r="C90" t="s">
        <v>15</v>
      </c>
      <c r="D90" t="s">
        <v>490</v>
      </c>
      <c r="E90">
        <f>IF(_485[[#This Row],[Vote]]="AYE",1,0)</f>
        <v>1</v>
      </c>
      <c r="F90">
        <f>_xlfn.XLOOKUP("H.R. 485",Table2[Bill],Table2[Agree Value])</f>
        <v>0</v>
      </c>
      <c r="G90">
        <f>IF(_485[[#This Row],[Value]]=_485[[#This Row],[Agree]],_485[[#This Row],[Count]],0)</f>
        <v>0</v>
      </c>
      <c r="H90">
        <f>_xlfn.XLOOKUP("H.R. 485",Table2[Bill],Table2[Weight?],"Error")</f>
        <v>1</v>
      </c>
    </row>
    <row r="91" spans="1:8" x14ac:dyDescent="0.2">
      <c r="A91" t="s">
        <v>125</v>
      </c>
      <c r="B91" t="s">
        <v>1</v>
      </c>
      <c r="C91" t="s">
        <v>15</v>
      </c>
      <c r="D91" t="s">
        <v>491</v>
      </c>
      <c r="E91">
        <f>IF(_485[[#This Row],[Vote]]="AYE",1,0)</f>
        <v>0</v>
      </c>
      <c r="F91">
        <f>_xlfn.XLOOKUP("H.R. 485",Table2[Bill],Table2[Agree Value])</f>
        <v>0</v>
      </c>
      <c r="G91">
        <f>IF(_485[[#This Row],[Value]]=_485[[#This Row],[Agree]],_485[[#This Row],[Count]],0)</f>
        <v>1</v>
      </c>
      <c r="H91">
        <f>_xlfn.XLOOKUP("H.R. 485",Table2[Bill],Table2[Weight?],"Error")</f>
        <v>1</v>
      </c>
    </row>
    <row r="92" spans="1:8" x14ac:dyDescent="0.2">
      <c r="A92" t="s">
        <v>126</v>
      </c>
      <c r="B92" t="s">
        <v>1</v>
      </c>
      <c r="C92" t="s">
        <v>59</v>
      </c>
      <c r="D92" t="s">
        <v>491</v>
      </c>
      <c r="E92">
        <f>IF(_485[[#This Row],[Vote]]="AYE",1,0)</f>
        <v>0</v>
      </c>
      <c r="F92">
        <f>_xlfn.XLOOKUP("H.R. 485",Table2[Bill],Table2[Agree Value])</f>
        <v>0</v>
      </c>
      <c r="G92">
        <f>IF(_485[[#This Row],[Value]]=_485[[#This Row],[Agree]],_485[[#This Row],[Count]],0)</f>
        <v>1</v>
      </c>
      <c r="H92">
        <f>_xlfn.XLOOKUP("H.R. 485",Table2[Bill],Table2[Weight?],"Error")</f>
        <v>1</v>
      </c>
    </row>
    <row r="93" spans="1:8" x14ac:dyDescent="0.2">
      <c r="A93" t="s">
        <v>127</v>
      </c>
      <c r="B93" t="s">
        <v>1</v>
      </c>
      <c r="C93" t="s">
        <v>15</v>
      </c>
      <c r="D93" t="s">
        <v>491</v>
      </c>
      <c r="E93">
        <f>IF(_485[[#This Row],[Vote]]="AYE",1,0)</f>
        <v>0</v>
      </c>
      <c r="F93">
        <f>_xlfn.XLOOKUP("H.R. 485",Table2[Bill],Table2[Agree Value])</f>
        <v>0</v>
      </c>
      <c r="G93">
        <f>IF(_485[[#This Row],[Value]]=_485[[#This Row],[Agree]],_485[[#This Row],[Count]],0)</f>
        <v>1</v>
      </c>
      <c r="H93">
        <f>_xlfn.XLOOKUP("H.R. 485",Table2[Bill],Table2[Weight?],"Error")</f>
        <v>1</v>
      </c>
    </row>
    <row r="94" spans="1:8" x14ac:dyDescent="0.2">
      <c r="A94" t="s">
        <v>128</v>
      </c>
      <c r="B94" t="s">
        <v>5</v>
      </c>
      <c r="C94" t="s">
        <v>129</v>
      </c>
      <c r="D94" t="s">
        <v>490</v>
      </c>
      <c r="E94">
        <f>IF(_485[[#This Row],[Vote]]="AYE",1,0)</f>
        <v>1</v>
      </c>
      <c r="F94">
        <f>_xlfn.XLOOKUP("H.R. 485",Table2[Bill],Table2[Agree Value])</f>
        <v>0</v>
      </c>
      <c r="G94">
        <f>IF(_485[[#This Row],[Value]]=_485[[#This Row],[Agree]],_485[[#This Row],[Count]],0)</f>
        <v>0</v>
      </c>
      <c r="H94">
        <f>_xlfn.XLOOKUP("H.R. 485",Table2[Bill],Table2[Weight?],"Error")</f>
        <v>1</v>
      </c>
    </row>
    <row r="95" spans="1:8" x14ac:dyDescent="0.2">
      <c r="A95" t="s">
        <v>130</v>
      </c>
      <c r="B95" t="s">
        <v>5</v>
      </c>
      <c r="C95" t="s">
        <v>64</v>
      </c>
      <c r="D95" t="s">
        <v>490</v>
      </c>
      <c r="E95">
        <f>IF(_485[[#This Row],[Vote]]="AYE",1,0)</f>
        <v>1</v>
      </c>
      <c r="F95">
        <f>_xlfn.XLOOKUP("H.R. 485",Table2[Bill],Table2[Agree Value])</f>
        <v>0</v>
      </c>
      <c r="G95">
        <f>IF(_485[[#This Row],[Value]]=_485[[#This Row],[Agree]],_485[[#This Row],[Count]],0)</f>
        <v>0</v>
      </c>
      <c r="H95">
        <f>_xlfn.XLOOKUP("H.R. 485",Table2[Bill],Table2[Weight?],"Error")</f>
        <v>1</v>
      </c>
    </row>
    <row r="96" spans="1:8" x14ac:dyDescent="0.2">
      <c r="A96" t="s">
        <v>131</v>
      </c>
      <c r="B96" t="s">
        <v>1</v>
      </c>
      <c r="C96" t="s">
        <v>132</v>
      </c>
      <c r="D96" t="s">
        <v>491</v>
      </c>
      <c r="E96">
        <f>IF(_485[[#This Row],[Vote]]="AYE",1,0)</f>
        <v>0</v>
      </c>
      <c r="F96">
        <f>_xlfn.XLOOKUP("H.R. 485",Table2[Bill],Table2[Agree Value])</f>
        <v>0</v>
      </c>
      <c r="G96">
        <f>IF(_485[[#This Row],[Value]]=_485[[#This Row],[Agree]],_485[[#This Row],[Count]],0)</f>
        <v>1</v>
      </c>
      <c r="H96">
        <f>_xlfn.XLOOKUP("H.R. 485",Table2[Bill],Table2[Weight?],"Error")</f>
        <v>1</v>
      </c>
    </row>
    <row r="97" spans="1:8" x14ac:dyDescent="0.2">
      <c r="A97" t="s">
        <v>133</v>
      </c>
      <c r="B97" t="s">
        <v>5</v>
      </c>
      <c r="C97" t="s">
        <v>31</v>
      </c>
      <c r="D97" t="s">
        <v>490</v>
      </c>
      <c r="E97">
        <f>IF(_485[[#This Row],[Vote]]="AYE",1,0)</f>
        <v>1</v>
      </c>
      <c r="F97">
        <f>_xlfn.XLOOKUP("H.R. 485",Table2[Bill],Table2[Agree Value])</f>
        <v>0</v>
      </c>
      <c r="G97">
        <f>IF(_485[[#This Row],[Value]]=_485[[#This Row],[Agree]],_485[[#This Row],[Count]],0)</f>
        <v>0</v>
      </c>
      <c r="H97">
        <f>_xlfn.XLOOKUP("H.R. 485",Table2[Bill],Table2[Weight?],"Error")</f>
        <v>1</v>
      </c>
    </row>
    <row r="98" spans="1:8" x14ac:dyDescent="0.2">
      <c r="A98" t="s">
        <v>134</v>
      </c>
      <c r="B98" t="s">
        <v>1</v>
      </c>
      <c r="C98" t="s">
        <v>62</v>
      </c>
      <c r="D98" t="s">
        <v>491</v>
      </c>
      <c r="E98">
        <f>IF(_485[[#This Row],[Vote]]="AYE",1,0)</f>
        <v>0</v>
      </c>
      <c r="F98">
        <f>_xlfn.XLOOKUP("H.R. 485",Table2[Bill],Table2[Agree Value])</f>
        <v>0</v>
      </c>
      <c r="G98">
        <f>IF(_485[[#This Row],[Value]]=_485[[#This Row],[Agree]],_485[[#This Row],[Count]],0)</f>
        <v>1</v>
      </c>
      <c r="H98">
        <f>_xlfn.XLOOKUP("H.R. 485",Table2[Bill],Table2[Weight?],"Error")</f>
        <v>1</v>
      </c>
    </row>
    <row r="99" spans="1:8" x14ac:dyDescent="0.2">
      <c r="A99" t="s">
        <v>135</v>
      </c>
      <c r="B99" t="s">
        <v>1</v>
      </c>
      <c r="C99" t="s">
        <v>2</v>
      </c>
      <c r="D99" t="s">
        <v>491</v>
      </c>
      <c r="E99">
        <f>IF(_485[[#This Row],[Vote]]="AYE",1,0)</f>
        <v>0</v>
      </c>
      <c r="F99">
        <f>_xlfn.XLOOKUP("H.R. 485",Table2[Bill],Table2[Agree Value])</f>
        <v>0</v>
      </c>
      <c r="G99">
        <f>IF(_485[[#This Row],[Value]]=_485[[#This Row],[Agree]],_485[[#This Row],[Count]],0)</f>
        <v>1</v>
      </c>
      <c r="H99">
        <f>_xlfn.XLOOKUP("H.R. 485",Table2[Bill],Table2[Weight?],"Error")</f>
        <v>1</v>
      </c>
    </row>
    <row r="100" spans="1:8" x14ac:dyDescent="0.2">
      <c r="A100" t="s">
        <v>136</v>
      </c>
      <c r="B100" t="s">
        <v>5</v>
      </c>
      <c r="C100" t="s">
        <v>15</v>
      </c>
      <c r="D100" t="s">
        <v>490</v>
      </c>
      <c r="E100">
        <f>IF(_485[[#This Row],[Vote]]="AYE",1,0)</f>
        <v>1</v>
      </c>
      <c r="F100">
        <f>_xlfn.XLOOKUP("H.R. 485",Table2[Bill],Table2[Agree Value])</f>
        <v>0</v>
      </c>
      <c r="G100">
        <f>IF(_485[[#This Row],[Value]]=_485[[#This Row],[Agree]],_485[[#This Row],[Count]],0)</f>
        <v>0</v>
      </c>
      <c r="H100">
        <f>_xlfn.XLOOKUP("H.R. 485",Table2[Bill],Table2[Weight?],"Error")</f>
        <v>1</v>
      </c>
    </row>
    <row r="101" spans="1:8" x14ac:dyDescent="0.2">
      <c r="A101" t="s">
        <v>137</v>
      </c>
      <c r="B101" t="s">
        <v>1</v>
      </c>
      <c r="C101" t="s">
        <v>66</v>
      </c>
      <c r="D101" t="s">
        <v>491</v>
      </c>
      <c r="E101">
        <f>IF(_485[[#This Row],[Vote]]="AYE",1,0)</f>
        <v>0</v>
      </c>
      <c r="F101">
        <f>_xlfn.XLOOKUP("H.R. 485",Table2[Bill],Table2[Agree Value])</f>
        <v>0</v>
      </c>
      <c r="G101">
        <f>IF(_485[[#This Row],[Value]]=_485[[#This Row],[Agree]],_485[[#This Row],[Count]],0)</f>
        <v>1</v>
      </c>
      <c r="H101">
        <f>_xlfn.XLOOKUP("H.R. 485",Table2[Bill],Table2[Weight?],"Error")</f>
        <v>1</v>
      </c>
    </row>
    <row r="102" spans="1:8" x14ac:dyDescent="0.2">
      <c r="A102" t="s">
        <v>138</v>
      </c>
      <c r="B102" t="s">
        <v>1</v>
      </c>
      <c r="C102" t="s">
        <v>59</v>
      </c>
      <c r="D102" t="s">
        <v>491</v>
      </c>
      <c r="E102">
        <f>IF(_485[[#This Row],[Vote]]="AYE",1,0)</f>
        <v>0</v>
      </c>
      <c r="F102">
        <f>_xlfn.XLOOKUP("H.R. 485",Table2[Bill],Table2[Agree Value])</f>
        <v>0</v>
      </c>
      <c r="G102">
        <f>IF(_485[[#This Row],[Value]]=_485[[#This Row],[Agree]],_485[[#This Row],[Count]],0)</f>
        <v>1</v>
      </c>
      <c r="H102">
        <f>_xlfn.XLOOKUP("H.R. 485",Table2[Bill],Table2[Weight?],"Error")</f>
        <v>1</v>
      </c>
    </row>
    <row r="103" spans="1:8" x14ac:dyDescent="0.2">
      <c r="A103" t="s">
        <v>139</v>
      </c>
      <c r="B103" t="s">
        <v>1</v>
      </c>
      <c r="C103" t="s">
        <v>118</v>
      </c>
      <c r="D103" t="s">
        <v>491</v>
      </c>
      <c r="E103">
        <f>IF(_485[[#This Row],[Vote]]="AYE",1,0)</f>
        <v>0</v>
      </c>
      <c r="F103">
        <f>_xlfn.XLOOKUP("H.R. 485",Table2[Bill],Table2[Agree Value])</f>
        <v>0</v>
      </c>
      <c r="G103">
        <f>IF(_485[[#This Row],[Value]]=_485[[#This Row],[Agree]],_485[[#This Row],[Count]],0)</f>
        <v>1</v>
      </c>
      <c r="H103">
        <f>_xlfn.XLOOKUP("H.R. 485",Table2[Bill],Table2[Weight?],"Error")</f>
        <v>1</v>
      </c>
    </row>
    <row r="104" spans="1:8" x14ac:dyDescent="0.2">
      <c r="A104" t="s">
        <v>140</v>
      </c>
      <c r="B104" t="s">
        <v>1</v>
      </c>
      <c r="C104" t="s">
        <v>141</v>
      </c>
      <c r="D104" t="s">
        <v>491</v>
      </c>
      <c r="E104">
        <f>IF(_485[[#This Row],[Vote]]="AYE",1,0)</f>
        <v>0</v>
      </c>
      <c r="F104">
        <f>_xlfn.XLOOKUP("H.R. 485",Table2[Bill],Table2[Agree Value])</f>
        <v>0</v>
      </c>
      <c r="G104">
        <f>IF(_485[[#This Row],[Value]]=_485[[#This Row],[Agree]],_485[[#This Row],[Count]],0)</f>
        <v>1</v>
      </c>
      <c r="H104">
        <f>_xlfn.XLOOKUP("H.R. 485",Table2[Bill],Table2[Weight?],"Error")</f>
        <v>1</v>
      </c>
    </row>
    <row r="105" spans="1:8" x14ac:dyDescent="0.2">
      <c r="A105" t="s">
        <v>142</v>
      </c>
      <c r="B105" t="s">
        <v>1</v>
      </c>
      <c r="C105" t="s">
        <v>66</v>
      </c>
      <c r="D105" t="s">
        <v>491</v>
      </c>
      <c r="E105">
        <f>IF(_485[[#This Row],[Vote]]="AYE",1,0)</f>
        <v>0</v>
      </c>
      <c r="F105">
        <f>_xlfn.XLOOKUP("H.R. 485",Table2[Bill],Table2[Agree Value])</f>
        <v>0</v>
      </c>
      <c r="G105">
        <f>IF(_485[[#This Row],[Value]]=_485[[#This Row],[Agree]],_485[[#This Row],[Count]],0)</f>
        <v>1</v>
      </c>
      <c r="H105">
        <f>_xlfn.XLOOKUP("H.R. 485",Table2[Bill],Table2[Weight?],"Error")</f>
        <v>1</v>
      </c>
    </row>
    <row r="106" spans="1:8" x14ac:dyDescent="0.2">
      <c r="A106" t="s">
        <v>143</v>
      </c>
      <c r="B106" t="s">
        <v>1</v>
      </c>
      <c r="C106" t="s">
        <v>9</v>
      </c>
      <c r="D106" t="s">
        <v>491</v>
      </c>
      <c r="E106">
        <f>IF(_485[[#This Row],[Vote]]="AYE",1,0)</f>
        <v>0</v>
      </c>
      <c r="F106">
        <f>_xlfn.XLOOKUP("H.R. 485",Table2[Bill],Table2[Agree Value])</f>
        <v>0</v>
      </c>
      <c r="G106">
        <f>IF(_485[[#This Row],[Value]]=_485[[#This Row],[Agree]],_485[[#This Row],[Count]],0)</f>
        <v>1</v>
      </c>
      <c r="H106">
        <f>_xlfn.XLOOKUP("H.R. 485",Table2[Bill],Table2[Weight?],"Error")</f>
        <v>1</v>
      </c>
    </row>
    <row r="107" spans="1:8" x14ac:dyDescent="0.2">
      <c r="A107" t="s">
        <v>144</v>
      </c>
      <c r="B107" t="s">
        <v>5</v>
      </c>
      <c r="C107" t="s">
        <v>75</v>
      </c>
      <c r="D107" t="s">
        <v>490</v>
      </c>
      <c r="E107">
        <f>IF(_485[[#This Row],[Vote]]="AYE",1,0)</f>
        <v>1</v>
      </c>
      <c r="F107">
        <f>_xlfn.XLOOKUP("H.R. 485",Table2[Bill],Table2[Agree Value])</f>
        <v>0</v>
      </c>
      <c r="G107">
        <f>IF(_485[[#This Row],[Value]]=_485[[#This Row],[Agree]],_485[[#This Row],[Count]],0)</f>
        <v>0</v>
      </c>
      <c r="H107">
        <f>_xlfn.XLOOKUP("H.R. 485",Table2[Bill],Table2[Weight?],"Error")</f>
        <v>1</v>
      </c>
    </row>
    <row r="108" spans="1:8" x14ac:dyDescent="0.2">
      <c r="A108" t="s">
        <v>145</v>
      </c>
      <c r="B108" t="s">
        <v>5</v>
      </c>
      <c r="C108" t="s">
        <v>39</v>
      </c>
      <c r="D108" t="s">
        <v>490</v>
      </c>
      <c r="E108">
        <f>IF(_485[[#This Row],[Vote]]="AYE",1,0)</f>
        <v>1</v>
      </c>
      <c r="F108">
        <f>_xlfn.XLOOKUP("H.R. 485",Table2[Bill],Table2[Agree Value])</f>
        <v>0</v>
      </c>
      <c r="G108">
        <f>IF(_485[[#This Row],[Value]]=_485[[#This Row],[Agree]],_485[[#This Row],[Count]],0)</f>
        <v>0</v>
      </c>
      <c r="H108">
        <f>_xlfn.XLOOKUP("H.R. 485",Table2[Bill],Table2[Weight?],"Error")</f>
        <v>1</v>
      </c>
    </row>
    <row r="109" spans="1:8" x14ac:dyDescent="0.2">
      <c r="A109" t="s">
        <v>146</v>
      </c>
      <c r="B109" t="s">
        <v>1</v>
      </c>
      <c r="C109" t="s">
        <v>45</v>
      </c>
      <c r="D109" t="s">
        <v>491</v>
      </c>
      <c r="E109">
        <f>IF(_485[[#This Row],[Vote]]="AYE",1,0)</f>
        <v>0</v>
      </c>
      <c r="F109">
        <f>_xlfn.XLOOKUP("H.R. 485",Table2[Bill],Table2[Agree Value])</f>
        <v>0</v>
      </c>
      <c r="G109">
        <f>IF(_485[[#This Row],[Value]]=_485[[#This Row],[Agree]],_485[[#This Row],[Count]],0)</f>
        <v>1</v>
      </c>
      <c r="H109">
        <f>_xlfn.XLOOKUP("H.R. 485",Table2[Bill],Table2[Weight?],"Error")</f>
        <v>1</v>
      </c>
    </row>
    <row r="110" spans="1:8" x14ac:dyDescent="0.2">
      <c r="A110" t="s">
        <v>147</v>
      </c>
      <c r="B110" t="s">
        <v>1</v>
      </c>
      <c r="C110" t="s">
        <v>15</v>
      </c>
      <c r="D110" t="s">
        <v>491</v>
      </c>
      <c r="E110">
        <f>IF(_485[[#This Row],[Vote]]="AYE",1,0)</f>
        <v>0</v>
      </c>
      <c r="F110">
        <f>_xlfn.XLOOKUP("H.R. 485",Table2[Bill],Table2[Agree Value])</f>
        <v>0</v>
      </c>
      <c r="G110">
        <f>IF(_485[[#This Row],[Value]]=_485[[#This Row],[Agree]],_485[[#This Row],[Count]],0)</f>
        <v>1</v>
      </c>
      <c r="H110">
        <f>_xlfn.XLOOKUP("H.R. 485",Table2[Bill],Table2[Weight?],"Error")</f>
        <v>1</v>
      </c>
    </row>
    <row r="111" spans="1:8" x14ac:dyDescent="0.2">
      <c r="A111" t="s">
        <v>148</v>
      </c>
      <c r="B111" t="s">
        <v>5</v>
      </c>
      <c r="C111" t="s">
        <v>39</v>
      </c>
      <c r="D111" t="s">
        <v>490</v>
      </c>
      <c r="E111">
        <f>IF(_485[[#This Row],[Vote]]="AYE",1,0)</f>
        <v>1</v>
      </c>
      <c r="F111">
        <f>_xlfn.XLOOKUP("H.R. 485",Table2[Bill],Table2[Agree Value])</f>
        <v>0</v>
      </c>
      <c r="G111">
        <f>IF(_485[[#This Row],[Value]]=_485[[#This Row],[Agree]],_485[[#This Row],[Count]],0)</f>
        <v>0</v>
      </c>
      <c r="H111">
        <f>_xlfn.XLOOKUP("H.R. 485",Table2[Bill],Table2[Weight?],"Error")</f>
        <v>1</v>
      </c>
    </row>
    <row r="112" spans="1:8" x14ac:dyDescent="0.2">
      <c r="A112" t="s">
        <v>149</v>
      </c>
      <c r="B112" t="s">
        <v>5</v>
      </c>
      <c r="C112" t="s">
        <v>9</v>
      </c>
      <c r="D112" t="s">
        <v>490</v>
      </c>
      <c r="E112">
        <f>IF(_485[[#This Row],[Vote]]="AYE",1,0)</f>
        <v>1</v>
      </c>
      <c r="F112">
        <f>_xlfn.XLOOKUP("H.R. 485",Table2[Bill],Table2[Agree Value])</f>
        <v>0</v>
      </c>
      <c r="G112">
        <f>IF(_485[[#This Row],[Value]]=_485[[#This Row],[Agree]],_485[[#This Row],[Count]],0)</f>
        <v>0</v>
      </c>
      <c r="H112">
        <f>_xlfn.XLOOKUP("H.R. 485",Table2[Bill],Table2[Weight?],"Error")</f>
        <v>1</v>
      </c>
    </row>
    <row r="113" spans="1:8" x14ac:dyDescent="0.2">
      <c r="A113" t="s">
        <v>150</v>
      </c>
      <c r="B113" t="s">
        <v>5</v>
      </c>
      <c r="C113" t="s">
        <v>108</v>
      </c>
      <c r="D113" t="s">
        <v>490</v>
      </c>
      <c r="E113">
        <f>IF(_485[[#This Row],[Vote]]="AYE",1,0)</f>
        <v>1</v>
      </c>
      <c r="F113">
        <f>_xlfn.XLOOKUP("H.R. 485",Table2[Bill],Table2[Agree Value])</f>
        <v>0</v>
      </c>
      <c r="G113">
        <f>IF(_485[[#This Row],[Value]]=_485[[#This Row],[Agree]],_485[[#This Row],[Count]],0)</f>
        <v>0</v>
      </c>
      <c r="H113">
        <f>_xlfn.XLOOKUP("H.R. 485",Table2[Bill],Table2[Weight?],"Error")</f>
        <v>1</v>
      </c>
    </row>
    <row r="114" spans="1:8" x14ac:dyDescent="0.2">
      <c r="A114" t="s">
        <v>151</v>
      </c>
      <c r="B114" t="s">
        <v>5</v>
      </c>
      <c r="C114" t="s">
        <v>39</v>
      </c>
      <c r="D114" t="s">
        <v>490</v>
      </c>
      <c r="E114">
        <f>IF(_485[[#This Row],[Vote]]="AYE",1,0)</f>
        <v>1</v>
      </c>
      <c r="F114">
        <f>_xlfn.XLOOKUP("H.R. 485",Table2[Bill],Table2[Agree Value])</f>
        <v>0</v>
      </c>
      <c r="G114">
        <f>IF(_485[[#This Row],[Value]]=_485[[#This Row],[Agree]],_485[[#This Row],[Count]],0)</f>
        <v>0</v>
      </c>
      <c r="H114">
        <f>_xlfn.XLOOKUP("H.R. 485",Table2[Bill],Table2[Weight?],"Error")</f>
        <v>1</v>
      </c>
    </row>
    <row r="115" spans="1:8" x14ac:dyDescent="0.2">
      <c r="A115" t="s">
        <v>152</v>
      </c>
      <c r="B115" t="s">
        <v>5</v>
      </c>
      <c r="C115" t="s">
        <v>2</v>
      </c>
      <c r="D115" t="s">
        <v>490</v>
      </c>
      <c r="E115">
        <f>IF(_485[[#This Row],[Vote]]="AYE",1,0)</f>
        <v>1</v>
      </c>
      <c r="F115">
        <f>_xlfn.XLOOKUP("H.R. 485",Table2[Bill],Table2[Agree Value])</f>
        <v>0</v>
      </c>
      <c r="G115">
        <f>IF(_485[[#This Row],[Value]]=_485[[#This Row],[Agree]],_485[[#This Row],[Count]],0)</f>
        <v>0</v>
      </c>
      <c r="H115">
        <f>_xlfn.XLOOKUP("H.R. 485",Table2[Bill],Table2[Weight?],"Error")</f>
        <v>1</v>
      </c>
    </row>
    <row r="116" spans="1:8" x14ac:dyDescent="0.2">
      <c r="A116" t="s">
        <v>153</v>
      </c>
      <c r="B116" t="s">
        <v>5</v>
      </c>
      <c r="C116" t="s">
        <v>15</v>
      </c>
      <c r="D116" t="s">
        <v>490</v>
      </c>
      <c r="E116">
        <f>IF(_485[[#This Row],[Vote]]="AYE",1,0)</f>
        <v>1</v>
      </c>
      <c r="F116">
        <f>_xlfn.XLOOKUP("H.R. 485",Table2[Bill],Table2[Agree Value])</f>
        <v>0</v>
      </c>
      <c r="G116">
        <f>IF(_485[[#This Row],[Value]]=_485[[#This Row],[Agree]],_485[[#This Row],[Count]],0)</f>
        <v>0</v>
      </c>
      <c r="H116">
        <f>_xlfn.XLOOKUP("H.R. 485",Table2[Bill],Table2[Weight?],"Error")</f>
        <v>1</v>
      </c>
    </row>
    <row r="117" spans="1:8" x14ac:dyDescent="0.2">
      <c r="A117" t="s">
        <v>154</v>
      </c>
      <c r="B117" t="s">
        <v>5</v>
      </c>
      <c r="C117" t="s">
        <v>120</v>
      </c>
      <c r="D117" t="s">
        <v>490</v>
      </c>
      <c r="E117">
        <f>IF(_485[[#This Row],[Vote]]="AYE",1,0)</f>
        <v>1</v>
      </c>
      <c r="F117">
        <f>_xlfn.XLOOKUP("H.R. 485",Table2[Bill],Table2[Agree Value])</f>
        <v>0</v>
      </c>
      <c r="G117">
        <f>IF(_485[[#This Row],[Value]]=_485[[#This Row],[Agree]],_485[[#This Row],[Count]],0)</f>
        <v>0</v>
      </c>
      <c r="H117">
        <f>_xlfn.XLOOKUP("H.R. 485",Table2[Bill],Table2[Weight?],"Error")</f>
        <v>1</v>
      </c>
    </row>
    <row r="118" spans="1:8" x14ac:dyDescent="0.2">
      <c r="A118" t="s">
        <v>155</v>
      </c>
      <c r="B118" t="s">
        <v>1</v>
      </c>
      <c r="C118" t="s">
        <v>15</v>
      </c>
      <c r="D118" t="s">
        <v>491</v>
      </c>
      <c r="E118">
        <f>IF(_485[[#This Row],[Vote]]="AYE",1,0)</f>
        <v>0</v>
      </c>
      <c r="F118">
        <f>_xlfn.XLOOKUP("H.R. 485",Table2[Bill],Table2[Agree Value])</f>
        <v>0</v>
      </c>
      <c r="G118">
        <f>IF(_485[[#This Row],[Value]]=_485[[#This Row],[Agree]],_485[[#This Row],[Count]],0)</f>
        <v>1</v>
      </c>
      <c r="H118">
        <f>_xlfn.XLOOKUP("H.R. 485",Table2[Bill],Table2[Weight?],"Error")</f>
        <v>1</v>
      </c>
    </row>
    <row r="119" spans="1:8" x14ac:dyDescent="0.2">
      <c r="A119" t="s">
        <v>156</v>
      </c>
      <c r="B119" t="s">
        <v>1</v>
      </c>
      <c r="C119" t="s">
        <v>9</v>
      </c>
      <c r="D119" t="s">
        <v>491</v>
      </c>
      <c r="E119">
        <f>IF(_485[[#This Row],[Vote]]="AYE",1,0)</f>
        <v>0</v>
      </c>
      <c r="F119">
        <f>_xlfn.XLOOKUP("H.R. 485",Table2[Bill],Table2[Agree Value])</f>
        <v>0</v>
      </c>
      <c r="G119">
        <f>IF(_485[[#This Row],[Value]]=_485[[#This Row],[Agree]],_485[[#This Row],[Count]],0)</f>
        <v>1</v>
      </c>
      <c r="H119">
        <f>_xlfn.XLOOKUP("H.R. 485",Table2[Bill],Table2[Weight?],"Error")</f>
        <v>1</v>
      </c>
    </row>
    <row r="120" spans="1:8" x14ac:dyDescent="0.2">
      <c r="A120" t="s">
        <v>157</v>
      </c>
      <c r="B120" t="s">
        <v>1</v>
      </c>
      <c r="C120" t="s">
        <v>64</v>
      </c>
      <c r="D120" t="s">
        <v>491</v>
      </c>
      <c r="E120">
        <f>IF(_485[[#This Row],[Vote]]="AYE",1,0)</f>
        <v>0</v>
      </c>
      <c r="F120">
        <f>_xlfn.XLOOKUP("H.R. 485",Table2[Bill],Table2[Agree Value])</f>
        <v>0</v>
      </c>
      <c r="G120">
        <f>IF(_485[[#This Row],[Value]]=_485[[#This Row],[Agree]],_485[[#This Row],[Count]],0)</f>
        <v>1</v>
      </c>
      <c r="H120">
        <f>_xlfn.XLOOKUP("H.R. 485",Table2[Bill],Table2[Weight?],"Error")</f>
        <v>1</v>
      </c>
    </row>
    <row r="121" spans="1:8" x14ac:dyDescent="0.2">
      <c r="A121" t="s">
        <v>158</v>
      </c>
      <c r="B121" t="s">
        <v>5</v>
      </c>
      <c r="C121" t="s">
        <v>132</v>
      </c>
      <c r="D121" t="s">
        <v>490</v>
      </c>
      <c r="E121">
        <f>IF(_485[[#This Row],[Vote]]="AYE",1,0)</f>
        <v>1</v>
      </c>
      <c r="F121">
        <f>_xlfn.XLOOKUP("H.R. 485",Table2[Bill],Table2[Agree Value])</f>
        <v>0</v>
      </c>
      <c r="G121">
        <f>IF(_485[[#This Row],[Value]]=_485[[#This Row],[Agree]],_485[[#This Row],[Count]],0)</f>
        <v>0</v>
      </c>
      <c r="H121">
        <f>_xlfn.XLOOKUP("H.R. 485",Table2[Bill],Table2[Weight?],"Error")</f>
        <v>1</v>
      </c>
    </row>
    <row r="122" spans="1:8" x14ac:dyDescent="0.2">
      <c r="A122" t="s">
        <v>159</v>
      </c>
      <c r="B122" t="s">
        <v>1</v>
      </c>
      <c r="C122" t="s">
        <v>66</v>
      </c>
      <c r="D122" t="s">
        <v>491</v>
      </c>
      <c r="E122">
        <f>IF(_485[[#This Row],[Vote]]="AYE",1,0)</f>
        <v>0</v>
      </c>
      <c r="F122">
        <f>_xlfn.XLOOKUP("H.R. 485",Table2[Bill],Table2[Agree Value])</f>
        <v>0</v>
      </c>
      <c r="G122">
        <f>IF(_485[[#This Row],[Value]]=_485[[#This Row],[Agree]],_485[[#This Row],[Count]],0)</f>
        <v>1</v>
      </c>
      <c r="H122">
        <f>_xlfn.XLOOKUP("H.R. 485",Table2[Bill],Table2[Weight?],"Error")</f>
        <v>1</v>
      </c>
    </row>
    <row r="123" spans="1:8" x14ac:dyDescent="0.2">
      <c r="A123" t="s">
        <v>160</v>
      </c>
      <c r="B123" t="s">
        <v>5</v>
      </c>
      <c r="C123" t="s">
        <v>161</v>
      </c>
      <c r="D123" t="s">
        <v>490</v>
      </c>
      <c r="E123">
        <f>IF(_485[[#This Row],[Vote]]="AYE",1,0)</f>
        <v>1</v>
      </c>
      <c r="F123">
        <f>_xlfn.XLOOKUP("H.R. 485",Table2[Bill],Table2[Agree Value])</f>
        <v>0</v>
      </c>
      <c r="G123">
        <f>IF(_485[[#This Row],[Value]]=_485[[#This Row],[Agree]],_485[[#This Row],[Count]],0)</f>
        <v>0</v>
      </c>
      <c r="H123">
        <f>_xlfn.XLOOKUP("H.R. 485",Table2[Bill],Table2[Weight?],"Error")</f>
        <v>1</v>
      </c>
    </row>
    <row r="124" spans="1:8" x14ac:dyDescent="0.2">
      <c r="A124" t="s">
        <v>162</v>
      </c>
      <c r="B124" t="s">
        <v>5</v>
      </c>
      <c r="C124" t="s">
        <v>15</v>
      </c>
      <c r="D124" t="s">
        <v>490</v>
      </c>
      <c r="E124">
        <f>IF(_485[[#This Row],[Vote]]="AYE",1,0)</f>
        <v>1</v>
      </c>
      <c r="F124">
        <f>_xlfn.XLOOKUP("H.R. 485",Table2[Bill],Table2[Agree Value])</f>
        <v>0</v>
      </c>
      <c r="G124">
        <f>IF(_485[[#This Row],[Value]]=_485[[#This Row],[Agree]],_485[[#This Row],[Count]],0)</f>
        <v>0</v>
      </c>
      <c r="H124">
        <f>_xlfn.XLOOKUP("H.R. 485",Table2[Bill],Table2[Weight?],"Error")</f>
        <v>1</v>
      </c>
    </row>
    <row r="125" spans="1:8" x14ac:dyDescent="0.2">
      <c r="A125" t="s">
        <v>163</v>
      </c>
      <c r="B125" t="s">
        <v>5</v>
      </c>
      <c r="C125" t="s">
        <v>164</v>
      </c>
      <c r="D125" t="s">
        <v>490</v>
      </c>
      <c r="E125">
        <f>IF(_485[[#This Row],[Vote]]="AYE",1,0)</f>
        <v>1</v>
      </c>
      <c r="F125">
        <f>_xlfn.XLOOKUP("H.R. 485",Table2[Bill],Table2[Agree Value])</f>
        <v>0</v>
      </c>
      <c r="G125">
        <f>IF(_485[[#This Row],[Value]]=_485[[#This Row],[Agree]],_485[[#This Row],[Count]],0)</f>
        <v>0</v>
      </c>
      <c r="H125">
        <f>_xlfn.XLOOKUP("H.R. 485",Table2[Bill],Table2[Weight?],"Error")</f>
        <v>1</v>
      </c>
    </row>
    <row r="126" spans="1:8" x14ac:dyDescent="0.2">
      <c r="A126" t="s">
        <v>165</v>
      </c>
      <c r="B126" t="s">
        <v>5</v>
      </c>
      <c r="C126" t="s">
        <v>13</v>
      </c>
      <c r="D126" t="s">
        <v>490</v>
      </c>
      <c r="E126">
        <f>IF(_485[[#This Row],[Vote]]="AYE",1,0)</f>
        <v>1</v>
      </c>
      <c r="F126">
        <f>_xlfn.XLOOKUP("H.R. 485",Table2[Bill],Table2[Agree Value])</f>
        <v>0</v>
      </c>
      <c r="G126">
        <f>IF(_485[[#This Row],[Value]]=_485[[#This Row],[Agree]],_485[[#This Row],[Count]],0)</f>
        <v>0</v>
      </c>
      <c r="H126">
        <f>_xlfn.XLOOKUP("H.R. 485",Table2[Bill],Table2[Weight?],"Error")</f>
        <v>1</v>
      </c>
    </row>
    <row r="127" spans="1:8" x14ac:dyDescent="0.2">
      <c r="A127" t="s">
        <v>166</v>
      </c>
      <c r="B127" t="s">
        <v>5</v>
      </c>
      <c r="C127" t="s">
        <v>120</v>
      </c>
      <c r="D127" t="s">
        <v>490</v>
      </c>
      <c r="E127">
        <f>IF(_485[[#This Row],[Vote]]="AYE",1,0)</f>
        <v>1</v>
      </c>
      <c r="F127">
        <f>_xlfn.XLOOKUP("H.R. 485",Table2[Bill],Table2[Agree Value])</f>
        <v>0</v>
      </c>
      <c r="G127">
        <f>IF(_485[[#This Row],[Value]]=_485[[#This Row],[Agree]],_485[[#This Row],[Count]],0)</f>
        <v>0</v>
      </c>
      <c r="H127">
        <f>_xlfn.XLOOKUP("H.R. 485",Table2[Bill],Table2[Weight?],"Error")</f>
        <v>1</v>
      </c>
    </row>
    <row r="128" spans="1:8" x14ac:dyDescent="0.2">
      <c r="A128" t="s">
        <v>167</v>
      </c>
      <c r="B128" t="s">
        <v>5</v>
      </c>
      <c r="C128" t="s">
        <v>120</v>
      </c>
      <c r="D128" t="s">
        <v>490</v>
      </c>
      <c r="E128">
        <f>IF(_485[[#This Row],[Vote]]="AYE",1,0)</f>
        <v>1</v>
      </c>
      <c r="F128">
        <f>_xlfn.XLOOKUP("H.R. 485",Table2[Bill],Table2[Agree Value])</f>
        <v>0</v>
      </c>
      <c r="G128">
        <f>IF(_485[[#This Row],[Value]]=_485[[#This Row],[Agree]],_485[[#This Row],[Count]],0)</f>
        <v>0</v>
      </c>
      <c r="H128">
        <f>_xlfn.XLOOKUP("H.R. 485",Table2[Bill],Table2[Weight?],"Error")</f>
        <v>1</v>
      </c>
    </row>
    <row r="129" spans="1:8" x14ac:dyDescent="0.2">
      <c r="A129" t="s">
        <v>168</v>
      </c>
      <c r="B129" t="s">
        <v>5</v>
      </c>
      <c r="C129" t="s">
        <v>169</v>
      </c>
      <c r="D129" t="s">
        <v>490</v>
      </c>
      <c r="E129">
        <f>IF(_485[[#This Row],[Vote]]="AYE",1,0)</f>
        <v>1</v>
      </c>
      <c r="F129">
        <f>_xlfn.XLOOKUP("H.R. 485",Table2[Bill],Table2[Agree Value])</f>
        <v>0</v>
      </c>
      <c r="G129">
        <f>IF(_485[[#This Row],[Value]]=_485[[#This Row],[Agree]],_485[[#This Row],[Count]],0)</f>
        <v>0</v>
      </c>
      <c r="H129">
        <f>_xlfn.XLOOKUP("H.R. 485",Table2[Bill],Table2[Weight?],"Error")</f>
        <v>1</v>
      </c>
    </row>
    <row r="130" spans="1:8" x14ac:dyDescent="0.2">
      <c r="A130" t="s">
        <v>170</v>
      </c>
      <c r="B130" t="s">
        <v>5</v>
      </c>
      <c r="C130" t="s">
        <v>66</v>
      </c>
      <c r="D130" t="s">
        <v>490</v>
      </c>
      <c r="E130">
        <f>IF(_485[[#This Row],[Vote]]="AYE",1,0)</f>
        <v>1</v>
      </c>
      <c r="F130">
        <f>_xlfn.XLOOKUP("H.R. 485",Table2[Bill],Table2[Agree Value])</f>
        <v>0</v>
      </c>
      <c r="G130">
        <f>IF(_485[[#This Row],[Value]]=_485[[#This Row],[Agree]],_485[[#This Row],[Count]],0)</f>
        <v>0</v>
      </c>
      <c r="H130">
        <f>_xlfn.XLOOKUP("H.R. 485",Table2[Bill],Table2[Weight?],"Error")</f>
        <v>1</v>
      </c>
    </row>
    <row r="131" spans="1:8" x14ac:dyDescent="0.2">
      <c r="A131" t="s">
        <v>171</v>
      </c>
      <c r="B131" t="s">
        <v>5</v>
      </c>
      <c r="C131" t="s">
        <v>75</v>
      </c>
      <c r="D131" t="s">
        <v>490</v>
      </c>
      <c r="E131">
        <f>IF(_485[[#This Row],[Vote]]="AYE",1,0)</f>
        <v>1</v>
      </c>
      <c r="F131">
        <f>_xlfn.XLOOKUP("H.R. 485",Table2[Bill],Table2[Agree Value])</f>
        <v>0</v>
      </c>
      <c r="G131">
        <f>IF(_485[[#This Row],[Value]]=_485[[#This Row],[Agree]],_485[[#This Row],[Count]],0)</f>
        <v>0</v>
      </c>
      <c r="H131">
        <f>_xlfn.XLOOKUP("H.R. 485",Table2[Bill],Table2[Weight?],"Error")</f>
        <v>1</v>
      </c>
    </row>
    <row r="132" spans="1:8" x14ac:dyDescent="0.2">
      <c r="A132" t="s">
        <v>172</v>
      </c>
      <c r="B132" t="s">
        <v>1</v>
      </c>
      <c r="C132" t="s">
        <v>15</v>
      </c>
      <c r="D132" t="s">
        <v>491</v>
      </c>
      <c r="E132">
        <f>IF(_485[[#This Row],[Vote]]="AYE",1,0)</f>
        <v>0</v>
      </c>
      <c r="F132">
        <f>_xlfn.XLOOKUP("H.R. 485",Table2[Bill],Table2[Agree Value])</f>
        <v>0</v>
      </c>
      <c r="G132">
        <f>IF(_485[[#This Row],[Value]]=_485[[#This Row],[Agree]],_485[[#This Row],[Count]],0)</f>
        <v>1</v>
      </c>
      <c r="H132">
        <f>_xlfn.XLOOKUP("H.R. 485",Table2[Bill],Table2[Weight?],"Error")</f>
        <v>1</v>
      </c>
    </row>
    <row r="133" spans="1:8" x14ac:dyDescent="0.2">
      <c r="A133" t="s">
        <v>173</v>
      </c>
      <c r="B133" t="s">
        <v>5</v>
      </c>
      <c r="C133" t="s">
        <v>27</v>
      </c>
      <c r="D133" t="s">
        <v>490</v>
      </c>
      <c r="E133">
        <f>IF(_485[[#This Row],[Vote]]="AYE",1,0)</f>
        <v>1</v>
      </c>
      <c r="F133">
        <f>_xlfn.XLOOKUP("H.R. 485",Table2[Bill],Table2[Agree Value])</f>
        <v>0</v>
      </c>
      <c r="G133">
        <f>IF(_485[[#This Row],[Value]]=_485[[#This Row],[Agree]],_485[[#This Row],[Count]],0)</f>
        <v>0</v>
      </c>
      <c r="H133">
        <f>_xlfn.XLOOKUP("H.R. 485",Table2[Bill],Table2[Weight?],"Error")</f>
        <v>1</v>
      </c>
    </row>
    <row r="134" spans="1:8" x14ac:dyDescent="0.2">
      <c r="A134" t="s">
        <v>174</v>
      </c>
      <c r="B134" t="s">
        <v>1</v>
      </c>
      <c r="C134" t="s">
        <v>62</v>
      </c>
      <c r="D134" t="s">
        <v>491</v>
      </c>
      <c r="E134">
        <f>IF(_485[[#This Row],[Vote]]="AYE",1,0)</f>
        <v>0</v>
      </c>
      <c r="F134">
        <f>_xlfn.XLOOKUP("H.R. 485",Table2[Bill],Table2[Agree Value])</f>
        <v>0</v>
      </c>
      <c r="G134">
        <f>IF(_485[[#This Row],[Value]]=_485[[#This Row],[Agree]],_485[[#This Row],[Count]],0)</f>
        <v>1</v>
      </c>
      <c r="H134">
        <f>_xlfn.XLOOKUP("H.R. 485",Table2[Bill],Table2[Weight?],"Error")</f>
        <v>1</v>
      </c>
    </row>
    <row r="135" spans="1:8" x14ac:dyDescent="0.2">
      <c r="A135" t="s">
        <v>175</v>
      </c>
      <c r="B135" t="s">
        <v>1</v>
      </c>
      <c r="C135" t="s">
        <v>2</v>
      </c>
      <c r="D135" t="s">
        <v>491</v>
      </c>
      <c r="E135">
        <f>IF(_485[[#This Row],[Vote]]="AYE",1,0)</f>
        <v>0</v>
      </c>
      <c r="F135">
        <f>_xlfn.XLOOKUP("H.R. 485",Table2[Bill],Table2[Agree Value])</f>
        <v>0</v>
      </c>
      <c r="G135">
        <f>IF(_485[[#This Row],[Value]]=_485[[#This Row],[Agree]],_485[[#This Row],[Count]],0)</f>
        <v>1</v>
      </c>
      <c r="H135">
        <f>_xlfn.XLOOKUP("H.R. 485",Table2[Bill],Table2[Weight?],"Error")</f>
        <v>1</v>
      </c>
    </row>
    <row r="136" spans="1:8" x14ac:dyDescent="0.2">
      <c r="A136" t="s">
        <v>176</v>
      </c>
      <c r="B136" t="s">
        <v>5</v>
      </c>
      <c r="C136" t="s">
        <v>2</v>
      </c>
      <c r="D136" t="s">
        <v>490</v>
      </c>
      <c r="E136">
        <f>IF(_485[[#This Row],[Vote]]="AYE",1,0)</f>
        <v>1</v>
      </c>
      <c r="F136">
        <f>_xlfn.XLOOKUP("H.R. 485",Table2[Bill],Table2[Agree Value])</f>
        <v>0</v>
      </c>
      <c r="G136">
        <f>IF(_485[[#This Row],[Value]]=_485[[#This Row],[Agree]],_485[[#This Row],[Count]],0)</f>
        <v>0</v>
      </c>
      <c r="H136">
        <f>_xlfn.XLOOKUP("H.R. 485",Table2[Bill],Table2[Weight?],"Error")</f>
        <v>1</v>
      </c>
    </row>
    <row r="137" spans="1:8" x14ac:dyDescent="0.2">
      <c r="A137" t="s">
        <v>177</v>
      </c>
      <c r="B137" t="s">
        <v>1</v>
      </c>
      <c r="C137" t="s">
        <v>39</v>
      </c>
      <c r="D137" t="s">
        <v>491</v>
      </c>
      <c r="E137">
        <f>IF(_485[[#This Row],[Vote]]="AYE",1,0)</f>
        <v>0</v>
      </c>
      <c r="F137">
        <f>_xlfn.XLOOKUP("H.R. 485",Table2[Bill],Table2[Agree Value])</f>
        <v>0</v>
      </c>
      <c r="G137">
        <f>IF(_485[[#This Row],[Value]]=_485[[#This Row],[Agree]],_485[[#This Row],[Count]],0)</f>
        <v>1</v>
      </c>
      <c r="H137">
        <f>_xlfn.XLOOKUP("H.R. 485",Table2[Bill],Table2[Weight?],"Error")</f>
        <v>1</v>
      </c>
    </row>
    <row r="138" spans="1:8" x14ac:dyDescent="0.2">
      <c r="A138" t="s">
        <v>178</v>
      </c>
      <c r="B138" t="s">
        <v>5</v>
      </c>
      <c r="C138" t="s">
        <v>39</v>
      </c>
      <c r="D138" t="s">
        <v>490</v>
      </c>
      <c r="E138">
        <f>IF(_485[[#This Row],[Vote]]="AYE",1,0)</f>
        <v>1</v>
      </c>
      <c r="F138">
        <f>_xlfn.XLOOKUP("H.R. 485",Table2[Bill],Table2[Agree Value])</f>
        <v>0</v>
      </c>
      <c r="G138">
        <f>IF(_485[[#This Row],[Value]]=_485[[#This Row],[Agree]],_485[[#This Row],[Count]],0)</f>
        <v>0</v>
      </c>
      <c r="H138">
        <f>_xlfn.XLOOKUP("H.R. 485",Table2[Bill],Table2[Weight?],"Error")</f>
        <v>1</v>
      </c>
    </row>
    <row r="139" spans="1:8" x14ac:dyDescent="0.2">
      <c r="A139" t="s">
        <v>179</v>
      </c>
      <c r="B139" t="s">
        <v>1</v>
      </c>
      <c r="C139" t="s">
        <v>39</v>
      </c>
      <c r="D139" t="s">
        <v>491</v>
      </c>
      <c r="E139">
        <f>IF(_485[[#This Row],[Vote]]="AYE",1,0)</f>
        <v>0</v>
      </c>
      <c r="F139">
        <f>_xlfn.XLOOKUP("H.R. 485",Table2[Bill],Table2[Agree Value])</f>
        <v>0</v>
      </c>
      <c r="G139">
        <f>IF(_485[[#This Row],[Value]]=_485[[#This Row],[Agree]],_485[[#This Row],[Count]],0)</f>
        <v>1</v>
      </c>
      <c r="H139">
        <f>_xlfn.XLOOKUP("H.R. 485",Table2[Bill],Table2[Weight?],"Error")</f>
        <v>1</v>
      </c>
    </row>
    <row r="140" spans="1:8" x14ac:dyDescent="0.2">
      <c r="A140" t="s">
        <v>180</v>
      </c>
      <c r="B140" t="s">
        <v>5</v>
      </c>
      <c r="C140" t="s">
        <v>108</v>
      </c>
      <c r="D140" t="s">
        <v>490</v>
      </c>
      <c r="E140">
        <f>IF(_485[[#This Row],[Vote]]="AYE",1,0)</f>
        <v>1</v>
      </c>
      <c r="F140">
        <f>_xlfn.XLOOKUP("H.R. 485",Table2[Bill],Table2[Agree Value])</f>
        <v>0</v>
      </c>
      <c r="G140">
        <f>IF(_485[[#This Row],[Value]]=_485[[#This Row],[Agree]],_485[[#This Row],[Count]],0)</f>
        <v>0</v>
      </c>
      <c r="H140">
        <f>_xlfn.XLOOKUP("H.R. 485",Table2[Bill],Table2[Weight?],"Error")</f>
        <v>1</v>
      </c>
    </row>
    <row r="141" spans="1:8" x14ac:dyDescent="0.2">
      <c r="A141" t="s">
        <v>181</v>
      </c>
      <c r="B141" t="s">
        <v>5</v>
      </c>
      <c r="C141" t="s">
        <v>182</v>
      </c>
      <c r="D141" t="s">
        <v>490</v>
      </c>
      <c r="E141">
        <f>IF(_485[[#This Row],[Vote]]="AYE",1,0)</f>
        <v>1</v>
      </c>
      <c r="F141">
        <f>_xlfn.XLOOKUP("H.R. 485",Table2[Bill],Table2[Agree Value])</f>
        <v>0</v>
      </c>
      <c r="G141">
        <f>IF(_485[[#This Row],[Value]]=_485[[#This Row],[Agree]],_485[[#This Row],[Count]],0)</f>
        <v>0</v>
      </c>
      <c r="H141">
        <f>_xlfn.XLOOKUP("H.R. 485",Table2[Bill],Table2[Weight?],"Error")</f>
        <v>1</v>
      </c>
    </row>
    <row r="142" spans="1:8" x14ac:dyDescent="0.2">
      <c r="A142" t="s">
        <v>183</v>
      </c>
      <c r="B142" t="s">
        <v>5</v>
      </c>
      <c r="C142" t="s">
        <v>39</v>
      </c>
      <c r="D142" t="s">
        <v>490</v>
      </c>
      <c r="E142">
        <f>IF(_485[[#This Row],[Vote]]="AYE",1,0)</f>
        <v>1</v>
      </c>
      <c r="F142">
        <f>_xlfn.XLOOKUP("H.R. 485",Table2[Bill],Table2[Agree Value])</f>
        <v>0</v>
      </c>
      <c r="G142">
        <f>IF(_485[[#This Row],[Value]]=_485[[#This Row],[Agree]],_485[[#This Row],[Count]],0)</f>
        <v>0</v>
      </c>
      <c r="H142">
        <f>_xlfn.XLOOKUP("H.R. 485",Table2[Bill],Table2[Weight?],"Error")</f>
        <v>1</v>
      </c>
    </row>
    <row r="143" spans="1:8" x14ac:dyDescent="0.2">
      <c r="A143" t="s">
        <v>184</v>
      </c>
      <c r="B143" t="s">
        <v>5</v>
      </c>
      <c r="C143" t="s">
        <v>169</v>
      </c>
      <c r="D143" t="s">
        <v>490</v>
      </c>
      <c r="E143">
        <f>IF(_485[[#This Row],[Vote]]="AYE",1,0)</f>
        <v>1</v>
      </c>
      <c r="F143">
        <f>_xlfn.XLOOKUP("H.R. 485",Table2[Bill],Table2[Agree Value])</f>
        <v>0</v>
      </c>
      <c r="G143">
        <f>IF(_485[[#This Row],[Value]]=_485[[#This Row],[Agree]],_485[[#This Row],[Count]],0)</f>
        <v>0</v>
      </c>
      <c r="H143">
        <f>_xlfn.XLOOKUP("H.R. 485",Table2[Bill],Table2[Weight?],"Error")</f>
        <v>1</v>
      </c>
    </row>
    <row r="144" spans="1:8" x14ac:dyDescent="0.2">
      <c r="A144" t="s">
        <v>185</v>
      </c>
      <c r="B144" t="s">
        <v>1</v>
      </c>
      <c r="C144" t="s">
        <v>51</v>
      </c>
      <c r="D144" t="s">
        <v>491</v>
      </c>
      <c r="E144">
        <f>IF(_485[[#This Row],[Vote]]="AYE",1,0)</f>
        <v>0</v>
      </c>
      <c r="F144">
        <f>_xlfn.XLOOKUP("H.R. 485",Table2[Bill],Table2[Agree Value])</f>
        <v>0</v>
      </c>
      <c r="G144">
        <f>IF(_485[[#This Row],[Value]]=_485[[#This Row],[Agree]],_485[[#This Row],[Count]],0)</f>
        <v>1</v>
      </c>
      <c r="H144">
        <f>_xlfn.XLOOKUP("H.R. 485",Table2[Bill],Table2[Weight?],"Error")</f>
        <v>1</v>
      </c>
    </row>
    <row r="145" spans="1:8" x14ac:dyDescent="0.2">
      <c r="A145" t="s">
        <v>186</v>
      </c>
      <c r="B145" t="s">
        <v>1</v>
      </c>
      <c r="C145" t="s">
        <v>9</v>
      </c>
      <c r="D145" t="s">
        <v>491</v>
      </c>
      <c r="E145">
        <f>IF(_485[[#This Row],[Vote]]="AYE",1,0)</f>
        <v>0</v>
      </c>
      <c r="F145">
        <f>_xlfn.XLOOKUP("H.R. 485",Table2[Bill],Table2[Agree Value])</f>
        <v>0</v>
      </c>
      <c r="G145">
        <f>IF(_485[[#This Row],[Value]]=_485[[#This Row],[Agree]],_485[[#This Row],[Count]],0)</f>
        <v>1</v>
      </c>
      <c r="H145">
        <f>_xlfn.XLOOKUP("H.R. 485",Table2[Bill],Table2[Weight?],"Error")</f>
        <v>1</v>
      </c>
    </row>
    <row r="146" spans="1:8" x14ac:dyDescent="0.2">
      <c r="A146" t="s">
        <v>187</v>
      </c>
      <c r="B146" t="s">
        <v>5</v>
      </c>
      <c r="C146" t="s">
        <v>64</v>
      </c>
      <c r="D146" t="s">
        <v>490</v>
      </c>
      <c r="E146">
        <f>IF(_485[[#This Row],[Vote]]="AYE",1,0)</f>
        <v>1</v>
      </c>
      <c r="F146">
        <f>_xlfn.XLOOKUP("H.R. 485",Table2[Bill],Table2[Agree Value])</f>
        <v>0</v>
      </c>
      <c r="G146">
        <f>IF(_485[[#This Row],[Value]]=_485[[#This Row],[Agree]],_485[[#This Row],[Count]],0)</f>
        <v>0</v>
      </c>
      <c r="H146">
        <f>_xlfn.XLOOKUP("H.R. 485",Table2[Bill],Table2[Weight?],"Error")</f>
        <v>1</v>
      </c>
    </row>
    <row r="147" spans="1:8" x14ac:dyDescent="0.2">
      <c r="A147" t="s">
        <v>188</v>
      </c>
      <c r="B147" t="s">
        <v>1</v>
      </c>
      <c r="C147" t="s">
        <v>62</v>
      </c>
      <c r="D147" t="s">
        <v>491</v>
      </c>
      <c r="E147">
        <f>IF(_485[[#This Row],[Vote]]="AYE",1,0)</f>
        <v>0</v>
      </c>
      <c r="F147">
        <f>_xlfn.XLOOKUP("H.R. 485",Table2[Bill],Table2[Agree Value])</f>
        <v>0</v>
      </c>
      <c r="G147">
        <f>IF(_485[[#This Row],[Value]]=_485[[#This Row],[Agree]],_485[[#This Row],[Count]],0)</f>
        <v>1</v>
      </c>
      <c r="H147">
        <f>_xlfn.XLOOKUP("H.R. 485",Table2[Bill],Table2[Weight?],"Error")</f>
        <v>1</v>
      </c>
    </row>
    <row r="148" spans="1:8" x14ac:dyDescent="0.2">
      <c r="A148" t="s">
        <v>189</v>
      </c>
      <c r="B148" t="s">
        <v>1</v>
      </c>
      <c r="C148" t="s">
        <v>15</v>
      </c>
      <c r="D148" t="s">
        <v>491</v>
      </c>
      <c r="E148">
        <f>IF(_485[[#This Row],[Vote]]="AYE",1,0)</f>
        <v>0</v>
      </c>
      <c r="F148">
        <f>_xlfn.XLOOKUP("H.R. 485",Table2[Bill],Table2[Agree Value])</f>
        <v>0</v>
      </c>
      <c r="G148">
        <f>IF(_485[[#This Row],[Value]]=_485[[#This Row],[Agree]],_485[[#This Row],[Count]],0)</f>
        <v>1</v>
      </c>
      <c r="H148">
        <f>_xlfn.XLOOKUP("H.R. 485",Table2[Bill],Table2[Weight?],"Error")</f>
        <v>1</v>
      </c>
    </row>
    <row r="149" spans="1:8" x14ac:dyDescent="0.2">
      <c r="A149" t="s">
        <v>190</v>
      </c>
      <c r="B149" t="s">
        <v>5</v>
      </c>
      <c r="C149" t="s">
        <v>9</v>
      </c>
      <c r="D149" t="s">
        <v>490</v>
      </c>
      <c r="E149">
        <f>IF(_485[[#This Row],[Vote]]="AYE",1,0)</f>
        <v>1</v>
      </c>
      <c r="F149">
        <f>_xlfn.XLOOKUP("H.R. 485",Table2[Bill],Table2[Agree Value])</f>
        <v>0</v>
      </c>
      <c r="G149">
        <f>IF(_485[[#This Row],[Value]]=_485[[#This Row],[Agree]],_485[[#This Row],[Count]],0)</f>
        <v>0</v>
      </c>
      <c r="H149">
        <f>_xlfn.XLOOKUP("H.R. 485",Table2[Bill],Table2[Weight?],"Error")</f>
        <v>1</v>
      </c>
    </row>
    <row r="150" spans="1:8" x14ac:dyDescent="0.2">
      <c r="A150" t="s">
        <v>191</v>
      </c>
      <c r="B150" t="s">
        <v>1</v>
      </c>
      <c r="C150" t="s">
        <v>9</v>
      </c>
      <c r="D150" t="s">
        <v>491</v>
      </c>
      <c r="E150">
        <f>IF(_485[[#This Row],[Vote]]="AYE",1,0)</f>
        <v>0</v>
      </c>
      <c r="F150">
        <f>_xlfn.XLOOKUP("H.R. 485",Table2[Bill],Table2[Agree Value])</f>
        <v>0</v>
      </c>
      <c r="G150">
        <f>IF(_485[[#This Row],[Value]]=_485[[#This Row],[Agree]],_485[[#This Row],[Count]],0)</f>
        <v>1</v>
      </c>
      <c r="H150">
        <f>_xlfn.XLOOKUP("H.R. 485",Table2[Bill],Table2[Weight?],"Error")</f>
        <v>1</v>
      </c>
    </row>
    <row r="151" spans="1:8" x14ac:dyDescent="0.2">
      <c r="A151" t="s">
        <v>192</v>
      </c>
      <c r="B151" t="s">
        <v>5</v>
      </c>
      <c r="C151" t="s">
        <v>39</v>
      </c>
      <c r="D151" t="s">
        <v>490</v>
      </c>
      <c r="E151">
        <f>IF(_485[[#This Row],[Vote]]="AYE",1,0)</f>
        <v>1</v>
      </c>
      <c r="F151">
        <f>_xlfn.XLOOKUP("H.R. 485",Table2[Bill],Table2[Agree Value])</f>
        <v>0</v>
      </c>
      <c r="G151">
        <f>IF(_485[[#This Row],[Value]]=_485[[#This Row],[Agree]],_485[[#This Row],[Count]],0)</f>
        <v>0</v>
      </c>
      <c r="H151">
        <f>_xlfn.XLOOKUP("H.R. 485",Table2[Bill],Table2[Weight?],"Error")</f>
        <v>1</v>
      </c>
    </row>
    <row r="152" spans="1:8" x14ac:dyDescent="0.2">
      <c r="A152" t="s">
        <v>193</v>
      </c>
      <c r="B152" t="s">
        <v>1</v>
      </c>
      <c r="C152" t="s">
        <v>194</v>
      </c>
      <c r="D152" t="s">
        <v>491</v>
      </c>
      <c r="E152">
        <f>IF(_485[[#This Row],[Vote]]="AYE",1,0)</f>
        <v>0</v>
      </c>
      <c r="F152">
        <f>_xlfn.XLOOKUP("H.R. 485",Table2[Bill],Table2[Agree Value])</f>
        <v>0</v>
      </c>
      <c r="G152">
        <f>IF(_485[[#This Row],[Value]]=_485[[#This Row],[Agree]],_485[[#This Row],[Count]],0)</f>
        <v>1</v>
      </c>
      <c r="H152">
        <f>_xlfn.XLOOKUP("H.R. 485",Table2[Bill],Table2[Weight?],"Error")</f>
        <v>1</v>
      </c>
    </row>
    <row r="153" spans="1:8" x14ac:dyDescent="0.2">
      <c r="A153" t="s">
        <v>195</v>
      </c>
      <c r="B153" t="s">
        <v>1</v>
      </c>
      <c r="C153" t="s">
        <v>64</v>
      </c>
      <c r="D153" t="s">
        <v>491</v>
      </c>
      <c r="E153">
        <f>IF(_485[[#This Row],[Vote]]="AYE",1,0)</f>
        <v>0</v>
      </c>
      <c r="F153">
        <f>_xlfn.XLOOKUP("H.R. 485",Table2[Bill],Table2[Agree Value])</f>
        <v>0</v>
      </c>
      <c r="G153">
        <f>IF(_485[[#This Row],[Value]]=_485[[#This Row],[Agree]],_485[[#This Row],[Count]],0)</f>
        <v>1</v>
      </c>
      <c r="H153">
        <f>_xlfn.XLOOKUP("H.R. 485",Table2[Bill],Table2[Weight?],"Error")</f>
        <v>1</v>
      </c>
    </row>
    <row r="154" spans="1:8" x14ac:dyDescent="0.2">
      <c r="A154" t="s">
        <v>196</v>
      </c>
      <c r="B154" t="s">
        <v>1</v>
      </c>
      <c r="C154" t="s">
        <v>9</v>
      </c>
      <c r="D154" t="s">
        <v>491</v>
      </c>
      <c r="E154">
        <f>IF(_485[[#This Row],[Vote]]="AYE",1,0)</f>
        <v>0</v>
      </c>
      <c r="F154">
        <f>_xlfn.XLOOKUP("H.R. 485",Table2[Bill],Table2[Agree Value])</f>
        <v>0</v>
      </c>
      <c r="G154">
        <f>IF(_485[[#This Row],[Value]]=_485[[#This Row],[Agree]],_485[[#This Row],[Count]],0)</f>
        <v>1</v>
      </c>
      <c r="H154">
        <f>_xlfn.XLOOKUP("H.R. 485",Table2[Bill],Table2[Weight?],"Error")</f>
        <v>1</v>
      </c>
    </row>
    <row r="155" spans="1:8" x14ac:dyDescent="0.2">
      <c r="A155" t="s">
        <v>197</v>
      </c>
      <c r="B155" t="s">
        <v>5</v>
      </c>
      <c r="C155" t="s">
        <v>15</v>
      </c>
      <c r="D155" t="s">
        <v>490</v>
      </c>
      <c r="E155">
        <f>IF(_485[[#This Row],[Vote]]="AYE",1,0)</f>
        <v>1</v>
      </c>
      <c r="F155">
        <f>_xlfn.XLOOKUP("H.R. 485",Table2[Bill],Table2[Agree Value])</f>
        <v>0</v>
      </c>
      <c r="G155">
        <f>IF(_485[[#This Row],[Value]]=_485[[#This Row],[Agree]],_485[[#This Row],[Count]],0)</f>
        <v>0</v>
      </c>
      <c r="H155">
        <f>_xlfn.XLOOKUP("H.R. 485",Table2[Bill],Table2[Weight?],"Error")</f>
        <v>1</v>
      </c>
    </row>
    <row r="156" spans="1:8" x14ac:dyDescent="0.2">
      <c r="A156" t="s">
        <v>198</v>
      </c>
      <c r="B156" t="s">
        <v>1</v>
      </c>
      <c r="C156" t="s">
        <v>15</v>
      </c>
      <c r="D156" t="s">
        <v>491</v>
      </c>
      <c r="E156">
        <f>IF(_485[[#This Row],[Vote]]="AYE",1,0)</f>
        <v>0</v>
      </c>
      <c r="F156">
        <f>_xlfn.XLOOKUP("H.R. 485",Table2[Bill],Table2[Agree Value])</f>
        <v>0</v>
      </c>
      <c r="G156">
        <f>IF(_485[[#This Row],[Value]]=_485[[#This Row],[Agree]],_485[[#This Row],[Count]],0)</f>
        <v>1</v>
      </c>
      <c r="H156">
        <f>_xlfn.XLOOKUP("H.R. 485",Table2[Bill],Table2[Weight?],"Error")</f>
        <v>1</v>
      </c>
    </row>
    <row r="157" spans="1:8" x14ac:dyDescent="0.2">
      <c r="A157" t="s">
        <v>199</v>
      </c>
      <c r="B157" t="s">
        <v>5</v>
      </c>
      <c r="C157" t="s">
        <v>47</v>
      </c>
      <c r="D157" t="s">
        <v>490</v>
      </c>
      <c r="E157">
        <f>IF(_485[[#This Row],[Vote]]="AYE",1,0)</f>
        <v>1</v>
      </c>
      <c r="F157">
        <f>_xlfn.XLOOKUP("H.R. 485",Table2[Bill],Table2[Agree Value])</f>
        <v>0</v>
      </c>
      <c r="G157">
        <f>IF(_485[[#This Row],[Value]]=_485[[#This Row],[Agree]],_485[[#This Row],[Count]],0)</f>
        <v>0</v>
      </c>
      <c r="H157">
        <f>_xlfn.XLOOKUP("H.R. 485",Table2[Bill],Table2[Weight?],"Error")</f>
        <v>1</v>
      </c>
    </row>
    <row r="158" spans="1:8" x14ac:dyDescent="0.2">
      <c r="A158" t="s">
        <v>200</v>
      </c>
      <c r="B158" t="s">
        <v>5</v>
      </c>
      <c r="C158" t="s">
        <v>15</v>
      </c>
      <c r="D158" t="s">
        <v>490</v>
      </c>
      <c r="E158">
        <f>IF(_485[[#This Row],[Vote]]="AYE",1,0)</f>
        <v>1</v>
      </c>
      <c r="F158">
        <f>_xlfn.XLOOKUP("H.R. 485",Table2[Bill],Table2[Agree Value])</f>
        <v>0</v>
      </c>
      <c r="G158">
        <f>IF(_485[[#This Row],[Value]]=_485[[#This Row],[Agree]],_485[[#This Row],[Count]],0)</f>
        <v>0</v>
      </c>
      <c r="H158">
        <f>_xlfn.XLOOKUP("H.R. 485",Table2[Bill],Table2[Weight?],"Error")</f>
        <v>1</v>
      </c>
    </row>
    <row r="159" spans="1:8" x14ac:dyDescent="0.2">
      <c r="A159" t="s">
        <v>201</v>
      </c>
      <c r="B159" t="s">
        <v>5</v>
      </c>
      <c r="C159" t="s">
        <v>51</v>
      </c>
      <c r="D159" t="s">
        <v>490</v>
      </c>
      <c r="E159">
        <f>IF(_485[[#This Row],[Vote]]="AYE",1,0)</f>
        <v>1</v>
      </c>
      <c r="F159">
        <f>_xlfn.XLOOKUP("H.R. 485",Table2[Bill],Table2[Agree Value])</f>
        <v>0</v>
      </c>
      <c r="G159">
        <f>IF(_485[[#This Row],[Value]]=_485[[#This Row],[Agree]],_485[[#This Row],[Count]],0)</f>
        <v>0</v>
      </c>
      <c r="H159">
        <f>_xlfn.XLOOKUP("H.R. 485",Table2[Bill],Table2[Weight?],"Error")</f>
        <v>1</v>
      </c>
    </row>
    <row r="160" spans="1:8" x14ac:dyDescent="0.2">
      <c r="A160" t="s">
        <v>202</v>
      </c>
      <c r="B160" t="s">
        <v>1</v>
      </c>
      <c r="C160" t="s">
        <v>203</v>
      </c>
      <c r="D160" t="s">
        <v>491</v>
      </c>
      <c r="E160">
        <f>IF(_485[[#This Row],[Vote]]="AYE",1,0)</f>
        <v>0</v>
      </c>
      <c r="F160">
        <f>_xlfn.XLOOKUP("H.R. 485",Table2[Bill],Table2[Agree Value])</f>
        <v>0</v>
      </c>
      <c r="G160">
        <f>IF(_485[[#This Row],[Value]]=_485[[#This Row],[Agree]],_485[[#This Row],[Count]],0)</f>
        <v>1</v>
      </c>
      <c r="H160">
        <f>_xlfn.XLOOKUP("H.R. 485",Table2[Bill],Table2[Weight?],"Error")</f>
        <v>1</v>
      </c>
    </row>
    <row r="161" spans="1:8" x14ac:dyDescent="0.2">
      <c r="A161" t="s">
        <v>204</v>
      </c>
      <c r="B161" t="s">
        <v>5</v>
      </c>
      <c r="C161" t="s">
        <v>15</v>
      </c>
      <c r="D161" t="s">
        <v>490</v>
      </c>
      <c r="E161">
        <f>IF(_485[[#This Row],[Vote]]="AYE",1,0)</f>
        <v>1</v>
      </c>
      <c r="F161">
        <f>_xlfn.XLOOKUP("H.R. 485",Table2[Bill],Table2[Agree Value])</f>
        <v>0</v>
      </c>
      <c r="G161">
        <f>IF(_485[[#This Row],[Value]]=_485[[#This Row],[Agree]],_485[[#This Row],[Count]],0)</f>
        <v>0</v>
      </c>
      <c r="H161">
        <f>_xlfn.XLOOKUP("H.R. 485",Table2[Bill],Table2[Weight?],"Error")</f>
        <v>1</v>
      </c>
    </row>
    <row r="162" spans="1:8" x14ac:dyDescent="0.2">
      <c r="A162" t="s">
        <v>205</v>
      </c>
      <c r="B162" t="s">
        <v>5</v>
      </c>
      <c r="C162" t="s">
        <v>89</v>
      </c>
      <c r="D162" t="s">
        <v>490</v>
      </c>
      <c r="E162">
        <f>IF(_485[[#This Row],[Vote]]="AYE",1,0)</f>
        <v>1</v>
      </c>
      <c r="F162">
        <f>_xlfn.XLOOKUP("H.R. 485",Table2[Bill],Table2[Agree Value])</f>
        <v>0</v>
      </c>
      <c r="G162">
        <f>IF(_485[[#This Row],[Value]]=_485[[#This Row],[Agree]],_485[[#This Row],[Count]],0)</f>
        <v>0</v>
      </c>
      <c r="H162">
        <f>_xlfn.XLOOKUP("H.R. 485",Table2[Bill],Table2[Weight?],"Error")</f>
        <v>1</v>
      </c>
    </row>
    <row r="163" spans="1:8" x14ac:dyDescent="0.2">
      <c r="A163" t="s">
        <v>206</v>
      </c>
      <c r="B163" t="s">
        <v>5</v>
      </c>
      <c r="C163" t="s">
        <v>11</v>
      </c>
      <c r="D163" t="s">
        <v>490</v>
      </c>
      <c r="E163">
        <f>IF(_485[[#This Row],[Vote]]="AYE",1,0)</f>
        <v>1</v>
      </c>
      <c r="F163">
        <f>_xlfn.XLOOKUP("H.R. 485",Table2[Bill],Table2[Agree Value])</f>
        <v>0</v>
      </c>
      <c r="G163">
        <f>IF(_485[[#This Row],[Value]]=_485[[#This Row],[Agree]],_485[[#This Row],[Count]],0)</f>
        <v>0</v>
      </c>
      <c r="H163">
        <f>_xlfn.XLOOKUP("H.R. 485",Table2[Bill],Table2[Weight?],"Error")</f>
        <v>1</v>
      </c>
    </row>
    <row r="164" spans="1:8" x14ac:dyDescent="0.2">
      <c r="A164" t="s">
        <v>207</v>
      </c>
      <c r="B164" t="s">
        <v>5</v>
      </c>
      <c r="C164" t="s">
        <v>75</v>
      </c>
      <c r="D164" t="s">
        <v>490</v>
      </c>
      <c r="E164">
        <f>IF(_485[[#This Row],[Vote]]="AYE",1,0)</f>
        <v>1</v>
      </c>
      <c r="F164">
        <f>_xlfn.XLOOKUP("H.R. 485",Table2[Bill],Table2[Agree Value])</f>
        <v>0</v>
      </c>
      <c r="G164">
        <f>IF(_485[[#This Row],[Value]]=_485[[#This Row],[Agree]],_485[[#This Row],[Count]],0)</f>
        <v>0</v>
      </c>
      <c r="H164">
        <f>_xlfn.XLOOKUP("H.R. 485",Table2[Bill],Table2[Weight?],"Error")</f>
        <v>1</v>
      </c>
    </row>
    <row r="165" spans="1:8" x14ac:dyDescent="0.2">
      <c r="A165" t="s">
        <v>208</v>
      </c>
      <c r="B165" t="s">
        <v>1</v>
      </c>
      <c r="C165" t="s">
        <v>15</v>
      </c>
      <c r="D165" t="s">
        <v>400</v>
      </c>
      <c r="E165">
        <f>IF(_485[[#This Row],[Vote]]="AYE",1,0)</f>
        <v>0</v>
      </c>
      <c r="F165">
        <f>_xlfn.XLOOKUP("H.R. 485",Table2[Bill],Table2[Agree Value])</f>
        <v>0</v>
      </c>
      <c r="G165">
        <f>IF(_485[[#This Row],[Value]]=_485[[#This Row],[Agree]],_485[[#This Row],[Count]],0)</f>
        <v>1</v>
      </c>
      <c r="H165">
        <f>_xlfn.XLOOKUP("H.R. 485",Table2[Bill],Table2[Weight?],"Error")</f>
        <v>1</v>
      </c>
    </row>
    <row r="166" spans="1:8" x14ac:dyDescent="0.2">
      <c r="A166" t="s">
        <v>209</v>
      </c>
      <c r="B166" t="s">
        <v>5</v>
      </c>
      <c r="C166" t="s">
        <v>13</v>
      </c>
      <c r="D166" t="s">
        <v>490</v>
      </c>
      <c r="E166">
        <f>IF(_485[[#This Row],[Vote]]="AYE",1,0)</f>
        <v>1</v>
      </c>
      <c r="F166">
        <f>_xlfn.XLOOKUP("H.R. 485",Table2[Bill],Table2[Agree Value])</f>
        <v>0</v>
      </c>
      <c r="G166">
        <f>IF(_485[[#This Row],[Value]]=_485[[#This Row],[Agree]],_485[[#This Row],[Count]],0)</f>
        <v>0</v>
      </c>
      <c r="H166">
        <f>_xlfn.XLOOKUP("H.R. 485",Table2[Bill],Table2[Weight?],"Error")</f>
        <v>1</v>
      </c>
    </row>
    <row r="167" spans="1:8" x14ac:dyDescent="0.2">
      <c r="A167" t="s">
        <v>210</v>
      </c>
      <c r="B167" t="s">
        <v>5</v>
      </c>
      <c r="C167" t="s">
        <v>47</v>
      </c>
      <c r="D167" t="s">
        <v>490</v>
      </c>
      <c r="E167">
        <f>IF(_485[[#This Row],[Vote]]="AYE",1,0)</f>
        <v>1</v>
      </c>
      <c r="F167">
        <f>_xlfn.XLOOKUP("H.R. 485",Table2[Bill],Table2[Agree Value])</f>
        <v>0</v>
      </c>
      <c r="G167">
        <f>IF(_485[[#This Row],[Value]]=_485[[#This Row],[Agree]],_485[[#This Row],[Count]],0)</f>
        <v>0</v>
      </c>
      <c r="H167">
        <f>_xlfn.XLOOKUP("H.R. 485",Table2[Bill],Table2[Weight?],"Error")</f>
        <v>1</v>
      </c>
    </row>
    <row r="168" spans="1:8" x14ac:dyDescent="0.2">
      <c r="A168" t="s">
        <v>211</v>
      </c>
      <c r="B168" t="s">
        <v>1</v>
      </c>
      <c r="C168" t="s">
        <v>51</v>
      </c>
      <c r="D168" t="s">
        <v>491</v>
      </c>
      <c r="E168">
        <f>IF(_485[[#This Row],[Vote]]="AYE",1,0)</f>
        <v>0</v>
      </c>
      <c r="F168">
        <f>_xlfn.XLOOKUP("H.R. 485",Table2[Bill],Table2[Agree Value])</f>
        <v>0</v>
      </c>
      <c r="G168">
        <f>IF(_485[[#This Row],[Value]]=_485[[#This Row],[Agree]],_485[[#This Row],[Count]],0)</f>
        <v>1</v>
      </c>
      <c r="H168">
        <f>_xlfn.XLOOKUP("H.R. 485",Table2[Bill],Table2[Weight?],"Error")</f>
        <v>1</v>
      </c>
    </row>
    <row r="169" spans="1:8" x14ac:dyDescent="0.2">
      <c r="A169" t="s">
        <v>212</v>
      </c>
      <c r="B169" t="s">
        <v>5</v>
      </c>
      <c r="C169" t="s">
        <v>169</v>
      </c>
      <c r="D169" t="s">
        <v>490</v>
      </c>
      <c r="E169">
        <f>IF(_485[[#This Row],[Vote]]="AYE",1,0)</f>
        <v>1</v>
      </c>
      <c r="F169">
        <f>_xlfn.XLOOKUP("H.R. 485",Table2[Bill],Table2[Agree Value])</f>
        <v>0</v>
      </c>
      <c r="G169">
        <f>IF(_485[[#This Row],[Value]]=_485[[#This Row],[Agree]],_485[[#This Row],[Count]],0)</f>
        <v>0</v>
      </c>
      <c r="H169">
        <f>_xlfn.XLOOKUP("H.R. 485",Table2[Bill],Table2[Weight?],"Error")</f>
        <v>1</v>
      </c>
    </row>
    <row r="170" spans="1:8" x14ac:dyDescent="0.2">
      <c r="A170" t="s">
        <v>213</v>
      </c>
      <c r="B170" t="s">
        <v>5</v>
      </c>
      <c r="C170" t="s">
        <v>161</v>
      </c>
      <c r="D170" t="s">
        <v>490</v>
      </c>
      <c r="E170">
        <f>IF(_485[[#This Row],[Vote]]="AYE",1,0)</f>
        <v>1</v>
      </c>
      <c r="F170">
        <f>_xlfn.XLOOKUP("H.R. 485",Table2[Bill],Table2[Agree Value])</f>
        <v>0</v>
      </c>
      <c r="G170">
        <f>IF(_485[[#This Row],[Value]]=_485[[#This Row],[Agree]],_485[[#This Row],[Count]],0)</f>
        <v>0</v>
      </c>
      <c r="H170">
        <f>_xlfn.XLOOKUP("H.R. 485",Table2[Bill],Table2[Weight?],"Error")</f>
        <v>1</v>
      </c>
    </row>
    <row r="171" spans="1:8" x14ac:dyDescent="0.2">
      <c r="A171" t="s">
        <v>214</v>
      </c>
      <c r="B171" t="s">
        <v>5</v>
      </c>
      <c r="C171" t="s">
        <v>36</v>
      </c>
      <c r="D171" t="s">
        <v>490</v>
      </c>
      <c r="E171">
        <f>IF(_485[[#This Row],[Vote]]="AYE",1,0)</f>
        <v>1</v>
      </c>
      <c r="F171">
        <f>_xlfn.XLOOKUP("H.R. 485",Table2[Bill],Table2[Agree Value])</f>
        <v>0</v>
      </c>
      <c r="G171">
        <f>IF(_485[[#This Row],[Value]]=_485[[#This Row],[Agree]],_485[[#This Row],[Count]],0)</f>
        <v>0</v>
      </c>
      <c r="H171">
        <f>_xlfn.XLOOKUP("H.R. 485",Table2[Bill],Table2[Weight?],"Error")</f>
        <v>1</v>
      </c>
    </row>
    <row r="172" spans="1:8" x14ac:dyDescent="0.2">
      <c r="A172" t="s">
        <v>215</v>
      </c>
      <c r="B172" t="s">
        <v>5</v>
      </c>
      <c r="C172" t="s">
        <v>216</v>
      </c>
      <c r="D172" t="s">
        <v>490</v>
      </c>
      <c r="E172">
        <f>IF(_485[[#This Row],[Vote]]="AYE",1,0)</f>
        <v>1</v>
      </c>
      <c r="F172">
        <f>_xlfn.XLOOKUP("H.R. 485",Table2[Bill],Table2[Agree Value])</f>
        <v>0</v>
      </c>
      <c r="G172">
        <f>IF(_485[[#This Row],[Value]]=_485[[#This Row],[Agree]],_485[[#This Row],[Count]],0)</f>
        <v>0</v>
      </c>
      <c r="H172">
        <f>_xlfn.XLOOKUP("H.R. 485",Table2[Bill],Table2[Weight?],"Error")</f>
        <v>1</v>
      </c>
    </row>
    <row r="173" spans="1:8" x14ac:dyDescent="0.2">
      <c r="A173" t="s">
        <v>217</v>
      </c>
      <c r="B173" t="s">
        <v>1</v>
      </c>
      <c r="C173" t="s">
        <v>9</v>
      </c>
      <c r="D173" t="s">
        <v>491</v>
      </c>
      <c r="E173">
        <f>IF(_485[[#This Row],[Vote]]="AYE",1,0)</f>
        <v>0</v>
      </c>
      <c r="F173">
        <f>_xlfn.XLOOKUP("H.R. 485",Table2[Bill],Table2[Agree Value])</f>
        <v>0</v>
      </c>
      <c r="G173">
        <f>IF(_485[[#This Row],[Value]]=_485[[#This Row],[Agree]],_485[[#This Row],[Count]],0)</f>
        <v>1</v>
      </c>
      <c r="H173">
        <f>_xlfn.XLOOKUP("H.R. 485",Table2[Bill],Table2[Weight?],"Error")</f>
        <v>1</v>
      </c>
    </row>
    <row r="174" spans="1:8" x14ac:dyDescent="0.2">
      <c r="A174" t="s">
        <v>218</v>
      </c>
      <c r="B174" t="s">
        <v>5</v>
      </c>
      <c r="C174" t="s">
        <v>219</v>
      </c>
      <c r="D174" t="s">
        <v>400</v>
      </c>
      <c r="E174">
        <f>IF(_485[[#This Row],[Vote]]="AYE",1,0)</f>
        <v>0</v>
      </c>
      <c r="F174">
        <f>_xlfn.XLOOKUP("H.R. 485",Table2[Bill],Table2[Agree Value])</f>
        <v>0</v>
      </c>
      <c r="G174">
        <f>IF(_485[[#This Row],[Value]]=_485[[#This Row],[Agree]],_485[[#This Row],[Count]],0)</f>
        <v>1</v>
      </c>
      <c r="H174">
        <f>_xlfn.XLOOKUP("H.R. 485",Table2[Bill],Table2[Weight?],"Error")</f>
        <v>1</v>
      </c>
    </row>
    <row r="175" spans="1:8" x14ac:dyDescent="0.2">
      <c r="A175" t="s">
        <v>220</v>
      </c>
      <c r="B175" t="s">
        <v>5</v>
      </c>
      <c r="C175" t="s">
        <v>75</v>
      </c>
      <c r="D175" t="s">
        <v>490</v>
      </c>
      <c r="E175">
        <f>IF(_485[[#This Row],[Vote]]="AYE",1,0)</f>
        <v>1</v>
      </c>
      <c r="F175">
        <f>_xlfn.XLOOKUP("H.R. 485",Table2[Bill],Table2[Agree Value])</f>
        <v>0</v>
      </c>
      <c r="G175">
        <f>IF(_485[[#This Row],[Value]]=_485[[#This Row],[Agree]],_485[[#This Row],[Count]],0)</f>
        <v>0</v>
      </c>
      <c r="H175">
        <f>_xlfn.XLOOKUP("H.R. 485",Table2[Bill],Table2[Weight?],"Error")</f>
        <v>1</v>
      </c>
    </row>
    <row r="176" spans="1:8" x14ac:dyDescent="0.2">
      <c r="A176" t="s">
        <v>221</v>
      </c>
      <c r="B176" t="s">
        <v>1</v>
      </c>
      <c r="C176" t="s">
        <v>118</v>
      </c>
      <c r="D176" t="s">
        <v>491</v>
      </c>
      <c r="E176">
        <f>IF(_485[[#This Row],[Vote]]="AYE",1,0)</f>
        <v>0</v>
      </c>
      <c r="F176">
        <f>_xlfn.XLOOKUP("H.R. 485",Table2[Bill],Table2[Agree Value])</f>
        <v>0</v>
      </c>
      <c r="G176">
        <f>IF(_485[[#This Row],[Value]]=_485[[#This Row],[Agree]],_485[[#This Row],[Count]],0)</f>
        <v>1</v>
      </c>
      <c r="H176">
        <f>_xlfn.XLOOKUP("H.R. 485",Table2[Bill],Table2[Weight?],"Error")</f>
        <v>1</v>
      </c>
    </row>
    <row r="177" spans="1:8" x14ac:dyDescent="0.2">
      <c r="A177" t="s">
        <v>222</v>
      </c>
      <c r="B177" t="s">
        <v>5</v>
      </c>
      <c r="C177" t="s">
        <v>49</v>
      </c>
      <c r="D177" t="s">
        <v>490</v>
      </c>
      <c r="E177">
        <f>IF(_485[[#This Row],[Vote]]="AYE",1,0)</f>
        <v>1</v>
      </c>
      <c r="F177">
        <f>_xlfn.XLOOKUP("H.R. 485",Table2[Bill],Table2[Agree Value])</f>
        <v>0</v>
      </c>
      <c r="G177">
        <f>IF(_485[[#This Row],[Value]]=_485[[#This Row],[Agree]],_485[[#This Row],[Count]],0)</f>
        <v>0</v>
      </c>
      <c r="H177">
        <f>_xlfn.XLOOKUP("H.R. 485",Table2[Bill],Table2[Weight?],"Error")</f>
        <v>1</v>
      </c>
    </row>
    <row r="178" spans="1:8" x14ac:dyDescent="0.2">
      <c r="A178" t="s">
        <v>223</v>
      </c>
      <c r="B178" t="s">
        <v>5</v>
      </c>
      <c r="C178" t="s">
        <v>89</v>
      </c>
      <c r="D178" t="s">
        <v>490</v>
      </c>
      <c r="E178">
        <f>IF(_485[[#This Row],[Vote]]="AYE",1,0)</f>
        <v>1</v>
      </c>
      <c r="F178">
        <f>_xlfn.XLOOKUP("H.R. 485",Table2[Bill],Table2[Agree Value])</f>
        <v>0</v>
      </c>
      <c r="G178">
        <f>IF(_485[[#This Row],[Value]]=_485[[#This Row],[Agree]],_485[[#This Row],[Count]],0)</f>
        <v>0</v>
      </c>
      <c r="H178">
        <f>_xlfn.XLOOKUP("H.R. 485",Table2[Bill],Table2[Weight?],"Error")</f>
        <v>1</v>
      </c>
    </row>
    <row r="179" spans="1:8" x14ac:dyDescent="0.2">
      <c r="A179" t="s">
        <v>224</v>
      </c>
      <c r="B179" t="s">
        <v>5</v>
      </c>
      <c r="C179" t="s">
        <v>123</v>
      </c>
      <c r="D179" t="s">
        <v>490</v>
      </c>
      <c r="E179">
        <f>IF(_485[[#This Row],[Vote]]="AYE",1,0)</f>
        <v>1</v>
      </c>
      <c r="F179">
        <f>_xlfn.XLOOKUP("H.R. 485",Table2[Bill],Table2[Agree Value])</f>
        <v>0</v>
      </c>
      <c r="G179">
        <f>IF(_485[[#This Row],[Value]]=_485[[#This Row],[Agree]],_485[[#This Row],[Count]],0)</f>
        <v>0</v>
      </c>
      <c r="H179">
        <f>_xlfn.XLOOKUP("H.R. 485",Table2[Bill],Table2[Weight?],"Error")</f>
        <v>1</v>
      </c>
    </row>
    <row r="180" spans="1:8" x14ac:dyDescent="0.2">
      <c r="A180" t="s">
        <v>225</v>
      </c>
      <c r="B180" t="s">
        <v>1</v>
      </c>
      <c r="C180" t="s">
        <v>118</v>
      </c>
      <c r="D180" t="s">
        <v>491</v>
      </c>
      <c r="E180">
        <f>IF(_485[[#This Row],[Vote]]="AYE",1,0)</f>
        <v>0</v>
      </c>
      <c r="F180">
        <f>_xlfn.XLOOKUP("H.R. 485",Table2[Bill],Table2[Agree Value])</f>
        <v>0</v>
      </c>
      <c r="G180">
        <f>IF(_485[[#This Row],[Value]]=_485[[#This Row],[Agree]],_485[[#This Row],[Count]],0)</f>
        <v>1</v>
      </c>
      <c r="H180">
        <f>_xlfn.XLOOKUP("H.R. 485",Table2[Bill],Table2[Weight?],"Error")</f>
        <v>1</v>
      </c>
    </row>
    <row r="181" spans="1:8" x14ac:dyDescent="0.2">
      <c r="A181" t="s">
        <v>226</v>
      </c>
      <c r="B181" t="s">
        <v>5</v>
      </c>
      <c r="C181" t="s">
        <v>164</v>
      </c>
      <c r="D181" t="s">
        <v>490</v>
      </c>
      <c r="E181">
        <f>IF(_485[[#This Row],[Vote]]="AYE",1,0)</f>
        <v>1</v>
      </c>
      <c r="F181">
        <f>_xlfn.XLOOKUP("H.R. 485",Table2[Bill],Table2[Agree Value])</f>
        <v>0</v>
      </c>
      <c r="G181">
        <f>IF(_485[[#This Row],[Value]]=_485[[#This Row],[Agree]],_485[[#This Row],[Count]],0)</f>
        <v>0</v>
      </c>
      <c r="H181">
        <f>_xlfn.XLOOKUP("H.R. 485",Table2[Bill],Table2[Weight?],"Error")</f>
        <v>1</v>
      </c>
    </row>
    <row r="182" spans="1:8" x14ac:dyDescent="0.2">
      <c r="A182" t="s">
        <v>227</v>
      </c>
      <c r="B182" t="s">
        <v>1</v>
      </c>
      <c r="C182" t="s">
        <v>19</v>
      </c>
      <c r="D182" t="s">
        <v>491</v>
      </c>
      <c r="E182">
        <f>IF(_485[[#This Row],[Vote]]="AYE",1,0)</f>
        <v>0</v>
      </c>
      <c r="F182">
        <f>_xlfn.XLOOKUP("H.R. 485",Table2[Bill],Table2[Agree Value])</f>
        <v>0</v>
      </c>
      <c r="G182">
        <f>IF(_485[[#This Row],[Value]]=_485[[#This Row],[Agree]],_485[[#This Row],[Count]],0)</f>
        <v>1</v>
      </c>
      <c r="H182">
        <f>_xlfn.XLOOKUP("H.R. 485",Table2[Bill],Table2[Weight?],"Error")</f>
        <v>1</v>
      </c>
    </row>
    <row r="183" spans="1:8" x14ac:dyDescent="0.2">
      <c r="A183" t="s">
        <v>228</v>
      </c>
      <c r="B183" t="s">
        <v>5</v>
      </c>
      <c r="C183" t="s">
        <v>29</v>
      </c>
      <c r="D183" t="s">
        <v>490</v>
      </c>
      <c r="E183">
        <f>IF(_485[[#This Row],[Vote]]="AYE",1,0)</f>
        <v>1</v>
      </c>
      <c r="F183">
        <f>_xlfn.XLOOKUP("H.R. 485",Table2[Bill],Table2[Agree Value])</f>
        <v>0</v>
      </c>
      <c r="G183">
        <f>IF(_485[[#This Row],[Value]]=_485[[#This Row],[Agree]],_485[[#This Row],[Count]],0)</f>
        <v>0</v>
      </c>
      <c r="H183">
        <f>_xlfn.XLOOKUP("H.R. 485",Table2[Bill],Table2[Weight?],"Error")</f>
        <v>1</v>
      </c>
    </row>
    <row r="184" spans="1:8" x14ac:dyDescent="0.2">
      <c r="A184" t="s">
        <v>229</v>
      </c>
      <c r="B184" t="s">
        <v>1</v>
      </c>
      <c r="C184" t="s">
        <v>66</v>
      </c>
      <c r="D184" t="s">
        <v>491</v>
      </c>
      <c r="E184">
        <f>IF(_485[[#This Row],[Vote]]="AYE",1,0)</f>
        <v>0</v>
      </c>
      <c r="F184">
        <f>_xlfn.XLOOKUP("H.R. 485",Table2[Bill],Table2[Agree Value])</f>
        <v>0</v>
      </c>
      <c r="G184">
        <f>IF(_485[[#This Row],[Value]]=_485[[#This Row],[Agree]],_485[[#This Row],[Count]],0)</f>
        <v>1</v>
      </c>
      <c r="H184">
        <f>_xlfn.XLOOKUP("H.R. 485",Table2[Bill],Table2[Weight?],"Error")</f>
        <v>1</v>
      </c>
    </row>
    <row r="185" spans="1:8" x14ac:dyDescent="0.2">
      <c r="A185" t="s">
        <v>230</v>
      </c>
      <c r="B185" t="s">
        <v>1</v>
      </c>
      <c r="C185" t="s">
        <v>219</v>
      </c>
      <c r="D185" t="s">
        <v>491</v>
      </c>
      <c r="E185">
        <f>IF(_485[[#This Row],[Vote]]="AYE",1,0)</f>
        <v>0</v>
      </c>
      <c r="F185">
        <f>_xlfn.XLOOKUP("H.R. 485",Table2[Bill],Table2[Agree Value])</f>
        <v>0</v>
      </c>
      <c r="G185">
        <f>IF(_485[[#This Row],[Value]]=_485[[#This Row],[Agree]],_485[[#This Row],[Count]],0)</f>
        <v>1</v>
      </c>
      <c r="H185">
        <f>_xlfn.XLOOKUP("H.R. 485",Table2[Bill],Table2[Weight?],"Error")</f>
        <v>1</v>
      </c>
    </row>
    <row r="186" spans="1:8" x14ac:dyDescent="0.2">
      <c r="A186" t="s">
        <v>231</v>
      </c>
      <c r="B186" t="s">
        <v>1</v>
      </c>
      <c r="C186" t="s">
        <v>42</v>
      </c>
      <c r="D186" t="s">
        <v>491</v>
      </c>
      <c r="E186">
        <f>IF(_485[[#This Row],[Vote]]="AYE",1,0)</f>
        <v>0</v>
      </c>
      <c r="F186">
        <f>_xlfn.XLOOKUP("H.R. 485",Table2[Bill],Table2[Agree Value])</f>
        <v>0</v>
      </c>
      <c r="G186">
        <f>IF(_485[[#This Row],[Value]]=_485[[#This Row],[Agree]],_485[[#This Row],[Count]],0)</f>
        <v>1</v>
      </c>
      <c r="H186">
        <f>_xlfn.XLOOKUP("H.R. 485",Table2[Bill],Table2[Weight?],"Error")</f>
        <v>1</v>
      </c>
    </row>
    <row r="187" spans="1:8" x14ac:dyDescent="0.2">
      <c r="A187" t="s">
        <v>232</v>
      </c>
      <c r="B187" t="s">
        <v>5</v>
      </c>
      <c r="C187" t="s">
        <v>2</v>
      </c>
      <c r="D187" t="s">
        <v>490</v>
      </c>
      <c r="E187">
        <f>IF(_485[[#This Row],[Vote]]="AYE",1,0)</f>
        <v>1</v>
      </c>
      <c r="F187">
        <f>_xlfn.XLOOKUP("H.R. 485",Table2[Bill],Table2[Agree Value])</f>
        <v>0</v>
      </c>
      <c r="G187">
        <f>IF(_485[[#This Row],[Value]]=_485[[#This Row],[Agree]],_485[[#This Row],[Count]],0)</f>
        <v>0</v>
      </c>
      <c r="H187">
        <f>_xlfn.XLOOKUP("H.R. 485",Table2[Bill],Table2[Weight?],"Error")</f>
        <v>1</v>
      </c>
    </row>
    <row r="188" spans="1:8" x14ac:dyDescent="0.2">
      <c r="A188" t="s">
        <v>233</v>
      </c>
      <c r="B188" t="s">
        <v>1</v>
      </c>
      <c r="C188" t="s">
        <v>9</v>
      </c>
      <c r="D188" t="s">
        <v>491</v>
      </c>
      <c r="E188">
        <f>IF(_485[[#This Row],[Vote]]="AYE",1,0)</f>
        <v>0</v>
      </c>
      <c r="F188">
        <f>_xlfn.XLOOKUP("H.R. 485",Table2[Bill],Table2[Agree Value])</f>
        <v>0</v>
      </c>
      <c r="G188">
        <f>IF(_485[[#This Row],[Value]]=_485[[#This Row],[Agree]],_485[[#This Row],[Count]],0)</f>
        <v>1</v>
      </c>
      <c r="H188">
        <f>_xlfn.XLOOKUP("H.R. 485",Table2[Bill],Table2[Weight?],"Error")</f>
        <v>1</v>
      </c>
    </row>
    <row r="189" spans="1:8" x14ac:dyDescent="0.2">
      <c r="A189" t="s">
        <v>234</v>
      </c>
      <c r="B189" t="s">
        <v>5</v>
      </c>
      <c r="C189" t="s">
        <v>45</v>
      </c>
      <c r="D189" t="s">
        <v>490</v>
      </c>
      <c r="E189">
        <f>IF(_485[[#This Row],[Vote]]="AYE",1,0)</f>
        <v>1</v>
      </c>
      <c r="F189">
        <f>_xlfn.XLOOKUP("H.R. 485",Table2[Bill],Table2[Agree Value])</f>
        <v>0</v>
      </c>
      <c r="G189">
        <f>IF(_485[[#This Row],[Value]]=_485[[#This Row],[Agree]],_485[[#This Row],[Count]],0)</f>
        <v>0</v>
      </c>
      <c r="H189">
        <f>_xlfn.XLOOKUP("H.R. 485",Table2[Bill],Table2[Weight?],"Error")</f>
        <v>1</v>
      </c>
    </row>
    <row r="190" spans="1:8" x14ac:dyDescent="0.2">
      <c r="A190" t="s">
        <v>235</v>
      </c>
      <c r="B190" t="s">
        <v>5</v>
      </c>
      <c r="C190" t="s">
        <v>15</v>
      </c>
      <c r="D190" t="s">
        <v>490</v>
      </c>
      <c r="E190">
        <f>IF(_485[[#This Row],[Vote]]="AYE",1,0)</f>
        <v>1</v>
      </c>
      <c r="F190">
        <f>_xlfn.XLOOKUP("H.R. 485",Table2[Bill],Table2[Agree Value])</f>
        <v>0</v>
      </c>
      <c r="G190">
        <f>IF(_485[[#This Row],[Value]]=_485[[#This Row],[Agree]],_485[[#This Row],[Count]],0)</f>
        <v>0</v>
      </c>
      <c r="H190">
        <f>_xlfn.XLOOKUP("H.R. 485",Table2[Bill],Table2[Weight?],"Error")</f>
        <v>1</v>
      </c>
    </row>
    <row r="191" spans="1:8" x14ac:dyDescent="0.2">
      <c r="A191" t="s">
        <v>236</v>
      </c>
      <c r="B191" t="s">
        <v>5</v>
      </c>
      <c r="C191" t="s">
        <v>9</v>
      </c>
      <c r="D191" t="s">
        <v>490</v>
      </c>
      <c r="E191">
        <f>IF(_485[[#This Row],[Vote]]="AYE",1,0)</f>
        <v>1</v>
      </c>
      <c r="F191">
        <f>_xlfn.XLOOKUP("H.R. 485",Table2[Bill],Table2[Agree Value])</f>
        <v>0</v>
      </c>
      <c r="G191">
        <f>IF(_485[[#This Row],[Value]]=_485[[#This Row],[Agree]],_485[[#This Row],[Count]],0)</f>
        <v>0</v>
      </c>
      <c r="H191">
        <f>_xlfn.XLOOKUP("H.R. 485",Table2[Bill],Table2[Weight?],"Error")</f>
        <v>1</v>
      </c>
    </row>
    <row r="192" spans="1:8" x14ac:dyDescent="0.2">
      <c r="A192" t="s">
        <v>237</v>
      </c>
      <c r="B192" t="s">
        <v>1</v>
      </c>
      <c r="C192" t="s">
        <v>219</v>
      </c>
      <c r="D192" t="s">
        <v>491</v>
      </c>
      <c r="E192">
        <f>IF(_485[[#This Row],[Vote]]="AYE",1,0)</f>
        <v>0</v>
      </c>
      <c r="F192">
        <f>_xlfn.XLOOKUP("H.R. 485",Table2[Bill],Table2[Agree Value])</f>
        <v>0</v>
      </c>
      <c r="G192">
        <f>IF(_485[[#This Row],[Value]]=_485[[#This Row],[Agree]],_485[[#This Row],[Count]],0)</f>
        <v>1</v>
      </c>
      <c r="H192">
        <f>_xlfn.XLOOKUP("H.R. 485",Table2[Bill],Table2[Weight?],"Error")</f>
        <v>1</v>
      </c>
    </row>
    <row r="193" spans="1:8" x14ac:dyDescent="0.2">
      <c r="A193" t="s">
        <v>238</v>
      </c>
      <c r="B193" t="s">
        <v>1</v>
      </c>
      <c r="C193" t="s">
        <v>62</v>
      </c>
      <c r="D193" t="s">
        <v>491</v>
      </c>
      <c r="E193">
        <f>IF(_485[[#This Row],[Vote]]="AYE",1,0)</f>
        <v>0</v>
      </c>
      <c r="F193">
        <f>_xlfn.XLOOKUP("H.R. 485",Table2[Bill],Table2[Agree Value])</f>
        <v>0</v>
      </c>
      <c r="G193">
        <f>IF(_485[[#This Row],[Value]]=_485[[#This Row],[Agree]],_485[[#This Row],[Count]],0)</f>
        <v>1</v>
      </c>
      <c r="H193">
        <f>_xlfn.XLOOKUP("H.R. 485",Table2[Bill],Table2[Weight?],"Error")</f>
        <v>1</v>
      </c>
    </row>
    <row r="194" spans="1:8" x14ac:dyDescent="0.2">
      <c r="A194" t="s">
        <v>239</v>
      </c>
      <c r="B194" t="s">
        <v>1</v>
      </c>
      <c r="C194" t="s">
        <v>2</v>
      </c>
      <c r="D194" t="s">
        <v>491</v>
      </c>
      <c r="E194">
        <f>IF(_485[[#This Row],[Vote]]="AYE",1,0)</f>
        <v>0</v>
      </c>
      <c r="F194">
        <f>_xlfn.XLOOKUP("H.R. 485",Table2[Bill],Table2[Agree Value])</f>
        <v>0</v>
      </c>
      <c r="G194">
        <f>IF(_485[[#This Row],[Value]]=_485[[#This Row],[Agree]],_485[[#This Row],[Count]],0)</f>
        <v>1</v>
      </c>
      <c r="H194">
        <f>_xlfn.XLOOKUP("H.R. 485",Table2[Bill],Table2[Weight?],"Error")</f>
        <v>1</v>
      </c>
    </row>
    <row r="195" spans="1:8" x14ac:dyDescent="0.2">
      <c r="A195" t="s">
        <v>240</v>
      </c>
      <c r="B195" t="s">
        <v>5</v>
      </c>
      <c r="C195" t="s">
        <v>15</v>
      </c>
      <c r="D195" t="s">
        <v>490</v>
      </c>
      <c r="E195">
        <f>IF(_485[[#This Row],[Vote]]="AYE",1,0)</f>
        <v>1</v>
      </c>
      <c r="F195">
        <f>_xlfn.XLOOKUP("H.R. 485",Table2[Bill],Table2[Agree Value])</f>
        <v>0</v>
      </c>
      <c r="G195">
        <f>IF(_485[[#This Row],[Value]]=_485[[#This Row],[Agree]],_485[[#This Row],[Count]],0)</f>
        <v>0</v>
      </c>
      <c r="H195">
        <f>_xlfn.XLOOKUP("H.R. 485",Table2[Bill],Table2[Weight?],"Error")</f>
        <v>1</v>
      </c>
    </row>
    <row r="196" spans="1:8" x14ac:dyDescent="0.2">
      <c r="A196" t="s">
        <v>241</v>
      </c>
      <c r="B196" t="s">
        <v>1</v>
      </c>
      <c r="C196" t="s">
        <v>15</v>
      </c>
      <c r="D196" t="s">
        <v>491</v>
      </c>
      <c r="E196">
        <f>IF(_485[[#This Row],[Vote]]="AYE",1,0)</f>
        <v>0</v>
      </c>
      <c r="F196">
        <f>_xlfn.XLOOKUP("H.R. 485",Table2[Bill],Table2[Agree Value])</f>
        <v>0</v>
      </c>
      <c r="G196">
        <f>IF(_485[[#This Row],[Value]]=_485[[#This Row],[Agree]],_485[[#This Row],[Count]],0)</f>
        <v>1</v>
      </c>
      <c r="H196">
        <f>_xlfn.XLOOKUP("H.R. 485",Table2[Bill],Table2[Weight?],"Error")</f>
        <v>1</v>
      </c>
    </row>
    <row r="197" spans="1:8" x14ac:dyDescent="0.2">
      <c r="A197" t="s">
        <v>242</v>
      </c>
      <c r="B197" t="s">
        <v>1</v>
      </c>
      <c r="C197" t="s">
        <v>9</v>
      </c>
      <c r="D197" t="s">
        <v>491</v>
      </c>
      <c r="E197">
        <f>IF(_485[[#This Row],[Vote]]="AYE",1,0)</f>
        <v>0</v>
      </c>
      <c r="F197">
        <f>_xlfn.XLOOKUP("H.R. 485",Table2[Bill],Table2[Agree Value])</f>
        <v>0</v>
      </c>
      <c r="G197">
        <f>IF(_485[[#This Row],[Value]]=_485[[#This Row],[Agree]],_485[[#This Row],[Count]],0)</f>
        <v>1</v>
      </c>
      <c r="H197">
        <f>_xlfn.XLOOKUP("H.R. 485",Table2[Bill],Table2[Weight?],"Error")</f>
        <v>1</v>
      </c>
    </row>
    <row r="198" spans="1:8" x14ac:dyDescent="0.2">
      <c r="A198" t="s">
        <v>243</v>
      </c>
      <c r="B198" t="s">
        <v>5</v>
      </c>
      <c r="C198" t="s">
        <v>45</v>
      </c>
      <c r="D198" t="s">
        <v>490</v>
      </c>
      <c r="E198">
        <f>IF(_485[[#This Row],[Vote]]="AYE",1,0)</f>
        <v>1</v>
      </c>
      <c r="F198">
        <f>_xlfn.XLOOKUP("H.R. 485",Table2[Bill],Table2[Agree Value])</f>
        <v>0</v>
      </c>
      <c r="G198">
        <f>IF(_485[[#This Row],[Value]]=_485[[#This Row],[Agree]],_485[[#This Row],[Count]],0)</f>
        <v>0</v>
      </c>
      <c r="H198">
        <f>_xlfn.XLOOKUP("H.R. 485",Table2[Bill],Table2[Weight?],"Error")</f>
        <v>1</v>
      </c>
    </row>
    <row r="199" spans="1:8" x14ac:dyDescent="0.2">
      <c r="A199" t="s">
        <v>244</v>
      </c>
      <c r="B199" t="s">
        <v>1</v>
      </c>
      <c r="C199" t="s">
        <v>141</v>
      </c>
      <c r="D199" t="s">
        <v>491</v>
      </c>
      <c r="E199">
        <f>IF(_485[[#This Row],[Vote]]="AYE",1,0)</f>
        <v>0</v>
      </c>
      <c r="F199">
        <f>_xlfn.XLOOKUP("H.R. 485",Table2[Bill],Table2[Agree Value])</f>
        <v>0</v>
      </c>
      <c r="G199">
        <f>IF(_485[[#This Row],[Value]]=_485[[#This Row],[Agree]],_485[[#This Row],[Count]],0)</f>
        <v>1</v>
      </c>
      <c r="H199">
        <f>_xlfn.XLOOKUP("H.R. 485",Table2[Bill],Table2[Weight?],"Error")</f>
        <v>1</v>
      </c>
    </row>
    <row r="200" spans="1:8" x14ac:dyDescent="0.2">
      <c r="A200" t="s">
        <v>245</v>
      </c>
      <c r="B200" t="s">
        <v>1</v>
      </c>
      <c r="C200" t="s">
        <v>64</v>
      </c>
      <c r="D200" t="s">
        <v>491</v>
      </c>
      <c r="E200">
        <f>IF(_485[[#This Row],[Vote]]="AYE",1,0)</f>
        <v>0</v>
      </c>
      <c r="F200">
        <f>_xlfn.XLOOKUP("H.R. 485",Table2[Bill],Table2[Agree Value])</f>
        <v>0</v>
      </c>
      <c r="G200">
        <f>IF(_485[[#This Row],[Value]]=_485[[#This Row],[Agree]],_485[[#This Row],[Count]],0)</f>
        <v>1</v>
      </c>
      <c r="H200">
        <f>_xlfn.XLOOKUP("H.R. 485",Table2[Bill],Table2[Weight?],"Error")</f>
        <v>1</v>
      </c>
    </row>
    <row r="201" spans="1:8" x14ac:dyDescent="0.2">
      <c r="A201" t="s">
        <v>246</v>
      </c>
      <c r="B201" t="s">
        <v>1</v>
      </c>
      <c r="C201" t="s">
        <v>13</v>
      </c>
      <c r="D201" t="s">
        <v>491</v>
      </c>
      <c r="E201">
        <f>IF(_485[[#This Row],[Vote]]="AYE",1,0)</f>
        <v>0</v>
      </c>
      <c r="F201">
        <f>_xlfn.XLOOKUP("H.R. 485",Table2[Bill],Table2[Agree Value])</f>
        <v>0</v>
      </c>
      <c r="G201">
        <f>IF(_485[[#This Row],[Value]]=_485[[#This Row],[Agree]],_485[[#This Row],[Count]],0)</f>
        <v>1</v>
      </c>
      <c r="H201">
        <f>_xlfn.XLOOKUP("H.R. 485",Table2[Bill],Table2[Weight?],"Error")</f>
        <v>1</v>
      </c>
    </row>
    <row r="202" spans="1:8" x14ac:dyDescent="0.2">
      <c r="A202" t="s">
        <v>248</v>
      </c>
      <c r="B202" t="s">
        <v>5</v>
      </c>
      <c r="C202" t="s">
        <v>249</v>
      </c>
      <c r="D202" t="s">
        <v>490</v>
      </c>
      <c r="E202">
        <f>IF(_485[[#This Row],[Vote]]="AYE",1,0)</f>
        <v>1</v>
      </c>
      <c r="F202">
        <f>_xlfn.XLOOKUP("H.R. 485",Table2[Bill],Table2[Agree Value])</f>
        <v>0</v>
      </c>
      <c r="G202">
        <f>IF(_485[[#This Row],[Value]]=_485[[#This Row],[Agree]],_485[[#This Row],[Count]],0)</f>
        <v>0</v>
      </c>
      <c r="H202">
        <f>_xlfn.XLOOKUP("H.R. 485",Table2[Bill],Table2[Weight?],"Error")</f>
        <v>1</v>
      </c>
    </row>
    <row r="203" spans="1:8" x14ac:dyDescent="0.2">
      <c r="A203" t="s">
        <v>250</v>
      </c>
      <c r="B203" t="s">
        <v>5</v>
      </c>
      <c r="C203" t="s">
        <v>31</v>
      </c>
      <c r="D203" t="s">
        <v>490</v>
      </c>
      <c r="E203">
        <f>IF(_485[[#This Row],[Vote]]="AYE",1,0)</f>
        <v>1</v>
      </c>
      <c r="F203">
        <f>_xlfn.XLOOKUP("H.R. 485",Table2[Bill],Table2[Agree Value])</f>
        <v>0</v>
      </c>
      <c r="G203">
        <f>IF(_485[[#This Row],[Value]]=_485[[#This Row],[Agree]],_485[[#This Row],[Count]],0)</f>
        <v>0</v>
      </c>
      <c r="H203">
        <f>_xlfn.XLOOKUP("H.R. 485",Table2[Bill],Table2[Weight?],"Error")</f>
        <v>1</v>
      </c>
    </row>
    <row r="204" spans="1:8" x14ac:dyDescent="0.2">
      <c r="A204" t="s">
        <v>251</v>
      </c>
      <c r="B204" t="s">
        <v>5</v>
      </c>
      <c r="C204" t="s">
        <v>31</v>
      </c>
      <c r="D204" t="s">
        <v>490</v>
      </c>
      <c r="E204">
        <f>IF(_485[[#This Row],[Vote]]="AYE",1,0)</f>
        <v>1</v>
      </c>
      <c r="F204">
        <f>_xlfn.XLOOKUP("H.R. 485",Table2[Bill],Table2[Agree Value])</f>
        <v>0</v>
      </c>
      <c r="G204">
        <f>IF(_485[[#This Row],[Value]]=_485[[#This Row],[Agree]],_485[[#This Row],[Count]],0)</f>
        <v>0</v>
      </c>
      <c r="H204">
        <f>_xlfn.XLOOKUP("H.R. 485",Table2[Bill],Table2[Weight?],"Error")</f>
        <v>1</v>
      </c>
    </row>
    <row r="205" spans="1:8" x14ac:dyDescent="0.2">
      <c r="A205" t="s">
        <v>252</v>
      </c>
      <c r="B205" t="s">
        <v>5</v>
      </c>
      <c r="C205" t="s">
        <v>66</v>
      </c>
      <c r="D205" t="s">
        <v>490</v>
      </c>
      <c r="E205">
        <f>IF(_485[[#This Row],[Vote]]="AYE",1,0)</f>
        <v>1</v>
      </c>
      <c r="F205">
        <f>_xlfn.XLOOKUP("H.R. 485",Table2[Bill],Table2[Agree Value])</f>
        <v>0</v>
      </c>
      <c r="G205">
        <f>IF(_485[[#This Row],[Value]]=_485[[#This Row],[Agree]],_485[[#This Row],[Count]],0)</f>
        <v>0</v>
      </c>
      <c r="H205">
        <f>_xlfn.XLOOKUP("H.R. 485",Table2[Bill],Table2[Weight?],"Error")</f>
        <v>1</v>
      </c>
    </row>
    <row r="206" spans="1:8" x14ac:dyDescent="0.2">
      <c r="A206" t="s">
        <v>253</v>
      </c>
      <c r="B206" t="s">
        <v>1</v>
      </c>
      <c r="C206" t="s">
        <v>9</v>
      </c>
      <c r="D206" t="s">
        <v>491</v>
      </c>
      <c r="E206">
        <f>IF(_485[[#This Row],[Vote]]="AYE",1,0)</f>
        <v>0</v>
      </c>
      <c r="F206">
        <f>_xlfn.XLOOKUP("H.R. 485",Table2[Bill],Table2[Agree Value])</f>
        <v>0</v>
      </c>
      <c r="G206">
        <f>IF(_485[[#This Row],[Value]]=_485[[#This Row],[Agree]],_485[[#This Row],[Count]],0)</f>
        <v>1</v>
      </c>
      <c r="H206">
        <f>_xlfn.XLOOKUP("H.R. 485",Table2[Bill],Table2[Weight?],"Error")</f>
        <v>1</v>
      </c>
    </row>
    <row r="207" spans="1:8" x14ac:dyDescent="0.2">
      <c r="A207" t="s">
        <v>254</v>
      </c>
      <c r="B207" t="s">
        <v>1</v>
      </c>
      <c r="C207" t="s">
        <v>31</v>
      </c>
      <c r="D207" t="s">
        <v>491</v>
      </c>
      <c r="E207">
        <f>IF(_485[[#This Row],[Vote]]="AYE",1,0)</f>
        <v>0</v>
      </c>
      <c r="F207">
        <f>_xlfn.XLOOKUP("H.R. 485",Table2[Bill],Table2[Agree Value])</f>
        <v>0</v>
      </c>
      <c r="G207">
        <f>IF(_485[[#This Row],[Value]]=_485[[#This Row],[Agree]],_485[[#This Row],[Count]],0)</f>
        <v>1</v>
      </c>
      <c r="H207">
        <f>_xlfn.XLOOKUP("H.R. 485",Table2[Bill],Table2[Weight?],"Error")</f>
        <v>1</v>
      </c>
    </row>
    <row r="208" spans="1:8" x14ac:dyDescent="0.2">
      <c r="A208" t="s">
        <v>255</v>
      </c>
      <c r="B208" t="s">
        <v>5</v>
      </c>
      <c r="C208" t="s">
        <v>203</v>
      </c>
      <c r="D208" t="s">
        <v>490</v>
      </c>
      <c r="E208">
        <f>IF(_485[[#This Row],[Vote]]="AYE",1,0)</f>
        <v>1</v>
      </c>
      <c r="F208">
        <f>_xlfn.XLOOKUP("H.R. 485",Table2[Bill],Table2[Agree Value])</f>
        <v>0</v>
      </c>
      <c r="G208">
        <f>IF(_485[[#This Row],[Value]]=_485[[#This Row],[Agree]],_485[[#This Row],[Count]],0)</f>
        <v>0</v>
      </c>
      <c r="H208">
        <f>_xlfn.XLOOKUP("H.R. 485",Table2[Bill],Table2[Weight?],"Error")</f>
        <v>1</v>
      </c>
    </row>
    <row r="209" spans="1:8" x14ac:dyDescent="0.2">
      <c r="A209" t="s">
        <v>256</v>
      </c>
      <c r="B209" t="s">
        <v>1</v>
      </c>
      <c r="C209" t="s">
        <v>24</v>
      </c>
      <c r="D209" t="s">
        <v>491</v>
      </c>
      <c r="E209">
        <f>IF(_485[[#This Row],[Vote]]="AYE",1,0)</f>
        <v>0</v>
      </c>
      <c r="F209">
        <f>_xlfn.XLOOKUP("H.R. 485",Table2[Bill],Table2[Agree Value])</f>
        <v>0</v>
      </c>
      <c r="G209">
        <f>IF(_485[[#This Row],[Value]]=_485[[#This Row],[Agree]],_485[[#This Row],[Count]],0)</f>
        <v>1</v>
      </c>
      <c r="H209">
        <f>_xlfn.XLOOKUP("H.R. 485",Table2[Bill],Table2[Weight?],"Error")</f>
        <v>1</v>
      </c>
    </row>
    <row r="210" spans="1:8" x14ac:dyDescent="0.2">
      <c r="A210" t="s">
        <v>257</v>
      </c>
      <c r="B210" t="s">
        <v>1</v>
      </c>
      <c r="C210" t="s">
        <v>62</v>
      </c>
      <c r="D210" t="s">
        <v>491</v>
      </c>
      <c r="E210">
        <f>IF(_485[[#This Row],[Vote]]="AYE",1,0)</f>
        <v>0</v>
      </c>
      <c r="F210">
        <f>_xlfn.XLOOKUP("H.R. 485",Table2[Bill],Table2[Agree Value])</f>
        <v>0</v>
      </c>
      <c r="G210">
        <f>IF(_485[[#This Row],[Value]]=_485[[#This Row],[Agree]],_485[[#This Row],[Count]],0)</f>
        <v>1</v>
      </c>
      <c r="H210">
        <f>_xlfn.XLOOKUP("H.R. 485",Table2[Bill],Table2[Weight?],"Error")</f>
        <v>1</v>
      </c>
    </row>
    <row r="211" spans="1:8" x14ac:dyDescent="0.2">
      <c r="A211" t="s">
        <v>258</v>
      </c>
      <c r="B211" t="s">
        <v>5</v>
      </c>
      <c r="C211" t="s">
        <v>161</v>
      </c>
      <c r="D211" t="s">
        <v>490</v>
      </c>
      <c r="E211">
        <f>IF(_485[[#This Row],[Vote]]="AYE",1,0)</f>
        <v>1</v>
      </c>
      <c r="F211">
        <f>_xlfn.XLOOKUP("H.R. 485",Table2[Bill],Table2[Agree Value])</f>
        <v>0</v>
      </c>
      <c r="G211">
        <f>IF(_485[[#This Row],[Value]]=_485[[#This Row],[Agree]],_485[[#This Row],[Count]],0)</f>
        <v>0</v>
      </c>
      <c r="H211">
        <f>_xlfn.XLOOKUP("H.R. 485",Table2[Bill],Table2[Weight?],"Error")</f>
        <v>1</v>
      </c>
    </row>
    <row r="212" spans="1:8" x14ac:dyDescent="0.2">
      <c r="A212" t="s">
        <v>259</v>
      </c>
      <c r="B212" t="s">
        <v>5</v>
      </c>
      <c r="C212" t="s">
        <v>66</v>
      </c>
      <c r="D212" t="s">
        <v>490</v>
      </c>
      <c r="E212">
        <f>IF(_485[[#This Row],[Vote]]="AYE",1,0)</f>
        <v>1</v>
      </c>
      <c r="F212">
        <f>_xlfn.XLOOKUP("H.R. 485",Table2[Bill],Table2[Agree Value])</f>
        <v>0</v>
      </c>
      <c r="G212">
        <f>IF(_485[[#This Row],[Value]]=_485[[#This Row],[Agree]],_485[[#This Row],[Count]],0)</f>
        <v>0</v>
      </c>
      <c r="H212">
        <f>_xlfn.XLOOKUP("H.R. 485",Table2[Bill],Table2[Weight?],"Error")</f>
        <v>1</v>
      </c>
    </row>
    <row r="213" spans="1:8" x14ac:dyDescent="0.2">
      <c r="A213" t="s">
        <v>260</v>
      </c>
      <c r="B213" t="s">
        <v>1</v>
      </c>
      <c r="C213" t="s">
        <v>9</v>
      </c>
      <c r="D213" t="s">
        <v>491</v>
      </c>
      <c r="E213">
        <f>IF(_485[[#This Row],[Vote]]="AYE",1,0)</f>
        <v>0</v>
      </c>
      <c r="F213">
        <f>_xlfn.XLOOKUP("H.R. 485",Table2[Bill],Table2[Agree Value])</f>
        <v>0</v>
      </c>
      <c r="G213">
        <f>IF(_485[[#This Row],[Value]]=_485[[#This Row],[Agree]],_485[[#This Row],[Count]],0)</f>
        <v>1</v>
      </c>
      <c r="H213">
        <f>_xlfn.XLOOKUP("H.R. 485",Table2[Bill],Table2[Weight?],"Error")</f>
        <v>1</v>
      </c>
    </row>
    <row r="214" spans="1:8" x14ac:dyDescent="0.2">
      <c r="A214" t="s">
        <v>261</v>
      </c>
      <c r="B214" t="s">
        <v>5</v>
      </c>
      <c r="C214" t="s">
        <v>47</v>
      </c>
      <c r="D214" t="s">
        <v>490</v>
      </c>
      <c r="E214">
        <f>IF(_485[[#This Row],[Vote]]="AYE",1,0)</f>
        <v>1</v>
      </c>
      <c r="F214">
        <f>_xlfn.XLOOKUP("H.R. 485",Table2[Bill],Table2[Agree Value])</f>
        <v>0</v>
      </c>
      <c r="G214">
        <f>IF(_485[[#This Row],[Value]]=_485[[#This Row],[Agree]],_485[[#This Row],[Count]],0)</f>
        <v>0</v>
      </c>
      <c r="H214">
        <f>_xlfn.XLOOKUP("H.R. 485",Table2[Bill],Table2[Weight?],"Error")</f>
        <v>1</v>
      </c>
    </row>
    <row r="215" spans="1:8" x14ac:dyDescent="0.2">
      <c r="A215" t="s">
        <v>262</v>
      </c>
      <c r="B215" t="s">
        <v>1</v>
      </c>
      <c r="C215" t="s">
        <v>45</v>
      </c>
      <c r="D215" t="s">
        <v>491</v>
      </c>
      <c r="E215">
        <f>IF(_485[[#This Row],[Vote]]="AYE",1,0)</f>
        <v>0</v>
      </c>
      <c r="F215">
        <f>_xlfn.XLOOKUP("H.R. 485",Table2[Bill],Table2[Agree Value])</f>
        <v>0</v>
      </c>
      <c r="G215">
        <f>IF(_485[[#This Row],[Value]]=_485[[#This Row],[Agree]],_485[[#This Row],[Count]],0)</f>
        <v>1</v>
      </c>
      <c r="H215">
        <f>_xlfn.XLOOKUP("H.R. 485",Table2[Bill],Table2[Weight?],"Error")</f>
        <v>1</v>
      </c>
    </row>
    <row r="216" spans="1:8" x14ac:dyDescent="0.2">
      <c r="A216" t="s">
        <v>263</v>
      </c>
      <c r="B216" t="s">
        <v>5</v>
      </c>
      <c r="C216" t="s">
        <v>9</v>
      </c>
      <c r="D216" t="s">
        <v>490</v>
      </c>
      <c r="E216">
        <f>IF(_485[[#This Row],[Vote]]="AYE",1,0)</f>
        <v>1</v>
      </c>
      <c r="F216">
        <f>_xlfn.XLOOKUP("H.R. 485",Table2[Bill],Table2[Agree Value])</f>
        <v>0</v>
      </c>
      <c r="G216">
        <f>IF(_485[[#This Row],[Value]]=_485[[#This Row],[Agree]],_485[[#This Row],[Count]],0)</f>
        <v>0</v>
      </c>
      <c r="H216">
        <f>_xlfn.XLOOKUP("H.R. 485",Table2[Bill],Table2[Weight?],"Error")</f>
        <v>1</v>
      </c>
    </row>
    <row r="217" spans="1:8" x14ac:dyDescent="0.2">
      <c r="A217" t="s">
        <v>264</v>
      </c>
      <c r="B217" t="s">
        <v>1</v>
      </c>
      <c r="C217" t="s">
        <v>141</v>
      </c>
      <c r="D217" t="s">
        <v>491</v>
      </c>
      <c r="E217">
        <f>IF(_485[[#This Row],[Vote]]="AYE",1,0)</f>
        <v>0</v>
      </c>
      <c r="F217">
        <f>_xlfn.XLOOKUP("H.R. 485",Table2[Bill],Table2[Agree Value])</f>
        <v>0</v>
      </c>
      <c r="G217">
        <f>IF(_485[[#This Row],[Value]]=_485[[#This Row],[Agree]],_485[[#This Row],[Count]],0)</f>
        <v>1</v>
      </c>
      <c r="H217">
        <f>_xlfn.XLOOKUP("H.R. 485",Table2[Bill],Table2[Weight?],"Error")</f>
        <v>1</v>
      </c>
    </row>
    <row r="218" spans="1:8" x14ac:dyDescent="0.2">
      <c r="A218" t="s">
        <v>265</v>
      </c>
      <c r="B218" t="s">
        <v>5</v>
      </c>
      <c r="C218" t="s">
        <v>9</v>
      </c>
      <c r="D218" t="s">
        <v>400</v>
      </c>
      <c r="E218">
        <f>IF(_485[[#This Row],[Vote]]="AYE",1,0)</f>
        <v>0</v>
      </c>
      <c r="F218">
        <f>_xlfn.XLOOKUP("H.R. 485",Table2[Bill],Table2[Agree Value])</f>
        <v>0</v>
      </c>
      <c r="G218">
        <f>IF(_485[[#This Row],[Value]]=_485[[#This Row],[Agree]],_485[[#This Row],[Count]],0)</f>
        <v>1</v>
      </c>
      <c r="H218">
        <f>_xlfn.XLOOKUP("H.R. 485",Table2[Bill],Table2[Weight?],"Error")</f>
        <v>1</v>
      </c>
    </row>
    <row r="219" spans="1:8" x14ac:dyDescent="0.2">
      <c r="A219" t="s">
        <v>266</v>
      </c>
      <c r="B219" t="s">
        <v>1</v>
      </c>
      <c r="C219" t="s">
        <v>203</v>
      </c>
      <c r="D219" t="s">
        <v>400</v>
      </c>
      <c r="E219">
        <f>IF(_485[[#This Row],[Vote]]="AYE",1,0)</f>
        <v>0</v>
      </c>
      <c r="F219">
        <f>_xlfn.XLOOKUP("H.R. 485",Table2[Bill],Table2[Agree Value])</f>
        <v>0</v>
      </c>
      <c r="G219">
        <f>IF(_485[[#This Row],[Value]]=_485[[#This Row],[Agree]],_485[[#This Row],[Count]],0)</f>
        <v>1</v>
      </c>
      <c r="H219">
        <f>_xlfn.XLOOKUP("H.R. 485",Table2[Bill],Table2[Weight?],"Error")</f>
        <v>1</v>
      </c>
    </row>
    <row r="220" spans="1:8" x14ac:dyDescent="0.2">
      <c r="A220" t="s">
        <v>267</v>
      </c>
      <c r="B220" t="s">
        <v>1</v>
      </c>
      <c r="C220" t="s">
        <v>62</v>
      </c>
      <c r="D220" t="s">
        <v>491</v>
      </c>
      <c r="E220">
        <f>IF(_485[[#This Row],[Vote]]="AYE",1,0)</f>
        <v>0</v>
      </c>
      <c r="F220">
        <f>_xlfn.XLOOKUP("H.R. 485",Table2[Bill],Table2[Agree Value])</f>
        <v>0</v>
      </c>
      <c r="G220">
        <f>IF(_485[[#This Row],[Value]]=_485[[#This Row],[Agree]],_485[[#This Row],[Count]],0)</f>
        <v>1</v>
      </c>
      <c r="H220">
        <f>_xlfn.XLOOKUP("H.R. 485",Table2[Bill],Table2[Weight?],"Error")</f>
        <v>1</v>
      </c>
    </row>
    <row r="221" spans="1:8" x14ac:dyDescent="0.2">
      <c r="A221" t="s">
        <v>268</v>
      </c>
      <c r="B221" t="s">
        <v>1</v>
      </c>
      <c r="C221" t="s">
        <v>269</v>
      </c>
      <c r="D221" t="s">
        <v>491</v>
      </c>
      <c r="E221">
        <f>IF(_485[[#This Row],[Vote]]="AYE",1,0)</f>
        <v>0</v>
      </c>
      <c r="F221">
        <f>_xlfn.XLOOKUP("H.R. 485",Table2[Bill],Table2[Agree Value])</f>
        <v>0</v>
      </c>
      <c r="G221">
        <f>IF(_485[[#This Row],[Value]]=_485[[#This Row],[Agree]],_485[[#This Row],[Count]],0)</f>
        <v>1</v>
      </c>
      <c r="H221">
        <f>_xlfn.XLOOKUP("H.R. 485",Table2[Bill],Table2[Weight?],"Error")</f>
        <v>1</v>
      </c>
    </row>
    <row r="222" spans="1:8" x14ac:dyDescent="0.2">
      <c r="A222" t="s">
        <v>270</v>
      </c>
      <c r="B222" t="s">
        <v>5</v>
      </c>
      <c r="C222" t="s">
        <v>75</v>
      </c>
      <c r="D222" t="s">
        <v>490</v>
      </c>
      <c r="E222">
        <f>IF(_485[[#This Row],[Vote]]="AYE",1,0)</f>
        <v>1</v>
      </c>
      <c r="F222">
        <f>_xlfn.XLOOKUP("H.R. 485",Table2[Bill],Table2[Agree Value])</f>
        <v>0</v>
      </c>
      <c r="G222">
        <f>IF(_485[[#This Row],[Value]]=_485[[#This Row],[Agree]],_485[[#This Row],[Count]],0)</f>
        <v>0</v>
      </c>
      <c r="H222">
        <f>_xlfn.XLOOKUP("H.R. 485",Table2[Bill],Table2[Weight?],"Error")</f>
        <v>1</v>
      </c>
    </row>
    <row r="223" spans="1:8" x14ac:dyDescent="0.2">
      <c r="A223" t="s">
        <v>271</v>
      </c>
      <c r="B223" t="s">
        <v>5</v>
      </c>
      <c r="C223" t="s">
        <v>62</v>
      </c>
      <c r="D223" t="s">
        <v>490</v>
      </c>
      <c r="E223">
        <f>IF(_485[[#This Row],[Vote]]="AYE",1,0)</f>
        <v>1</v>
      </c>
      <c r="F223">
        <f>_xlfn.XLOOKUP("H.R. 485",Table2[Bill],Table2[Agree Value])</f>
        <v>0</v>
      </c>
      <c r="G223">
        <f>IF(_485[[#This Row],[Value]]=_485[[#This Row],[Agree]],_485[[#This Row],[Count]],0)</f>
        <v>0</v>
      </c>
      <c r="H223">
        <f>_xlfn.XLOOKUP("H.R. 485",Table2[Bill],Table2[Weight?],"Error")</f>
        <v>1</v>
      </c>
    </row>
    <row r="224" spans="1:8" x14ac:dyDescent="0.2">
      <c r="A224" t="s">
        <v>272</v>
      </c>
      <c r="B224" t="s">
        <v>5</v>
      </c>
      <c r="C224" t="s">
        <v>64</v>
      </c>
      <c r="D224" t="s">
        <v>490</v>
      </c>
      <c r="E224">
        <f>IF(_485[[#This Row],[Vote]]="AYE",1,0)</f>
        <v>1</v>
      </c>
      <c r="F224">
        <f>_xlfn.XLOOKUP("H.R. 485",Table2[Bill],Table2[Agree Value])</f>
        <v>0</v>
      </c>
      <c r="G224">
        <f>IF(_485[[#This Row],[Value]]=_485[[#This Row],[Agree]],_485[[#This Row],[Count]],0)</f>
        <v>0</v>
      </c>
      <c r="H224">
        <f>_xlfn.XLOOKUP("H.R. 485",Table2[Bill],Table2[Weight?],"Error")</f>
        <v>1</v>
      </c>
    </row>
    <row r="225" spans="1:8" x14ac:dyDescent="0.2">
      <c r="A225" t="s">
        <v>273</v>
      </c>
      <c r="B225" t="s">
        <v>5</v>
      </c>
      <c r="C225" t="s">
        <v>9</v>
      </c>
      <c r="D225" t="s">
        <v>490</v>
      </c>
      <c r="E225">
        <f>IF(_485[[#This Row],[Vote]]="AYE",1,0)</f>
        <v>1</v>
      </c>
      <c r="F225">
        <f>_xlfn.XLOOKUP("H.R. 485",Table2[Bill],Table2[Agree Value])</f>
        <v>0</v>
      </c>
      <c r="G225">
        <f>IF(_485[[#This Row],[Value]]=_485[[#This Row],[Agree]],_485[[#This Row],[Count]],0)</f>
        <v>0</v>
      </c>
      <c r="H225">
        <f>_xlfn.XLOOKUP("H.R. 485",Table2[Bill],Table2[Weight?],"Error")</f>
        <v>1</v>
      </c>
    </row>
    <row r="226" spans="1:8" x14ac:dyDescent="0.2">
      <c r="A226" t="s">
        <v>274</v>
      </c>
      <c r="B226" t="s">
        <v>5</v>
      </c>
      <c r="C226" t="s">
        <v>59</v>
      </c>
      <c r="D226" t="s">
        <v>490</v>
      </c>
      <c r="E226">
        <f>IF(_485[[#This Row],[Vote]]="AYE",1,0)</f>
        <v>1</v>
      </c>
      <c r="F226">
        <f>_xlfn.XLOOKUP("H.R. 485",Table2[Bill],Table2[Agree Value])</f>
        <v>0</v>
      </c>
      <c r="G226">
        <f>IF(_485[[#This Row],[Value]]=_485[[#This Row],[Agree]],_485[[#This Row],[Count]],0)</f>
        <v>0</v>
      </c>
      <c r="H226">
        <f>_xlfn.XLOOKUP("H.R. 485",Table2[Bill],Table2[Weight?],"Error")</f>
        <v>1</v>
      </c>
    </row>
    <row r="227" spans="1:8" x14ac:dyDescent="0.2">
      <c r="A227" t="s">
        <v>275</v>
      </c>
      <c r="B227" t="s">
        <v>1</v>
      </c>
      <c r="C227" t="s">
        <v>31</v>
      </c>
      <c r="D227" t="s">
        <v>491</v>
      </c>
      <c r="E227">
        <f>IF(_485[[#This Row],[Vote]]="AYE",1,0)</f>
        <v>0</v>
      </c>
      <c r="F227">
        <f>_xlfn.XLOOKUP("H.R. 485",Table2[Bill],Table2[Agree Value])</f>
        <v>0</v>
      </c>
      <c r="G227">
        <f>IF(_485[[#This Row],[Value]]=_485[[#This Row],[Agree]],_485[[#This Row],[Count]],0)</f>
        <v>1</v>
      </c>
      <c r="H227">
        <f>_xlfn.XLOOKUP("H.R. 485",Table2[Bill],Table2[Weight?],"Error")</f>
        <v>1</v>
      </c>
    </row>
    <row r="228" spans="1:8" x14ac:dyDescent="0.2">
      <c r="A228" t="s">
        <v>276</v>
      </c>
      <c r="B228" t="s">
        <v>5</v>
      </c>
      <c r="C228" t="s">
        <v>64</v>
      </c>
      <c r="D228" t="s">
        <v>400</v>
      </c>
      <c r="E228">
        <f>IF(_485[[#This Row],[Vote]]="AYE",1,0)</f>
        <v>0</v>
      </c>
      <c r="F228">
        <f>_xlfn.XLOOKUP("H.R. 485",Table2[Bill],Table2[Agree Value])</f>
        <v>0</v>
      </c>
      <c r="G228">
        <f>IF(_485[[#This Row],[Value]]=_485[[#This Row],[Agree]],_485[[#This Row],[Count]],0)</f>
        <v>1</v>
      </c>
      <c r="H228">
        <f>_xlfn.XLOOKUP("H.R. 485",Table2[Bill],Table2[Weight?],"Error")</f>
        <v>1</v>
      </c>
    </row>
    <row r="229" spans="1:8" x14ac:dyDescent="0.2">
      <c r="A229" t="s">
        <v>277</v>
      </c>
      <c r="B229" t="s">
        <v>1</v>
      </c>
      <c r="C229" t="s">
        <v>141</v>
      </c>
      <c r="D229" t="s">
        <v>491</v>
      </c>
      <c r="E229">
        <f>IF(_485[[#This Row],[Vote]]="AYE",1,0)</f>
        <v>0</v>
      </c>
      <c r="F229">
        <f>_xlfn.XLOOKUP("H.R. 485",Table2[Bill],Table2[Agree Value])</f>
        <v>0</v>
      </c>
      <c r="G229">
        <f>IF(_485[[#This Row],[Value]]=_485[[#This Row],[Agree]],_485[[#This Row],[Count]],0)</f>
        <v>1</v>
      </c>
      <c r="H229">
        <f>_xlfn.XLOOKUP("H.R. 485",Table2[Bill],Table2[Weight?],"Error")</f>
        <v>1</v>
      </c>
    </row>
    <row r="230" spans="1:8" x14ac:dyDescent="0.2">
      <c r="A230" t="s">
        <v>278</v>
      </c>
      <c r="B230" t="s">
        <v>1</v>
      </c>
      <c r="C230" t="s">
        <v>118</v>
      </c>
      <c r="D230" t="s">
        <v>400</v>
      </c>
      <c r="E230">
        <f>IF(_485[[#This Row],[Vote]]="AYE",1,0)</f>
        <v>0</v>
      </c>
      <c r="F230">
        <f>_xlfn.XLOOKUP("H.R. 485",Table2[Bill],Table2[Agree Value])</f>
        <v>0</v>
      </c>
      <c r="G230">
        <f>IF(_485[[#This Row],[Value]]=_485[[#This Row],[Agree]],_485[[#This Row],[Count]],0)</f>
        <v>1</v>
      </c>
      <c r="H230">
        <f>_xlfn.XLOOKUP("H.R. 485",Table2[Bill],Table2[Weight?],"Error")</f>
        <v>1</v>
      </c>
    </row>
    <row r="231" spans="1:8" x14ac:dyDescent="0.2">
      <c r="A231" t="s">
        <v>279</v>
      </c>
      <c r="B231" t="s">
        <v>5</v>
      </c>
      <c r="C231" t="s">
        <v>31</v>
      </c>
      <c r="D231" t="s">
        <v>490</v>
      </c>
      <c r="E231">
        <f>IF(_485[[#This Row],[Vote]]="AYE",1,0)</f>
        <v>1</v>
      </c>
      <c r="F231">
        <f>_xlfn.XLOOKUP("H.R. 485",Table2[Bill],Table2[Agree Value])</f>
        <v>0</v>
      </c>
      <c r="G231">
        <f>IF(_485[[#This Row],[Value]]=_485[[#This Row],[Agree]],_485[[#This Row],[Count]],0)</f>
        <v>0</v>
      </c>
      <c r="H231">
        <f>_xlfn.XLOOKUP("H.R. 485",Table2[Bill],Table2[Weight?],"Error")</f>
        <v>1</v>
      </c>
    </row>
    <row r="232" spans="1:8" x14ac:dyDescent="0.2">
      <c r="A232" t="s">
        <v>280</v>
      </c>
      <c r="B232" t="s">
        <v>5</v>
      </c>
      <c r="C232" t="s">
        <v>132</v>
      </c>
      <c r="D232" t="s">
        <v>490</v>
      </c>
      <c r="E232">
        <f>IF(_485[[#This Row],[Vote]]="AYE",1,0)</f>
        <v>1</v>
      </c>
      <c r="F232">
        <f>_xlfn.XLOOKUP("H.R. 485",Table2[Bill],Table2[Agree Value])</f>
        <v>0</v>
      </c>
      <c r="G232">
        <f>IF(_485[[#This Row],[Value]]=_485[[#This Row],[Agree]],_485[[#This Row],[Count]],0)</f>
        <v>0</v>
      </c>
      <c r="H232">
        <f>_xlfn.XLOOKUP("H.R. 485",Table2[Bill],Table2[Weight?],"Error")</f>
        <v>1</v>
      </c>
    </row>
    <row r="233" spans="1:8" x14ac:dyDescent="0.2">
      <c r="A233" t="s">
        <v>281</v>
      </c>
      <c r="B233" t="s">
        <v>5</v>
      </c>
      <c r="C233" t="s">
        <v>64</v>
      </c>
      <c r="D233" t="s">
        <v>490</v>
      </c>
      <c r="E233">
        <f>IF(_485[[#This Row],[Vote]]="AYE",1,0)</f>
        <v>1</v>
      </c>
      <c r="F233">
        <f>_xlfn.XLOOKUP("H.R. 485",Table2[Bill],Table2[Agree Value])</f>
        <v>0</v>
      </c>
      <c r="G233">
        <f>IF(_485[[#This Row],[Value]]=_485[[#This Row],[Agree]],_485[[#This Row],[Count]],0)</f>
        <v>0</v>
      </c>
      <c r="H233">
        <f>_xlfn.XLOOKUP("H.R. 485",Table2[Bill],Table2[Weight?],"Error")</f>
        <v>1</v>
      </c>
    </row>
    <row r="234" spans="1:8" x14ac:dyDescent="0.2">
      <c r="A234" t="s">
        <v>282</v>
      </c>
      <c r="B234" t="s">
        <v>1</v>
      </c>
      <c r="C234" t="s">
        <v>9</v>
      </c>
      <c r="D234" t="s">
        <v>491</v>
      </c>
      <c r="E234">
        <f>IF(_485[[#This Row],[Vote]]="AYE",1,0)</f>
        <v>0</v>
      </c>
      <c r="F234">
        <f>_xlfn.XLOOKUP("H.R. 485",Table2[Bill],Table2[Agree Value])</f>
        <v>0</v>
      </c>
      <c r="G234">
        <f>IF(_485[[#This Row],[Value]]=_485[[#This Row],[Agree]],_485[[#This Row],[Count]],0)</f>
        <v>1</v>
      </c>
      <c r="H234">
        <f>_xlfn.XLOOKUP("H.R. 485",Table2[Bill],Table2[Weight?],"Error")</f>
        <v>1</v>
      </c>
    </row>
    <row r="235" spans="1:8" x14ac:dyDescent="0.2">
      <c r="A235" t="s">
        <v>283</v>
      </c>
      <c r="B235" t="s">
        <v>5</v>
      </c>
      <c r="C235" t="s">
        <v>39</v>
      </c>
      <c r="D235" t="s">
        <v>490</v>
      </c>
      <c r="E235">
        <f>IF(_485[[#This Row],[Vote]]="AYE",1,0)</f>
        <v>1</v>
      </c>
      <c r="F235">
        <f>_xlfn.XLOOKUP("H.R. 485",Table2[Bill],Table2[Agree Value])</f>
        <v>0</v>
      </c>
      <c r="G235">
        <f>IF(_485[[#This Row],[Value]]=_485[[#This Row],[Agree]],_485[[#This Row],[Count]],0)</f>
        <v>0</v>
      </c>
      <c r="H235">
        <f>_xlfn.XLOOKUP("H.R. 485",Table2[Bill],Table2[Weight?],"Error")</f>
        <v>1</v>
      </c>
    </row>
    <row r="236" spans="1:8" x14ac:dyDescent="0.2">
      <c r="A236" t="s">
        <v>284</v>
      </c>
      <c r="B236" t="s">
        <v>1</v>
      </c>
      <c r="C236" t="s">
        <v>19</v>
      </c>
      <c r="D236" t="s">
        <v>491</v>
      </c>
      <c r="E236">
        <f>IF(_485[[#This Row],[Vote]]="AYE",1,0)</f>
        <v>0</v>
      </c>
      <c r="F236">
        <f>_xlfn.XLOOKUP("H.R. 485",Table2[Bill],Table2[Agree Value])</f>
        <v>0</v>
      </c>
      <c r="G236">
        <f>IF(_485[[#This Row],[Value]]=_485[[#This Row],[Agree]],_485[[#This Row],[Count]],0)</f>
        <v>1</v>
      </c>
      <c r="H236">
        <f>_xlfn.XLOOKUP("H.R. 485",Table2[Bill],Table2[Weight?],"Error")</f>
        <v>1</v>
      </c>
    </row>
    <row r="237" spans="1:8" x14ac:dyDescent="0.2">
      <c r="A237" t="s">
        <v>285</v>
      </c>
      <c r="B237" t="s">
        <v>1</v>
      </c>
      <c r="C237" t="s">
        <v>66</v>
      </c>
      <c r="D237" t="s">
        <v>491</v>
      </c>
      <c r="E237">
        <f>IF(_485[[#This Row],[Vote]]="AYE",1,0)</f>
        <v>0</v>
      </c>
      <c r="F237">
        <f>_xlfn.XLOOKUP("H.R. 485",Table2[Bill],Table2[Agree Value])</f>
        <v>0</v>
      </c>
      <c r="G237">
        <f>IF(_485[[#This Row],[Value]]=_485[[#This Row],[Agree]],_485[[#This Row],[Count]],0)</f>
        <v>1</v>
      </c>
      <c r="H237">
        <f>_xlfn.XLOOKUP("H.R. 485",Table2[Bill],Table2[Weight?],"Error")</f>
        <v>1</v>
      </c>
    </row>
    <row r="238" spans="1:8" x14ac:dyDescent="0.2">
      <c r="A238" t="s">
        <v>286</v>
      </c>
      <c r="B238" t="s">
        <v>1</v>
      </c>
      <c r="C238" t="s">
        <v>287</v>
      </c>
      <c r="D238" t="s">
        <v>491</v>
      </c>
      <c r="E238">
        <f>IF(_485[[#This Row],[Vote]]="AYE",1,0)</f>
        <v>0</v>
      </c>
      <c r="F238">
        <f>_xlfn.XLOOKUP("H.R. 485",Table2[Bill],Table2[Agree Value])</f>
        <v>0</v>
      </c>
      <c r="G238">
        <f>IF(_485[[#This Row],[Value]]=_485[[#This Row],[Agree]],_485[[#This Row],[Count]],0)</f>
        <v>1</v>
      </c>
      <c r="H238">
        <f>_xlfn.XLOOKUP("H.R. 485",Table2[Bill],Table2[Weight?],"Error")</f>
        <v>1</v>
      </c>
    </row>
    <row r="239" spans="1:8" x14ac:dyDescent="0.2">
      <c r="A239" t="s">
        <v>288</v>
      </c>
      <c r="B239" t="s">
        <v>5</v>
      </c>
      <c r="C239" t="s">
        <v>51</v>
      </c>
      <c r="D239" t="s">
        <v>490</v>
      </c>
      <c r="E239">
        <f>IF(_485[[#This Row],[Vote]]="AYE",1,0)</f>
        <v>1</v>
      </c>
      <c r="F239">
        <f>_xlfn.XLOOKUP("H.R. 485",Table2[Bill],Table2[Agree Value])</f>
        <v>0</v>
      </c>
      <c r="G239">
        <f>IF(_485[[#This Row],[Value]]=_485[[#This Row],[Agree]],_485[[#This Row],[Count]],0)</f>
        <v>0</v>
      </c>
      <c r="H239">
        <f>_xlfn.XLOOKUP("H.R. 485",Table2[Bill],Table2[Weight?],"Error")</f>
        <v>1</v>
      </c>
    </row>
    <row r="240" spans="1:8" x14ac:dyDescent="0.2">
      <c r="A240" t="s">
        <v>289</v>
      </c>
      <c r="B240" t="s">
        <v>5</v>
      </c>
      <c r="C240" t="s">
        <v>89</v>
      </c>
      <c r="D240" t="s">
        <v>490</v>
      </c>
      <c r="E240">
        <f>IF(_485[[#This Row],[Vote]]="AYE",1,0)</f>
        <v>1</v>
      </c>
      <c r="F240">
        <f>_xlfn.XLOOKUP("H.R. 485",Table2[Bill],Table2[Agree Value])</f>
        <v>0</v>
      </c>
      <c r="G240">
        <f>IF(_485[[#This Row],[Value]]=_485[[#This Row],[Agree]],_485[[#This Row],[Count]],0)</f>
        <v>0</v>
      </c>
      <c r="H240">
        <f>_xlfn.XLOOKUP("H.R. 485",Table2[Bill],Table2[Weight?],"Error")</f>
        <v>1</v>
      </c>
    </row>
    <row r="241" spans="1:8" x14ac:dyDescent="0.2">
      <c r="A241" t="s">
        <v>290</v>
      </c>
      <c r="B241" t="s">
        <v>1</v>
      </c>
      <c r="C241" t="s">
        <v>9</v>
      </c>
      <c r="D241" t="s">
        <v>491</v>
      </c>
      <c r="E241">
        <f>IF(_485[[#This Row],[Vote]]="AYE",1,0)</f>
        <v>0</v>
      </c>
      <c r="F241">
        <f>_xlfn.XLOOKUP("H.R. 485",Table2[Bill],Table2[Agree Value])</f>
        <v>0</v>
      </c>
      <c r="G241">
        <f>IF(_485[[#This Row],[Value]]=_485[[#This Row],[Agree]],_485[[#This Row],[Count]],0)</f>
        <v>1</v>
      </c>
      <c r="H241">
        <f>_xlfn.XLOOKUP("H.R. 485",Table2[Bill],Table2[Weight?],"Error")</f>
        <v>1</v>
      </c>
    </row>
    <row r="242" spans="1:8" x14ac:dyDescent="0.2">
      <c r="A242" t="s">
        <v>291</v>
      </c>
      <c r="B242" t="s">
        <v>1</v>
      </c>
      <c r="C242" t="s">
        <v>9</v>
      </c>
      <c r="D242" t="s">
        <v>491</v>
      </c>
      <c r="E242">
        <f>IF(_485[[#This Row],[Vote]]="AYE",1,0)</f>
        <v>0</v>
      </c>
      <c r="F242">
        <f>_xlfn.XLOOKUP("H.R. 485",Table2[Bill],Table2[Agree Value])</f>
        <v>0</v>
      </c>
      <c r="G242">
        <f>IF(_485[[#This Row],[Value]]=_485[[#This Row],[Agree]],_485[[#This Row],[Count]],0)</f>
        <v>1</v>
      </c>
      <c r="H242">
        <f>_xlfn.XLOOKUP("H.R. 485",Table2[Bill],Table2[Weight?],"Error")</f>
        <v>1</v>
      </c>
    </row>
    <row r="243" spans="1:8" x14ac:dyDescent="0.2">
      <c r="A243" t="s">
        <v>292</v>
      </c>
      <c r="B243" t="s">
        <v>1</v>
      </c>
      <c r="C243" t="s">
        <v>9</v>
      </c>
      <c r="D243" t="s">
        <v>491</v>
      </c>
      <c r="E243">
        <f>IF(_485[[#This Row],[Vote]]="AYE",1,0)</f>
        <v>0</v>
      </c>
      <c r="F243">
        <f>_xlfn.XLOOKUP("H.R. 485",Table2[Bill],Table2[Agree Value])</f>
        <v>0</v>
      </c>
      <c r="G243">
        <f>IF(_485[[#This Row],[Value]]=_485[[#This Row],[Agree]],_485[[#This Row],[Count]],0)</f>
        <v>1</v>
      </c>
      <c r="H243">
        <f>_xlfn.XLOOKUP("H.R. 485",Table2[Bill],Table2[Weight?],"Error")</f>
        <v>1</v>
      </c>
    </row>
    <row r="244" spans="1:8" x14ac:dyDescent="0.2">
      <c r="A244" t="s">
        <v>293</v>
      </c>
      <c r="B244" t="s">
        <v>5</v>
      </c>
      <c r="C244" t="s">
        <v>13</v>
      </c>
      <c r="D244" t="s">
        <v>490</v>
      </c>
      <c r="E244">
        <f>IF(_485[[#This Row],[Vote]]="AYE",1,0)</f>
        <v>1</v>
      </c>
      <c r="F244">
        <f>_xlfn.XLOOKUP("H.R. 485",Table2[Bill],Table2[Agree Value])</f>
        <v>0</v>
      </c>
      <c r="G244">
        <f>IF(_485[[#This Row],[Value]]=_485[[#This Row],[Agree]],_485[[#This Row],[Count]],0)</f>
        <v>0</v>
      </c>
      <c r="H244">
        <f>_xlfn.XLOOKUP("H.R. 485",Table2[Bill],Table2[Weight?],"Error")</f>
        <v>1</v>
      </c>
    </row>
    <row r="245" spans="1:8" x14ac:dyDescent="0.2">
      <c r="A245" t="s">
        <v>294</v>
      </c>
      <c r="B245" t="s">
        <v>5</v>
      </c>
      <c r="C245" t="s">
        <v>49</v>
      </c>
      <c r="D245" t="s">
        <v>490</v>
      </c>
      <c r="E245">
        <f>IF(_485[[#This Row],[Vote]]="AYE",1,0)</f>
        <v>1</v>
      </c>
      <c r="F245">
        <f>_xlfn.XLOOKUP("H.R. 485",Table2[Bill],Table2[Agree Value])</f>
        <v>0</v>
      </c>
      <c r="G245">
        <f>IF(_485[[#This Row],[Value]]=_485[[#This Row],[Agree]],_485[[#This Row],[Count]],0)</f>
        <v>0</v>
      </c>
      <c r="H245">
        <f>_xlfn.XLOOKUP("H.R. 485",Table2[Bill],Table2[Weight?],"Error")</f>
        <v>1</v>
      </c>
    </row>
    <row r="246" spans="1:8" x14ac:dyDescent="0.2">
      <c r="A246" t="s">
        <v>295</v>
      </c>
      <c r="B246" t="s">
        <v>5</v>
      </c>
      <c r="C246" t="s">
        <v>11</v>
      </c>
      <c r="D246" t="s">
        <v>490</v>
      </c>
      <c r="E246">
        <f>IF(_485[[#This Row],[Vote]]="AYE",1,0)</f>
        <v>1</v>
      </c>
      <c r="F246">
        <f>_xlfn.XLOOKUP("H.R. 485",Table2[Bill],Table2[Agree Value])</f>
        <v>0</v>
      </c>
      <c r="G246">
        <f>IF(_485[[#This Row],[Value]]=_485[[#This Row],[Agree]],_485[[#This Row],[Count]],0)</f>
        <v>0</v>
      </c>
      <c r="H246">
        <f>_xlfn.XLOOKUP("H.R. 485",Table2[Bill],Table2[Weight?],"Error")</f>
        <v>1</v>
      </c>
    </row>
    <row r="247" spans="1:8" x14ac:dyDescent="0.2">
      <c r="A247" t="s">
        <v>296</v>
      </c>
      <c r="B247" t="s">
        <v>5</v>
      </c>
      <c r="C247" t="s">
        <v>39</v>
      </c>
      <c r="D247" t="s">
        <v>400</v>
      </c>
      <c r="E247">
        <f>IF(_485[[#This Row],[Vote]]="AYE",1,0)</f>
        <v>0</v>
      </c>
      <c r="F247">
        <f>_xlfn.XLOOKUP("H.R. 485",Table2[Bill],Table2[Agree Value])</f>
        <v>0</v>
      </c>
      <c r="G247">
        <f>IF(_485[[#This Row],[Value]]=_485[[#This Row],[Agree]],_485[[#This Row],[Count]],0)</f>
        <v>1</v>
      </c>
      <c r="H247">
        <f>_xlfn.XLOOKUP("H.R. 485",Table2[Bill],Table2[Weight?],"Error")</f>
        <v>1</v>
      </c>
    </row>
    <row r="248" spans="1:8" x14ac:dyDescent="0.2">
      <c r="A248" t="s">
        <v>297</v>
      </c>
      <c r="B248" t="s">
        <v>5</v>
      </c>
      <c r="C248" t="s">
        <v>15</v>
      </c>
      <c r="D248" t="s">
        <v>490</v>
      </c>
      <c r="E248">
        <f>IF(_485[[#This Row],[Vote]]="AYE",1,0)</f>
        <v>1</v>
      </c>
      <c r="F248">
        <f>_xlfn.XLOOKUP("H.R. 485",Table2[Bill],Table2[Agree Value])</f>
        <v>0</v>
      </c>
      <c r="G248">
        <f>IF(_485[[#This Row],[Value]]=_485[[#This Row],[Agree]],_485[[#This Row],[Count]],0)</f>
        <v>0</v>
      </c>
      <c r="H248">
        <f>_xlfn.XLOOKUP("H.R. 485",Table2[Bill],Table2[Weight?],"Error")</f>
        <v>1</v>
      </c>
    </row>
    <row r="249" spans="1:8" x14ac:dyDescent="0.2">
      <c r="A249" t="s">
        <v>298</v>
      </c>
      <c r="B249" t="s">
        <v>1</v>
      </c>
      <c r="C249" t="s">
        <v>24</v>
      </c>
      <c r="D249" t="s">
        <v>491</v>
      </c>
      <c r="E249">
        <f>IF(_485[[#This Row],[Vote]]="AYE",1,0)</f>
        <v>0</v>
      </c>
      <c r="F249">
        <f>_xlfn.XLOOKUP("H.R. 485",Table2[Bill],Table2[Agree Value])</f>
        <v>0</v>
      </c>
      <c r="G249">
        <f>IF(_485[[#This Row],[Value]]=_485[[#This Row],[Agree]],_485[[#This Row],[Count]],0)</f>
        <v>1</v>
      </c>
      <c r="H249">
        <f>_xlfn.XLOOKUP("H.R. 485",Table2[Bill],Table2[Weight?],"Error")</f>
        <v>1</v>
      </c>
    </row>
    <row r="250" spans="1:8" x14ac:dyDescent="0.2">
      <c r="A250" t="s">
        <v>299</v>
      </c>
      <c r="B250" t="s">
        <v>5</v>
      </c>
      <c r="C250" t="s">
        <v>108</v>
      </c>
      <c r="D250" t="s">
        <v>490</v>
      </c>
      <c r="E250">
        <f>IF(_485[[#This Row],[Vote]]="AYE",1,0)</f>
        <v>1</v>
      </c>
      <c r="F250">
        <f>_xlfn.XLOOKUP("H.R. 485",Table2[Bill],Table2[Agree Value])</f>
        <v>0</v>
      </c>
      <c r="G250">
        <f>IF(_485[[#This Row],[Value]]=_485[[#This Row],[Agree]],_485[[#This Row],[Count]],0)</f>
        <v>0</v>
      </c>
      <c r="H250">
        <f>_xlfn.XLOOKUP("H.R. 485",Table2[Bill],Table2[Weight?],"Error")</f>
        <v>1</v>
      </c>
    </row>
    <row r="251" spans="1:8" x14ac:dyDescent="0.2">
      <c r="A251" t="s">
        <v>300</v>
      </c>
      <c r="B251" t="s">
        <v>1</v>
      </c>
      <c r="C251" t="s">
        <v>17</v>
      </c>
      <c r="D251" t="s">
        <v>491</v>
      </c>
      <c r="E251">
        <f>IF(_485[[#This Row],[Vote]]="AYE",1,0)</f>
        <v>0</v>
      </c>
      <c r="F251">
        <f>_xlfn.XLOOKUP("H.R. 485",Table2[Bill],Table2[Agree Value])</f>
        <v>0</v>
      </c>
      <c r="G251">
        <f>IF(_485[[#This Row],[Value]]=_485[[#This Row],[Agree]],_485[[#This Row],[Count]],0)</f>
        <v>1</v>
      </c>
      <c r="H251">
        <f>_xlfn.XLOOKUP("H.R. 485",Table2[Bill],Table2[Weight?],"Error")</f>
        <v>1</v>
      </c>
    </row>
    <row r="252" spans="1:8" x14ac:dyDescent="0.2">
      <c r="A252" t="s">
        <v>301</v>
      </c>
      <c r="B252" t="s">
        <v>5</v>
      </c>
      <c r="C252" t="s">
        <v>64</v>
      </c>
      <c r="D252" t="s">
        <v>490</v>
      </c>
      <c r="E252">
        <f>IF(_485[[#This Row],[Vote]]="AYE",1,0)</f>
        <v>1</v>
      </c>
      <c r="F252">
        <f>_xlfn.XLOOKUP("H.R. 485",Table2[Bill],Table2[Agree Value])</f>
        <v>0</v>
      </c>
      <c r="G252">
        <f>IF(_485[[#This Row],[Value]]=_485[[#This Row],[Agree]],_485[[#This Row],[Count]],0)</f>
        <v>0</v>
      </c>
      <c r="H252">
        <f>_xlfn.XLOOKUP("H.R. 485",Table2[Bill],Table2[Weight?],"Error")</f>
        <v>1</v>
      </c>
    </row>
    <row r="253" spans="1:8" x14ac:dyDescent="0.2">
      <c r="A253" t="s">
        <v>302</v>
      </c>
      <c r="B253" t="s">
        <v>5</v>
      </c>
      <c r="C253" t="s">
        <v>129</v>
      </c>
      <c r="D253" t="s">
        <v>490</v>
      </c>
      <c r="E253">
        <f>IF(_485[[#This Row],[Vote]]="AYE",1,0)</f>
        <v>1</v>
      </c>
      <c r="F253">
        <f>_xlfn.XLOOKUP("H.R. 485",Table2[Bill],Table2[Agree Value])</f>
        <v>0</v>
      </c>
      <c r="G253">
        <f>IF(_485[[#This Row],[Value]]=_485[[#This Row],[Agree]],_485[[#This Row],[Count]],0)</f>
        <v>0</v>
      </c>
      <c r="H253">
        <f>_xlfn.XLOOKUP("H.R. 485",Table2[Bill],Table2[Weight?],"Error")</f>
        <v>1</v>
      </c>
    </row>
    <row r="254" spans="1:8" x14ac:dyDescent="0.2">
      <c r="A254" t="s">
        <v>303</v>
      </c>
      <c r="B254" t="s">
        <v>5</v>
      </c>
      <c r="C254" t="s">
        <v>132</v>
      </c>
      <c r="D254" t="s">
        <v>490</v>
      </c>
      <c r="E254">
        <f>IF(_485[[#This Row],[Vote]]="AYE",1,0)</f>
        <v>1</v>
      </c>
      <c r="F254">
        <f>_xlfn.XLOOKUP("H.R. 485",Table2[Bill],Table2[Agree Value])</f>
        <v>0</v>
      </c>
      <c r="G254">
        <f>IF(_485[[#This Row],[Value]]=_485[[#This Row],[Agree]],_485[[#This Row],[Count]],0)</f>
        <v>0</v>
      </c>
      <c r="H254">
        <f>_xlfn.XLOOKUP("H.R. 485",Table2[Bill],Table2[Weight?],"Error")</f>
        <v>1</v>
      </c>
    </row>
    <row r="255" spans="1:8" x14ac:dyDescent="0.2">
      <c r="A255" t="s">
        <v>304</v>
      </c>
      <c r="B255" t="s">
        <v>1</v>
      </c>
      <c r="C255" t="s">
        <v>2</v>
      </c>
      <c r="D255" t="s">
        <v>491</v>
      </c>
      <c r="E255">
        <f>IF(_485[[#This Row],[Vote]]="AYE",1,0)</f>
        <v>0</v>
      </c>
      <c r="F255">
        <f>_xlfn.XLOOKUP("H.R. 485",Table2[Bill],Table2[Agree Value])</f>
        <v>0</v>
      </c>
      <c r="G255">
        <f>IF(_485[[#This Row],[Value]]=_485[[#This Row],[Agree]],_485[[#This Row],[Count]],0)</f>
        <v>1</v>
      </c>
      <c r="H255">
        <f>_xlfn.XLOOKUP("H.R. 485",Table2[Bill],Table2[Weight?],"Error")</f>
        <v>1</v>
      </c>
    </row>
    <row r="256" spans="1:8" x14ac:dyDescent="0.2">
      <c r="A256" t="s">
        <v>305</v>
      </c>
      <c r="B256" t="s">
        <v>5</v>
      </c>
      <c r="C256" t="s">
        <v>36</v>
      </c>
      <c r="D256" t="s">
        <v>490</v>
      </c>
      <c r="E256">
        <f>IF(_485[[#This Row],[Vote]]="AYE",1,0)</f>
        <v>1</v>
      </c>
      <c r="F256">
        <f>_xlfn.XLOOKUP("H.R. 485",Table2[Bill],Table2[Agree Value])</f>
        <v>0</v>
      </c>
      <c r="G256">
        <f>IF(_485[[#This Row],[Value]]=_485[[#This Row],[Agree]],_485[[#This Row],[Count]],0)</f>
        <v>0</v>
      </c>
      <c r="H256">
        <f>_xlfn.XLOOKUP("H.R. 485",Table2[Bill],Table2[Weight?],"Error")</f>
        <v>1</v>
      </c>
    </row>
    <row r="257" spans="1:8" x14ac:dyDescent="0.2">
      <c r="A257" t="s">
        <v>306</v>
      </c>
      <c r="B257" t="s">
        <v>5</v>
      </c>
      <c r="C257" t="s">
        <v>39</v>
      </c>
      <c r="D257" t="s">
        <v>490</v>
      </c>
      <c r="E257">
        <f>IF(_485[[#This Row],[Vote]]="AYE",1,0)</f>
        <v>1</v>
      </c>
      <c r="F257">
        <f>_xlfn.XLOOKUP("H.R. 485",Table2[Bill],Table2[Agree Value])</f>
        <v>0</v>
      </c>
      <c r="G257">
        <f>IF(_485[[#This Row],[Value]]=_485[[#This Row],[Agree]],_485[[#This Row],[Count]],0)</f>
        <v>0</v>
      </c>
      <c r="H257">
        <f>_xlfn.XLOOKUP("H.R. 485",Table2[Bill],Table2[Weight?],"Error")</f>
        <v>1</v>
      </c>
    </row>
    <row r="258" spans="1:8" x14ac:dyDescent="0.2">
      <c r="A258" t="s">
        <v>307</v>
      </c>
      <c r="B258" t="s">
        <v>1</v>
      </c>
      <c r="C258" t="s">
        <v>9</v>
      </c>
      <c r="D258" t="s">
        <v>491</v>
      </c>
      <c r="E258">
        <f>IF(_485[[#This Row],[Vote]]="AYE",1,0)</f>
        <v>0</v>
      </c>
      <c r="F258">
        <f>_xlfn.XLOOKUP("H.R. 485",Table2[Bill],Table2[Agree Value])</f>
        <v>0</v>
      </c>
      <c r="G258">
        <f>IF(_485[[#This Row],[Value]]=_485[[#This Row],[Agree]],_485[[#This Row],[Count]],0)</f>
        <v>1</v>
      </c>
      <c r="H258">
        <f>_xlfn.XLOOKUP("H.R. 485",Table2[Bill],Table2[Weight?],"Error")</f>
        <v>1</v>
      </c>
    </row>
    <row r="259" spans="1:8" x14ac:dyDescent="0.2">
      <c r="A259" t="s">
        <v>308</v>
      </c>
      <c r="B259" t="s">
        <v>1</v>
      </c>
      <c r="C259" t="s">
        <v>13</v>
      </c>
      <c r="D259" t="s">
        <v>491</v>
      </c>
      <c r="E259">
        <f>IF(_485[[#This Row],[Vote]]="AYE",1,0)</f>
        <v>0</v>
      </c>
      <c r="F259">
        <f>_xlfn.XLOOKUP("H.R. 485",Table2[Bill],Table2[Agree Value])</f>
        <v>0</v>
      </c>
      <c r="G259">
        <f>IF(_485[[#This Row],[Value]]=_485[[#This Row],[Agree]],_485[[#This Row],[Count]],0)</f>
        <v>1</v>
      </c>
      <c r="H259">
        <f>_xlfn.XLOOKUP("H.R. 485",Table2[Bill],Table2[Weight?],"Error")</f>
        <v>1</v>
      </c>
    </row>
    <row r="260" spans="1:8" x14ac:dyDescent="0.2">
      <c r="A260" t="s">
        <v>309</v>
      </c>
      <c r="B260" t="s">
        <v>5</v>
      </c>
      <c r="C260" t="s">
        <v>15</v>
      </c>
      <c r="D260" t="s">
        <v>490</v>
      </c>
      <c r="E260">
        <f>IF(_485[[#This Row],[Vote]]="AYE",1,0)</f>
        <v>1</v>
      </c>
      <c r="F260">
        <f>_xlfn.XLOOKUP("H.R. 485",Table2[Bill],Table2[Agree Value])</f>
        <v>0</v>
      </c>
      <c r="G260">
        <f>IF(_485[[#This Row],[Value]]=_485[[#This Row],[Agree]],_485[[#This Row],[Count]],0)</f>
        <v>0</v>
      </c>
      <c r="H260">
        <f>_xlfn.XLOOKUP("H.R. 485",Table2[Bill],Table2[Weight?],"Error")</f>
        <v>1</v>
      </c>
    </row>
    <row r="261" spans="1:8" x14ac:dyDescent="0.2">
      <c r="A261" t="s">
        <v>310</v>
      </c>
      <c r="B261" t="s">
        <v>5</v>
      </c>
      <c r="C261" t="s">
        <v>45</v>
      </c>
      <c r="D261" t="s">
        <v>490</v>
      </c>
      <c r="E261">
        <f>IF(_485[[#This Row],[Vote]]="AYE",1,0)</f>
        <v>1</v>
      </c>
      <c r="F261">
        <f>_xlfn.XLOOKUP("H.R. 485",Table2[Bill],Table2[Agree Value])</f>
        <v>0</v>
      </c>
      <c r="G261">
        <f>IF(_485[[#This Row],[Value]]=_485[[#This Row],[Agree]],_485[[#This Row],[Count]],0)</f>
        <v>0</v>
      </c>
      <c r="H261">
        <f>_xlfn.XLOOKUP("H.R. 485",Table2[Bill],Table2[Weight?],"Error")</f>
        <v>1</v>
      </c>
    </row>
    <row r="262" spans="1:8" x14ac:dyDescent="0.2">
      <c r="A262" t="s">
        <v>311</v>
      </c>
      <c r="B262" t="s">
        <v>1</v>
      </c>
      <c r="C262" t="s">
        <v>47</v>
      </c>
      <c r="D262" t="s">
        <v>491</v>
      </c>
      <c r="E262">
        <f>IF(_485[[#This Row],[Vote]]="AYE",1,0)</f>
        <v>0</v>
      </c>
      <c r="F262">
        <f>_xlfn.XLOOKUP("H.R. 485",Table2[Bill],Table2[Agree Value])</f>
        <v>0</v>
      </c>
      <c r="G262">
        <f>IF(_485[[#This Row],[Value]]=_485[[#This Row],[Agree]],_485[[#This Row],[Count]],0)</f>
        <v>1</v>
      </c>
      <c r="H262">
        <f>_xlfn.XLOOKUP("H.R. 485",Table2[Bill],Table2[Weight?],"Error")</f>
        <v>1</v>
      </c>
    </row>
    <row r="263" spans="1:8" x14ac:dyDescent="0.2">
      <c r="A263" t="s">
        <v>312</v>
      </c>
      <c r="B263" t="s">
        <v>5</v>
      </c>
      <c r="C263" t="s">
        <v>9</v>
      </c>
      <c r="D263" t="s">
        <v>490</v>
      </c>
      <c r="E263">
        <f>IF(_485[[#This Row],[Vote]]="AYE",1,0)</f>
        <v>1</v>
      </c>
      <c r="F263">
        <f>_xlfn.XLOOKUP("H.R. 485",Table2[Bill],Table2[Agree Value])</f>
        <v>0</v>
      </c>
      <c r="G263">
        <f>IF(_485[[#This Row],[Value]]=_485[[#This Row],[Agree]],_485[[#This Row],[Count]],0)</f>
        <v>0</v>
      </c>
      <c r="H263">
        <f>_xlfn.XLOOKUP("H.R. 485",Table2[Bill],Table2[Weight?],"Error")</f>
        <v>1</v>
      </c>
    </row>
    <row r="264" spans="1:8" x14ac:dyDescent="0.2">
      <c r="A264" t="s">
        <v>313</v>
      </c>
      <c r="B264" t="s">
        <v>1</v>
      </c>
      <c r="C264" t="s">
        <v>120</v>
      </c>
      <c r="D264" t="s">
        <v>491</v>
      </c>
      <c r="E264">
        <f>IF(_485[[#This Row],[Vote]]="AYE",1,0)</f>
        <v>0</v>
      </c>
      <c r="F264">
        <f>_xlfn.XLOOKUP("H.R. 485",Table2[Bill],Table2[Agree Value])</f>
        <v>0</v>
      </c>
      <c r="G264">
        <f>IF(_485[[#This Row],[Value]]=_485[[#This Row],[Agree]],_485[[#This Row],[Count]],0)</f>
        <v>1</v>
      </c>
      <c r="H264">
        <f>_xlfn.XLOOKUP("H.R. 485",Table2[Bill],Table2[Weight?],"Error")</f>
        <v>1</v>
      </c>
    </row>
    <row r="265" spans="1:8" x14ac:dyDescent="0.2">
      <c r="A265" t="s">
        <v>314</v>
      </c>
      <c r="B265" t="s">
        <v>5</v>
      </c>
      <c r="C265" t="s">
        <v>13</v>
      </c>
      <c r="D265" t="s">
        <v>490</v>
      </c>
      <c r="E265">
        <f>IF(_485[[#This Row],[Vote]]="AYE",1,0)</f>
        <v>1</v>
      </c>
      <c r="F265">
        <f>_xlfn.XLOOKUP("H.R. 485",Table2[Bill],Table2[Agree Value])</f>
        <v>0</v>
      </c>
      <c r="G265">
        <f>IF(_485[[#This Row],[Value]]=_485[[#This Row],[Agree]],_485[[#This Row],[Count]],0)</f>
        <v>0</v>
      </c>
      <c r="H265">
        <f>_xlfn.XLOOKUP("H.R. 485",Table2[Bill],Table2[Weight?],"Error")</f>
        <v>1</v>
      </c>
    </row>
    <row r="266" spans="1:8" x14ac:dyDescent="0.2">
      <c r="A266" t="s">
        <v>315</v>
      </c>
      <c r="B266" t="s">
        <v>1</v>
      </c>
      <c r="C266" t="s">
        <v>36</v>
      </c>
      <c r="D266" t="s">
        <v>491</v>
      </c>
      <c r="E266">
        <f>IF(_485[[#This Row],[Vote]]="AYE",1,0)</f>
        <v>0</v>
      </c>
      <c r="F266">
        <f>_xlfn.XLOOKUP("H.R. 485",Table2[Bill],Table2[Agree Value])</f>
        <v>0</v>
      </c>
      <c r="G266">
        <f>IF(_485[[#This Row],[Value]]=_485[[#This Row],[Agree]],_485[[#This Row],[Count]],0)</f>
        <v>1</v>
      </c>
      <c r="H266">
        <f>_xlfn.XLOOKUP("H.R. 485",Table2[Bill],Table2[Weight?],"Error")</f>
        <v>1</v>
      </c>
    </row>
    <row r="267" spans="1:8" x14ac:dyDescent="0.2">
      <c r="A267" t="s">
        <v>316</v>
      </c>
      <c r="B267" t="s">
        <v>1</v>
      </c>
      <c r="C267" t="s">
        <v>24</v>
      </c>
      <c r="D267" t="s">
        <v>491</v>
      </c>
      <c r="E267">
        <f>IF(_485[[#This Row],[Vote]]="AYE",1,0)</f>
        <v>0</v>
      </c>
      <c r="F267">
        <f>_xlfn.XLOOKUP("H.R. 485",Table2[Bill],Table2[Agree Value])</f>
        <v>0</v>
      </c>
      <c r="G267">
        <f>IF(_485[[#This Row],[Value]]=_485[[#This Row],[Agree]],_485[[#This Row],[Count]],0)</f>
        <v>1</v>
      </c>
      <c r="H267">
        <f>_xlfn.XLOOKUP("H.R. 485",Table2[Bill],Table2[Weight?],"Error")</f>
        <v>1</v>
      </c>
    </row>
    <row r="268" spans="1:8" x14ac:dyDescent="0.2">
      <c r="A268" t="s">
        <v>317</v>
      </c>
      <c r="B268" t="s">
        <v>5</v>
      </c>
      <c r="C268" t="s">
        <v>2</v>
      </c>
      <c r="D268" t="s">
        <v>490</v>
      </c>
      <c r="E268">
        <f>IF(_485[[#This Row],[Vote]]="AYE",1,0)</f>
        <v>1</v>
      </c>
      <c r="F268">
        <f>_xlfn.XLOOKUP("H.R. 485",Table2[Bill],Table2[Agree Value])</f>
        <v>0</v>
      </c>
      <c r="G268">
        <f>IF(_485[[#This Row],[Value]]=_485[[#This Row],[Agree]],_485[[#This Row],[Count]],0)</f>
        <v>0</v>
      </c>
      <c r="H268">
        <f>_xlfn.XLOOKUP("H.R. 485",Table2[Bill],Table2[Weight?],"Error")</f>
        <v>1</v>
      </c>
    </row>
    <row r="269" spans="1:8" x14ac:dyDescent="0.2">
      <c r="A269" t="s">
        <v>318</v>
      </c>
      <c r="B269" t="s">
        <v>1</v>
      </c>
      <c r="C269" t="s">
        <v>64</v>
      </c>
      <c r="D269" t="s">
        <v>491</v>
      </c>
      <c r="E269">
        <f>IF(_485[[#This Row],[Vote]]="AYE",1,0)</f>
        <v>0</v>
      </c>
      <c r="F269">
        <f>_xlfn.XLOOKUP("H.R. 485",Table2[Bill],Table2[Agree Value])</f>
        <v>0</v>
      </c>
      <c r="G269">
        <f>IF(_485[[#This Row],[Value]]=_485[[#This Row],[Agree]],_485[[#This Row],[Count]],0)</f>
        <v>1</v>
      </c>
      <c r="H269">
        <f>_xlfn.XLOOKUP("H.R. 485",Table2[Bill],Table2[Weight?],"Error")</f>
        <v>1</v>
      </c>
    </row>
    <row r="270" spans="1:8" x14ac:dyDescent="0.2">
      <c r="A270" t="s">
        <v>319</v>
      </c>
      <c r="B270" t="s">
        <v>1</v>
      </c>
      <c r="C270" t="s">
        <v>203</v>
      </c>
      <c r="D270" t="s">
        <v>491</v>
      </c>
      <c r="E270">
        <f>IF(_485[[#This Row],[Vote]]="AYE",1,0)</f>
        <v>0</v>
      </c>
      <c r="F270">
        <f>_xlfn.XLOOKUP("H.R. 485",Table2[Bill],Table2[Agree Value])</f>
        <v>0</v>
      </c>
      <c r="G270">
        <f>IF(_485[[#This Row],[Value]]=_485[[#This Row],[Agree]],_485[[#This Row],[Count]],0)</f>
        <v>1</v>
      </c>
      <c r="H270">
        <f>_xlfn.XLOOKUP("H.R. 485",Table2[Bill],Table2[Weight?],"Error")</f>
        <v>1</v>
      </c>
    </row>
    <row r="271" spans="1:8" x14ac:dyDescent="0.2">
      <c r="A271" t="s">
        <v>320</v>
      </c>
      <c r="B271" t="s">
        <v>1</v>
      </c>
      <c r="C271" t="s">
        <v>64</v>
      </c>
      <c r="D271" t="s">
        <v>491</v>
      </c>
      <c r="E271">
        <f>IF(_485[[#This Row],[Vote]]="AYE",1,0)</f>
        <v>0</v>
      </c>
      <c r="F271">
        <f>_xlfn.XLOOKUP("H.R. 485",Table2[Bill],Table2[Agree Value])</f>
        <v>0</v>
      </c>
      <c r="G271">
        <f>IF(_485[[#This Row],[Value]]=_485[[#This Row],[Agree]],_485[[#This Row],[Count]],0)</f>
        <v>1</v>
      </c>
      <c r="H271">
        <f>_xlfn.XLOOKUP("H.R. 485",Table2[Bill],Table2[Weight?],"Error")</f>
        <v>1</v>
      </c>
    </row>
    <row r="272" spans="1:8" x14ac:dyDescent="0.2">
      <c r="A272" t="s">
        <v>321</v>
      </c>
      <c r="B272" t="s">
        <v>5</v>
      </c>
      <c r="C272" t="s">
        <v>66</v>
      </c>
      <c r="D272" t="s">
        <v>490</v>
      </c>
      <c r="E272">
        <f>IF(_485[[#This Row],[Vote]]="AYE",1,0)</f>
        <v>1</v>
      </c>
      <c r="F272">
        <f>_xlfn.XLOOKUP("H.R. 485",Table2[Bill],Table2[Agree Value])</f>
        <v>0</v>
      </c>
      <c r="G272">
        <f>IF(_485[[#This Row],[Value]]=_485[[#This Row],[Agree]],_485[[#This Row],[Count]],0)</f>
        <v>0</v>
      </c>
      <c r="H272">
        <f>_xlfn.XLOOKUP("H.R. 485",Table2[Bill],Table2[Weight?],"Error")</f>
        <v>1</v>
      </c>
    </row>
    <row r="273" spans="1:8" x14ac:dyDescent="0.2">
      <c r="A273" t="s">
        <v>322</v>
      </c>
      <c r="B273" t="s">
        <v>1</v>
      </c>
      <c r="C273" t="s">
        <v>219</v>
      </c>
      <c r="D273" t="s">
        <v>491</v>
      </c>
      <c r="E273">
        <f>IF(_485[[#This Row],[Vote]]="AYE",1,0)</f>
        <v>0</v>
      </c>
      <c r="F273">
        <f>_xlfn.XLOOKUP("H.R. 485",Table2[Bill],Table2[Agree Value])</f>
        <v>0</v>
      </c>
      <c r="G273">
        <f>IF(_485[[#This Row],[Value]]=_485[[#This Row],[Agree]],_485[[#This Row],[Count]],0)</f>
        <v>1</v>
      </c>
      <c r="H273">
        <f>_xlfn.XLOOKUP("H.R. 485",Table2[Bill],Table2[Weight?],"Error")</f>
        <v>1</v>
      </c>
    </row>
    <row r="274" spans="1:8" x14ac:dyDescent="0.2">
      <c r="A274" t="s">
        <v>323</v>
      </c>
      <c r="B274" t="s">
        <v>5</v>
      </c>
      <c r="C274" t="s">
        <v>62</v>
      </c>
      <c r="D274" t="s">
        <v>490</v>
      </c>
      <c r="E274">
        <f>IF(_485[[#This Row],[Vote]]="AYE",1,0)</f>
        <v>1</v>
      </c>
      <c r="F274">
        <f>_xlfn.XLOOKUP("H.R. 485",Table2[Bill],Table2[Agree Value])</f>
        <v>0</v>
      </c>
      <c r="G274">
        <f>IF(_485[[#This Row],[Value]]=_485[[#This Row],[Agree]],_485[[#This Row],[Count]],0)</f>
        <v>0</v>
      </c>
      <c r="H274">
        <f>_xlfn.XLOOKUP("H.R. 485",Table2[Bill],Table2[Weight?],"Error")</f>
        <v>1</v>
      </c>
    </row>
    <row r="275" spans="1:8" x14ac:dyDescent="0.2">
      <c r="A275" t="s">
        <v>324</v>
      </c>
      <c r="B275" t="s">
        <v>5</v>
      </c>
      <c r="C275" t="s">
        <v>31</v>
      </c>
      <c r="D275" t="s">
        <v>490</v>
      </c>
      <c r="E275">
        <f>IF(_485[[#This Row],[Vote]]="AYE",1,0)</f>
        <v>1</v>
      </c>
      <c r="F275">
        <f>_xlfn.XLOOKUP("H.R. 485",Table2[Bill],Table2[Agree Value])</f>
        <v>0</v>
      </c>
      <c r="G275">
        <f>IF(_485[[#This Row],[Value]]=_485[[#This Row],[Agree]],_485[[#This Row],[Count]],0)</f>
        <v>0</v>
      </c>
      <c r="H275">
        <f>_xlfn.XLOOKUP("H.R. 485",Table2[Bill],Table2[Weight?],"Error")</f>
        <v>1</v>
      </c>
    </row>
    <row r="276" spans="1:8" x14ac:dyDescent="0.2">
      <c r="A276" t="s">
        <v>325</v>
      </c>
      <c r="B276" t="s">
        <v>5</v>
      </c>
      <c r="C276" t="s">
        <v>326</v>
      </c>
      <c r="D276" t="s">
        <v>490</v>
      </c>
      <c r="E276">
        <f>IF(_485[[#This Row],[Vote]]="AYE",1,0)</f>
        <v>1</v>
      </c>
      <c r="F276">
        <f>_xlfn.XLOOKUP("H.R. 485",Table2[Bill],Table2[Agree Value])</f>
        <v>0</v>
      </c>
      <c r="G276">
        <f>IF(_485[[#This Row],[Value]]=_485[[#This Row],[Agree]],_485[[#This Row],[Count]],0)</f>
        <v>0</v>
      </c>
      <c r="H276">
        <f>_xlfn.XLOOKUP("H.R. 485",Table2[Bill],Table2[Weight?],"Error")</f>
        <v>1</v>
      </c>
    </row>
    <row r="277" spans="1:8" x14ac:dyDescent="0.2">
      <c r="A277" t="s">
        <v>327</v>
      </c>
      <c r="B277" t="s">
        <v>5</v>
      </c>
      <c r="C277" t="s">
        <v>164</v>
      </c>
      <c r="D277" t="s">
        <v>490</v>
      </c>
      <c r="E277">
        <f>IF(_485[[#This Row],[Vote]]="AYE",1,0)</f>
        <v>1</v>
      </c>
      <c r="F277">
        <f>_xlfn.XLOOKUP("H.R. 485",Table2[Bill],Table2[Agree Value])</f>
        <v>0</v>
      </c>
      <c r="G277">
        <f>IF(_485[[#This Row],[Value]]=_485[[#This Row],[Agree]],_485[[#This Row],[Count]],0)</f>
        <v>0</v>
      </c>
      <c r="H277">
        <f>_xlfn.XLOOKUP("H.R. 485",Table2[Bill],Table2[Weight?],"Error")</f>
        <v>1</v>
      </c>
    </row>
    <row r="278" spans="1:8" x14ac:dyDescent="0.2">
      <c r="A278" t="s">
        <v>328</v>
      </c>
      <c r="B278" t="s">
        <v>5</v>
      </c>
      <c r="C278" t="s">
        <v>39</v>
      </c>
      <c r="D278" t="s">
        <v>490</v>
      </c>
      <c r="E278">
        <f>IF(_485[[#This Row],[Vote]]="AYE",1,0)</f>
        <v>1</v>
      </c>
      <c r="F278">
        <f>_xlfn.XLOOKUP("H.R. 485",Table2[Bill],Table2[Agree Value])</f>
        <v>0</v>
      </c>
      <c r="G278">
        <f>IF(_485[[#This Row],[Value]]=_485[[#This Row],[Agree]],_485[[#This Row],[Count]],0)</f>
        <v>0</v>
      </c>
      <c r="H278">
        <f>_xlfn.XLOOKUP("H.R. 485",Table2[Bill],Table2[Weight?],"Error")</f>
        <v>1</v>
      </c>
    </row>
    <row r="279" spans="1:8" x14ac:dyDescent="0.2">
      <c r="A279" t="s">
        <v>329</v>
      </c>
      <c r="B279" t="s">
        <v>5</v>
      </c>
      <c r="C279" t="s">
        <v>64</v>
      </c>
      <c r="D279" t="s">
        <v>490</v>
      </c>
      <c r="E279">
        <f>IF(_485[[#This Row],[Vote]]="AYE",1,0)</f>
        <v>1</v>
      </c>
      <c r="F279">
        <f>_xlfn.XLOOKUP("H.R. 485",Table2[Bill],Table2[Agree Value])</f>
        <v>0</v>
      </c>
      <c r="G279">
        <f>IF(_485[[#This Row],[Value]]=_485[[#This Row],[Agree]],_485[[#This Row],[Count]],0)</f>
        <v>0</v>
      </c>
      <c r="H279">
        <f>_xlfn.XLOOKUP("H.R. 485",Table2[Bill],Table2[Weight?],"Error")</f>
        <v>1</v>
      </c>
    </row>
    <row r="280" spans="1:8" x14ac:dyDescent="0.2">
      <c r="A280" t="s">
        <v>330</v>
      </c>
      <c r="B280" t="s">
        <v>5</v>
      </c>
      <c r="C280" t="s">
        <v>45</v>
      </c>
      <c r="D280" t="s">
        <v>490</v>
      </c>
      <c r="E280">
        <f>IF(_485[[#This Row],[Vote]]="AYE",1,0)</f>
        <v>1</v>
      </c>
      <c r="F280">
        <f>_xlfn.XLOOKUP("H.R. 485",Table2[Bill],Table2[Agree Value])</f>
        <v>0</v>
      </c>
      <c r="G280">
        <f>IF(_485[[#This Row],[Value]]=_485[[#This Row],[Agree]],_485[[#This Row],[Count]],0)</f>
        <v>0</v>
      </c>
      <c r="H280">
        <f>_xlfn.XLOOKUP("H.R. 485",Table2[Bill],Table2[Weight?],"Error")</f>
        <v>1</v>
      </c>
    </row>
    <row r="281" spans="1:8" x14ac:dyDescent="0.2">
      <c r="A281" t="s">
        <v>331</v>
      </c>
      <c r="B281" t="s">
        <v>5</v>
      </c>
      <c r="C281" t="s">
        <v>326</v>
      </c>
      <c r="D281" t="s">
        <v>400</v>
      </c>
      <c r="E281">
        <f>IF(_485[[#This Row],[Vote]]="AYE",1,0)</f>
        <v>0</v>
      </c>
      <c r="F281">
        <f>_xlfn.XLOOKUP("H.R. 485",Table2[Bill],Table2[Agree Value])</f>
        <v>0</v>
      </c>
      <c r="G281">
        <f>IF(_485[[#This Row],[Value]]=_485[[#This Row],[Agree]],_485[[#This Row],[Count]],0)</f>
        <v>1</v>
      </c>
      <c r="H281">
        <f>_xlfn.XLOOKUP("H.R. 485",Table2[Bill],Table2[Weight?],"Error")</f>
        <v>1</v>
      </c>
    </row>
    <row r="282" spans="1:8" x14ac:dyDescent="0.2">
      <c r="A282" t="s">
        <v>332</v>
      </c>
      <c r="B282" t="s">
        <v>5</v>
      </c>
      <c r="C282" t="s">
        <v>6</v>
      </c>
      <c r="D282" t="s">
        <v>490</v>
      </c>
      <c r="E282">
        <f>IF(_485[[#This Row],[Vote]]="AYE",1,0)</f>
        <v>1</v>
      </c>
      <c r="F282">
        <f>_xlfn.XLOOKUP("H.R. 485",Table2[Bill],Table2[Agree Value])</f>
        <v>0</v>
      </c>
      <c r="G282">
        <f>IF(_485[[#This Row],[Value]]=_485[[#This Row],[Agree]],_485[[#This Row],[Count]],0)</f>
        <v>0</v>
      </c>
      <c r="H282">
        <f>_xlfn.XLOOKUP("H.R. 485",Table2[Bill],Table2[Weight?],"Error")</f>
        <v>1</v>
      </c>
    </row>
    <row r="283" spans="1:8" x14ac:dyDescent="0.2">
      <c r="A283" t="s">
        <v>333</v>
      </c>
      <c r="B283" t="s">
        <v>5</v>
      </c>
      <c r="C283" t="s">
        <v>129</v>
      </c>
      <c r="D283" t="s">
        <v>490</v>
      </c>
      <c r="E283">
        <f>IF(_485[[#This Row],[Vote]]="AYE",1,0)</f>
        <v>1</v>
      </c>
      <c r="F283">
        <f>_xlfn.XLOOKUP("H.R. 485",Table2[Bill],Table2[Agree Value])</f>
        <v>0</v>
      </c>
      <c r="G283">
        <f>IF(_485[[#This Row],[Value]]=_485[[#This Row],[Agree]],_485[[#This Row],[Count]],0)</f>
        <v>0</v>
      </c>
      <c r="H283">
        <f>_xlfn.XLOOKUP("H.R. 485",Table2[Bill],Table2[Weight?],"Error")</f>
        <v>1</v>
      </c>
    </row>
    <row r="284" spans="1:8" x14ac:dyDescent="0.2">
      <c r="A284" t="s">
        <v>334</v>
      </c>
      <c r="B284" t="s">
        <v>1</v>
      </c>
      <c r="C284" t="s">
        <v>169</v>
      </c>
      <c r="D284" t="s">
        <v>491</v>
      </c>
      <c r="E284">
        <f>IF(_485[[#This Row],[Vote]]="AYE",1,0)</f>
        <v>0</v>
      </c>
      <c r="F284">
        <f>_xlfn.XLOOKUP("H.R. 485",Table2[Bill],Table2[Agree Value])</f>
        <v>0</v>
      </c>
      <c r="G284">
        <f>IF(_485[[#This Row],[Value]]=_485[[#This Row],[Agree]],_485[[#This Row],[Count]],0)</f>
        <v>1</v>
      </c>
      <c r="H284">
        <f>_xlfn.XLOOKUP("H.R. 485",Table2[Bill],Table2[Weight?],"Error")</f>
        <v>1</v>
      </c>
    </row>
    <row r="285" spans="1:8" x14ac:dyDescent="0.2">
      <c r="A285" t="s">
        <v>335</v>
      </c>
      <c r="B285" t="s">
        <v>5</v>
      </c>
      <c r="C285" t="s">
        <v>15</v>
      </c>
      <c r="D285" t="s">
        <v>490</v>
      </c>
      <c r="E285">
        <f>IF(_485[[#This Row],[Vote]]="AYE",1,0)</f>
        <v>1</v>
      </c>
      <c r="F285">
        <f>_xlfn.XLOOKUP("H.R. 485",Table2[Bill],Table2[Agree Value])</f>
        <v>0</v>
      </c>
      <c r="G285">
        <f>IF(_485[[#This Row],[Value]]=_485[[#This Row],[Agree]],_485[[#This Row],[Count]],0)</f>
        <v>0</v>
      </c>
      <c r="H285">
        <f>_xlfn.XLOOKUP("H.R. 485",Table2[Bill],Table2[Weight?],"Error")</f>
        <v>1</v>
      </c>
    </row>
    <row r="286" spans="1:8" x14ac:dyDescent="0.2">
      <c r="A286" t="s">
        <v>336</v>
      </c>
      <c r="B286" t="s">
        <v>1</v>
      </c>
      <c r="C286" t="s">
        <v>64</v>
      </c>
      <c r="D286" t="s">
        <v>491</v>
      </c>
      <c r="E286">
        <f>IF(_485[[#This Row],[Vote]]="AYE",1,0)</f>
        <v>0</v>
      </c>
      <c r="F286">
        <f>_xlfn.XLOOKUP("H.R. 485",Table2[Bill],Table2[Agree Value])</f>
        <v>0</v>
      </c>
      <c r="G286">
        <f>IF(_485[[#This Row],[Value]]=_485[[#This Row],[Agree]],_485[[#This Row],[Count]],0)</f>
        <v>1</v>
      </c>
      <c r="H286">
        <f>_xlfn.XLOOKUP("H.R. 485",Table2[Bill],Table2[Weight?],"Error")</f>
        <v>1</v>
      </c>
    </row>
    <row r="287" spans="1:8" x14ac:dyDescent="0.2">
      <c r="A287" t="s">
        <v>337</v>
      </c>
      <c r="B287" t="s">
        <v>1</v>
      </c>
      <c r="C287" t="s">
        <v>39</v>
      </c>
      <c r="D287" t="s">
        <v>491</v>
      </c>
      <c r="E287">
        <f>IF(_485[[#This Row],[Vote]]="AYE",1,0)</f>
        <v>0</v>
      </c>
      <c r="F287">
        <f>_xlfn.XLOOKUP("H.R. 485",Table2[Bill],Table2[Agree Value])</f>
        <v>0</v>
      </c>
      <c r="G287">
        <f>IF(_485[[#This Row],[Value]]=_485[[#This Row],[Agree]],_485[[#This Row],[Count]],0)</f>
        <v>1</v>
      </c>
      <c r="H287">
        <f>_xlfn.XLOOKUP("H.R. 485",Table2[Bill],Table2[Weight?],"Error")</f>
        <v>1</v>
      </c>
    </row>
    <row r="288" spans="1:8" x14ac:dyDescent="0.2">
      <c r="A288" t="s">
        <v>338</v>
      </c>
      <c r="B288" t="s">
        <v>1</v>
      </c>
      <c r="C288" t="s">
        <v>24</v>
      </c>
      <c r="D288" t="s">
        <v>491</v>
      </c>
      <c r="E288">
        <f>IF(_485[[#This Row],[Vote]]="AYE",1,0)</f>
        <v>0</v>
      </c>
      <c r="F288">
        <f>_xlfn.XLOOKUP("H.R. 485",Table2[Bill],Table2[Agree Value])</f>
        <v>0</v>
      </c>
      <c r="G288">
        <f>IF(_485[[#This Row],[Value]]=_485[[#This Row],[Agree]],_485[[#This Row],[Count]],0)</f>
        <v>1</v>
      </c>
      <c r="H288">
        <f>_xlfn.XLOOKUP("H.R. 485",Table2[Bill],Table2[Weight?],"Error")</f>
        <v>1</v>
      </c>
    </row>
    <row r="289" spans="1:8" x14ac:dyDescent="0.2">
      <c r="A289" t="s">
        <v>339</v>
      </c>
      <c r="B289" t="s">
        <v>1</v>
      </c>
      <c r="C289" t="s">
        <v>29</v>
      </c>
      <c r="D289" t="s">
        <v>491</v>
      </c>
      <c r="E289">
        <f>IF(_485[[#This Row],[Vote]]="AYE",1,0)</f>
        <v>0</v>
      </c>
      <c r="F289">
        <f>_xlfn.XLOOKUP("H.R. 485",Table2[Bill],Table2[Agree Value])</f>
        <v>0</v>
      </c>
      <c r="G289">
        <f>IF(_485[[#This Row],[Value]]=_485[[#This Row],[Agree]],_485[[#This Row],[Count]],0)</f>
        <v>1</v>
      </c>
      <c r="H289">
        <f>_xlfn.XLOOKUP("H.R. 485",Table2[Bill],Table2[Weight?],"Error")</f>
        <v>1</v>
      </c>
    </row>
    <row r="290" spans="1:8" x14ac:dyDescent="0.2">
      <c r="A290" t="s">
        <v>340</v>
      </c>
      <c r="B290" t="s">
        <v>1</v>
      </c>
      <c r="C290" t="s">
        <v>9</v>
      </c>
      <c r="D290" t="s">
        <v>491</v>
      </c>
      <c r="E290">
        <f>IF(_485[[#This Row],[Vote]]="AYE",1,0)</f>
        <v>0</v>
      </c>
      <c r="F290">
        <f>_xlfn.XLOOKUP("H.R. 485",Table2[Bill],Table2[Agree Value])</f>
        <v>0</v>
      </c>
      <c r="G290">
        <f>IF(_485[[#This Row],[Value]]=_485[[#This Row],[Agree]],_485[[#This Row],[Count]],0)</f>
        <v>1</v>
      </c>
      <c r="H290">
        <f>_xlfn.XLOOKUP("H.R. 485",Table2[Bill],Table2[Weight?],"Error")</f>
        <v>1</v>
      </c>
    </row>
    <row r="291" spans="1:8" x14ac:dyDescent="0.2">
      <c r="A291" t="s">
        <v>341</v>
      </c>
      <c r="B291" t="s">
        <v>5</v>
      </c>
      <c r="C291" t="s">
        <v>2</v>
      </c>
      <c r="D291" t="s">
        <v>490</v>
      </c>
      <c r="E291">
        <f>IF(_485[[#This Row],[Vote]]="AYE",1,0)</f>
        <v>1</v>
      </c>
      <c r="F291">
        <f>_xlfn.XLOOKUP("H.R. 485",Table2[Bill],Table2[Agree Value])</f>
        <v>0</v>
      </c>
      <c r="G291">
        <f>IF(_485[[#This Row],[Value]]=_485[[#This Row],[Agree]],_485[[#This Row],[Count]],0)</f>
        <v>0</v>
      </c>
      <c r="H291">
        <f>_xlfn.XLOOKUP("H.R. 485",Table2[Bill],Table2[Weight?],"Error")</f>
        <v>1</v>
      </c>
    </row>
    <row r="292" spans="1:8" x14ac:dyDescent="0.2">
      <c r="A292" t="s">
        <v>342</v>
      </c>
      <c r="B292" t="s">
        <v>1</v>
      </c>
      <c r="C292" t="s">
        <v>64</v>
      </c>
      <c r="D292" t="s">
        <v>491</v>
      </c>
      <c r="E292">
        <f>IF(_485[[#This Row],[Vote]]="AYE",1,0)</f>
        <v>0</v>
      </c>
      <c r="F292">
        <f>_xlfn.XLOOKUP("H.R. 485",Table2[Bill],Table2[Agree Value])</f>
        <v>0</v>
      </c>
      <c r="G292">
        <f>IF(_485[[#This Row],[Value]]=_485[[#This Row],[Agree]],_485[[#This Row],[Count]],0)</f>
        <v>1</v>
      </c>
      <c r="H292">
        <f>_xlfn.XLOOKUP("H.R. 485",Table2[Bill],Table2[Weight?],"Error")</f>
        <v>1</v>
      </c>
    </row>
    <row r="293" spans="1:8" x14ac:dyDescent="0.2">
      <c r="A293" t="s">
        <v>343</v>
      </c>
      <c r="B293" t="s">
        <v>1</v>
      </c>
      <c r="C293" t="s">
        <v>9</v>
      </c>
      <c r="D293" t="s">
        <v>491</v>
      </c>
      <c r="E293">
        <f>IF(_485[[#This Row],[Vote]]="AYE",1,0)</f>
        <v>0</v>
      </c>
      <c r="F293">
        <f>_xlfn.XLOOKUP("H.R. 485",Table2[Bill],Table2[Agree Value])</f>
        <v>0</v>
      </c>
      <c r="G293">
        <f>IF(_485[[#This Row],[Value]]=_485[[#This Row],[Agree]],_485[[#This Row],[Count]],0)</f>
        <v>1</v>
      </c>
      <c r="H293">
        <f>_xlfn.XLOOKUP("H.R. 485",Table2[Bill],Table2[Weight?],"Error")</f>
        <v>1</v>
      </c>
    </row>
    <row r="294" spans="1:8" x14ac:dyDescent="0.2">
      <c r="A294" t="s">
        <v>344</v>
      </c>
      <c r="B294" t="s">
        <v>1</v>
      </c>
      <c r="C294" t="s">
        <v>24</v>
      </c>
      <c r="D294" t="s">
        <v>491</v>
      </c>
      <c r="E294">
        <f>IF(_485[[#This Row],[Vote]]="AYE",1,0)</f>
        <v>0</v>
      </c>
      <c r="F294">
        <f>_xlfn.XLOOKUP("H.R. 485",Table2[Bill],Table2[Agree Value])</f>
        <v>0</v>
      </c>
      <c r="G294">
        <f>IF(_485[[#This Row],[Value]]=_485[[#This Row],[Agree]],_485[[#This Row],[Count]],0)</f>
        <v>1</v>
      </c>
      <c r="H294">
        <f>_xlfn.XLOOKUP("H.R. 485",Table2[Bill],Table2[Weight?],"Error")</f>
        <v>1</v>
      </c>
    </row>
    <row r="295" spans="1:8" x14ac:dyDescent="0.2">
      <c r="A295" t="s">
        <v>345</v>
      </c>
      <c r="B295" t="s">
        <v>1</v>
      </c>
      <c r="C295" t="s">
        <v>59</v>
      </c>
      <c r="D295" t="s">
        <v>491</v>
      </c>
      <c r="E295">
        <f>IF(_485[[#This Row],[Vote]]="AYE",1,0)</f>
        <v>0</v>
      </c>
      <c r="F295">
        <f>_xlfn.XLOOKUP("H.R. 485",Table2[Bill],Table2[Agree Value])</f>
        <v>0</v>
      </c>
      <c r="G295">
        <f>IF(_485[[#This Row],[Value]]=_485[[#This Row],[Agree]],_485[[#This Row],[Count]],0)</f>
        <v>1</v>
      </c>
      <c r="H295">
        <f>_xlfn.XLOOKUP("H.R. 485",Table2[Bill],Table2[Weight?],"Error")</f>
        <v>1</v>
      </c>
    </row>
    <row r="296" spans="1:8" x14ac:dyDescent="0.2">
      <c r="A296" t="s">
        <v>346</v>
      </c>
      <c r="B296" t="s">
        <v>5</v>
      </c>
      <c r="C296" t="s">
        <v>15</v>
      </c>
      <c r="D296" t="s">
        <v>490</v>
      </c>
      <c r="E296">
        <f>IF(_485[[#This Row],[Vote]]="AYE",1,0)</f>
        <v>1</v>
      </c>
      <c r="F296">
        <f>_xlfn.XLOOKUP("H.R. 485",Table2[Bill],Table2[Agree Value])</f>
        <v>0</v>
      </c>
      <c r="G296">
        <f>IF(_485[[#This Row],[Value]]=_485[[#This Row],[Agree]],_485[[#This Row],[Count]],0)</f>
        <v>0</v>
      </c>
      <c r="H296">
        <f>_xlfn.XLOOKUP("H.R. 485",Table2[Bill],Table2[Weight?],"Error")</f>
        <v>1</v>
      </c>
    </row>
    <row r="297" spans="1:8" x14ac:dyDescent="0.2">
      <c r="A297" t="s">
        <v>347</v>
      </c>
      <c r="B297" t="s">
        <v>5</v>
      </c>
      <c r="C297" t="s">
        <v>141</v>
      </c>
      <c r="D297" t="s">
        <v>490</v>
      </c>
      <c r="E297">
        <f>IF(_485[[#This Row],[Vote]]="AYE",1,0)</f>
        <v>1</v>
      </c>
      <c r="F297">
        <f>_xlfn.XLOOKUP("H.R. 485",Table2[Bill],Table2[Agree Value])</f>
        <v>0</v>
      </c>
      <c r="G297">
        <f>IF(_485[[#This Row],[Value]]=_485[[#This Row],[Agree]],_485[[#This Row],[Count]],0)</f>
        <v>0</v>
      </c>
      <c r="H297">
        <f>_xlfn.XLOOKUP("H.R. 485",Table2[Bill],Table2[Weight?],"Error")</f>
        <v>1</v>
      </c>
    </row>
    <row r="298" spans="1:8" x14ac:dyDescent="0.2">
      <c r="A298" t="s">
        <v>348</v>
      </c>
      <c r="B298" t="s">
        <v>1</v>
      </c>
      <c r="C298" t="s">
        <v>2</v>
      </c>
      <c r="D298" t="s">
        <v>491</v>
      </c>
      <c r="E298">
        <f>IF(_485[[#This Row],[Vote]]="AYE",1,0)</f>
        <v>0</v>
      </c>
      <c r="F298">
        <f>_xlfn.XLOOKUP("H.R. 485",Table2[Bill],Table2[Agree Value])</f>
        <v>0</v>
      </c>
      <c r="G298">
        <f>IF(_485[[#This Row],[Value]]=_485[[#This Row],[Agree]],_485[[#This Row],[Count]],0)</f>
        <v>1</v>
      </c>
      <c r="H298">
        <f>_xlfn.XLOOKUP("H.R. 485",Table2[Bill],Table2[Weight?],"Error")</f>
        <v>1</v>
      </c>
    </row>
    <row r="299" spans="1:8" x14ac:dyDescent="0.2">
      <c r="A299" t="s">
        <v>349</v>
      </c>
      <c r="B299" t="s">
        <v>1</v>
      </c>
      <c r="C299" t="s">
        <v>203</v>
      </c>
      <c r="D299" t="s">
        <v>491</v>
      </c>
      <c r="E299">
        <f>IF(_485[[#This Row],[Vote]]="AYE",1,0)</f>
        <v>0</v>
      </c>
      <c r="F299">
        <f>_xlfn.XLOOKUP("H.R. 485",Table2[Bill],Table2[Agree Value])</f>
        <v>0</v>
      </c>
      <c r="G299">
        <f>IF(_485[[#This Row],[Value]]=_485[[#This Row],[Agree]],_485[[#This Row],[Count]],0)</f>
        <v>1</v>
      </c>
      <c r="H299">
        <f>_xlfn.XLOOKUP("H.R. 485",Table2[Bill],Table2[Weight?],"Error")</f>
        <v>1</v>
      </c>
    </row>
    <row r="300" spans="1:8" x14ac:dyDescent="0.2">
      <c r="A300" t="s">
        <v>350</v>
      </c>
      <c r="B300" t="s">
        <v>5</v>
      </c>
      <c r="C300" t="s">
        <v>108</v>
      </c>
      <c r="D300" t="s">
        <v>490</v>
      </c>
      <c r="E300">
        <f>IF(_485[[#This Row],[Vote]]="AYE",1,0)</f>
        <v>1</v>
      </c>
      <c r="F300">
        <f>_xlfn.XLOOKUP("H.R. 485",Table2[Bill],Table2[Agree Value])</f>
        <v>0</v>
      </c>
      <c r="G300">
        <f>IF(_485[[#This Row],[Value]]=_485[[#This Row],[Agree]],_485[[#This Row],[Count]],0)</f>
        <v>0</v>
      </c>
      <c r="H300">
        <f>_xlfn.XLOOKUP("H.R. 485",Table2[Bill],Table2[Weight?],"Error")</f>
        <v>1</v>
      </c>
    </row>
    <row r="301" spans="1:8" x14ac:dyDescent="0.2">
      <c r="A301" t="s">
        <v>351</v>
      </c>
      <c r="B301" t="s">
        <v>5</v>
      </c>
      <c r="C301" t="s">
        <v>164</v>
      </c>
      <c r="D301" t="s">
        <v>490</v>
      </c>
      <c r="E301">
        <f>IF(_485[[#This Row],[Vote]]="AYE",1,0)</f>
        <v>1</v>
      </c>
      <c r="F301">
        <f>_xlfn.XLOOKUP("H.R. 485",Table2[Bill],Table2[Agree Value])</f>
        <v>0</v>
      </c>
      <c r="G301">
        <f>IF(_485[[#This Row],[Value]]=_485[[#This Row],[Agree]],_485[[#This Row],[Count]],0)</f>
        <v>0</v>
      </c>
      <c r="H301">
        <f>_xlfn.XLOOKUP("H.R. 485",Table2[Bill],Table2[Weight?],"Error")</f>
        <v>1</v>
      </c>
    </row>
    <row r="302" spans="1:8" x14ac:dyDescent="0.2">
      <c r="A302" t="s">
        <v>352</v>
      </c>
      <c r="B302" t="s">
        <v>5</v>
      </c>
      <c r="C302" t="s">
        <v>9</v>
      </c>
      <c r="D302" t="s">
        <v>490</v>
      </c>
      <c r="E302">
        <f>IF(_485[[#This Row],[Vote]]="AYE",1,0)</f>
        <v>1</v>
      </c>
      <c r="F302">
        <f>_xlfn.XLOOKUP("H.R. 485",Table2[Bill],Table2[Agree Value])</f>
        <v>0</v>
      </c>
      <c r="G302">
        <f>IF(_485[[#This Row],[Value]]=_485[[#This Row],[Agree]],_485[[#This Row],[Count]],0)</f>
        <v>0</v>
      </c>
      <c r="H302">
        <f>_xlfn.XLOOKUP("H.R. 485",Table2[Bill],Table2[Weight?],"Error")</f>
        <v>1</v>
      </c>
    </row>
    <row r="303" spans="1:8" x14ac:dyDescent="0.2">
      <c r="A303" t="s">
        <v>353</v>
      </c>
      <c r="B303" t="s">
        <v>1</v>
      </c>
      <c r="C303" t="s">
        <v>64</v>
      </c>
      <c r="D303" t="s">
        <v>491</v>
      </c>
      <c r="E303">
        <f>IF(_485[[#This Row],[Vote]]="AYE",1,0)</f>
        <v>0</v>
      </c>
      <c r="F303">
        <f>_xlfn.XLOOKUP("H.R. 485",Table2[Bill],Table2[Agree Value])</f>
        <v>0</v>
      </c>
      <c r="G303">
        <f>IF(_485[[#This Row],[Value]]=_485[[#This Row],[Agree]],_485[[#This Row],[Count]],0)</f>
        <v>1</v>
      </c>
      <c r="H303">
        <f>_xlfn.XLOOKUP("H.R. 485",Table2[Bill],Table2[Weight?],"Error")</f>
        <v>1</v>
      </c>
    </row>
    <row r="304" spans="1:8" x14ac:dyDescent="0.2">
      <c r="A304" t="s">
        <v>354</v>
      </c>
      <c r="B304" t="s">
        <v>5</v>
      </c>
      <c r="C304" t="s">
        <v>75</v>
      </c>
      <c r="D304" t="s">
        <v>490</v>
      </c>
      <c r="E304">
        <f>IF(_485[[#This Row],[Vote]]="AYE",1,0)</f>
        <v>1</v>
      </c>
      <c r="F304">
        <f>_xlfn.XLOOKUP("H.R. 485",Table2[Bill],Table2[Agree Value])</f>
        <v>0</v>
      </c>
      <c r="G304">
        <f>IF(_485[[#This Row],[Value]]=_485[[#This Row],[Agree]],_485[[#This Row],[Count]],0)</f>
        <v>0</v>
      </c>
      <c r="H304">
        <f>_xlfn.XLOOKUP("H.R. 485",Table2[Bill],Table2[Weight?],"Error")</f>
        <v>1</v>
      </c>
    </row>
    <row r="305" spans="1:8" x14ac:dyDescent="0.2">
      <c r="A305" t="s">
        <v>355</v>
      </c>
      <c r="B305" t="s">
        <v>1</v>
      </c>
      <c r="C305" t="s">
        <v>120</v>
      </c>
      <c r="D305" t="s">
        <v>491</v>
      </c>
      <c r="E305">
        <f>IF(_485[[#This Row],[Vote]]="AYE",1,0)</f>
        <v>0</v>
      </c>
      <c r="F305">
        <f>_xlfn.XLOOKUP("H.R. 485",Table2[Bill],Table2[Agree Value])</f>
        <v>0</v>
      </c>
      <c r="G305">
        <f>IF(_485[[#This Row],[Value]]=_485[[#This Row],[Agree]],_485[[#This Row],[Count]],0)</f>
        <v>1</v>
      </c>
      <c r="H305">
        <f>_xlfn.XLOOKUP("H.R. 485",Table2[Bill],Table2[Weight?],"Error")</f>
        <v>1</v>
      </c>
    </row>
    <row r="306" spans="1:8" x14ac:dyDescent="0.2">
      <c r="A306" t="s">
        <v>356</v>
      </c>
      <c r="B306" t="s">
        <v>5</v>
      </c>
      <c r="C306" t="s">
        <v>129</v>
      </c>
      <c r="D306" t="s">
        <v>490</v>
      </c>
      <c r="E306">
        <f>IF(_485[[#This Row],[Vote]]="AYE",1,0)</f>
        <v>1</v>
      </c>
      <c r="F306">
        <f>_xlfn.XLOOKUP("H.R. 485",Table2[Bill],Table2[Agree Value])</f>
        <v>0</v>
      </c>
      <c r="G306">
        <f>IF(_485[[#This Row],[Value]]=_485[[#This Row],[Agree]],_485[[#This Row],[Count]],0)</f>
        <v>0</v>
      </c>
      <c r="H306">
        <f>_xlfn.XLOOKUP("H.R. 485",Table2[Bill],Table2[Weight?],"Error")</f>
        <v>1</v>
      </c>
    </row>
    <row r="307" spans="1:8" x14ac:dyDescent="0.2">
      <c r="A307" t="s">
        <v>357</v>
      </c>
      <c r="B307" t="s">
        <v>1</v>
      </c>
      <c r="C307" t="s">
        <v>203</v>
      </c>
      <c r="D307" t="s">
        <v>491</v>
      </c>
      <c r="E307">
        <f>IF(_485[[#This Row],[Vote]]="AYE",1,0)</f>
        <v>0</v>
      </c>
      <c r="F307">
        <f>_xlfn.XLOOKUP("H.R. 485",Table2[Bill],Table2[Agree Value])</f>
        <v>0</v>
      </c>
      <c r="G307">
        <f>IF(_485[[#This Row],[Value]]=_485[[#This Row],[Agree]],_485[[#This Row],[Count]],0)</f>
        <v>1</v>
      </c>
      <c r="H307">
        <f>_xlfn.XLOOKUP("H.R. 485",Table2[Bill],Table2[Weight?],"Error")</f>
        <v>1</v>
      </c>
    </row>
    <row r="308" spans="1:8" x14ac:dyDescent="0.2">
      <c r="A308" t="s">
        <v>358</v>
      </c>
      <c r="B308" t="s">
        <v>5</v>
      </c>
      <c r="C308" t="s">
        <v>6</v>
      </c>
      <c r="D308" t="s">
        <v>490</v>
      </c>
      <c r="E308">
        <f>IF(_485[[#This Row],[Vote]]="AYE",1,0)</f>
        <v>1</v>
      </c>
      <c r="F308">
        <f>_xlfn.XLOOKUP("H.R. 485",Table2[Bill],Table2[Agree Value])</f>
        <v>0</v>
      </c>
      <c r="G308">
        <f>IF(_485[[#This Row],[Value]]=_485[[#This Row],[Agree]],_485[[#This Row],[Count]],0)</f>
        <v>0</v>
      </c>
      <c r="H308">
        <f>_xlfn.XLOOKUP("H.R. 485",Table2[Bill],Table2[Weight?],"Error")</f>
        <v>1</v>
      </c>
    </row>
    <row r="309" spans="1:8" x14ac:dyDescent="0.2">
      <c r="A309" t="s">
        <v>359</v>
      </c>
      <c r="B309" t="s">
        <v>1</v>
      </c>
      <c r="C309" t="s">
        <v>9</v>
      </c>
      <c r="D309" t="s">
        <v>491</v>
      </c>
      <c r="E309">
        <f>IF(_485[[#This Row],[Vote]]="AYE",1,0)</f>
        <v>0</v>
      </c>
      <c r="F309">
        <f>_xlfn.XLOOKUP("H.R. 485",Table2[Bill],Table2[Agree Value])</f>
        <v>0</v>
      </c>
      <c r="G309">
        <f>IF(_485[[#This Row],[Value]]=_485[[#This Row],[Agree]],_485[[#This Row],[Count]],0)</f>
        <v>1</v>
      </c>
      <c r="H309">
        <f>_xlfn.XLOOKUP("H.R. 485",Table2[Bill],Table2[Weight?],"Error")</f>
        <v>1</v>
      </c>
    </row>
    <row r="310" spans="1:8" x14ac:dyDescent="0.2">
      <c r="A310" t="s">
        <v>360</v>
      </c>
      <c r="B310" t="s">
        <v>1</v>
      </c>
      <c r="C310" t="s">
        <v>269</v>
      </c>
      <c r="D310" t="s">
        <v>491</v>
      </c>
      <c r="E310">
        <f>IF(_485[[#This Row],[Vote]]="AYE",1,0)</f>
        <v>0</v>
      </c>
      <c r="F310">
        <f>_xlfn.XLOOKUP("H.R. 485",Table2[Bill],Table2[Agree Value])</f>
        <v>0</v>
      </c>
      <c r="G310">
        <f>IF(_485[[#This Row],[Value]]=_485[[#This Row],[Agree]],_485[[#This Row],[Count]],0)</f>
        <v>1</v>
      </c>
      <c r="H310">
        <f>_xlfn.XLOOKUP("H.R. 485",Table2[Bill],Table2[Weight?],"Error")</f>
        <v>1</v>
      </c>
    </row>
    <row r="311" spans="1:8" x14ac:dyDescent="0.2">
      <c r="A311" t="s">
        <v>361</v>
      </c>
      <c r="B311" t="s">
        <v>1</v>
      </c>
      <c r="C311" t="s">
        <v>203</v>
      </c>
      <c r="D311" t="s">
        <v>491</v>
      </c>
      <c r="E311">
        <f>IF(_485[[#This Row],[Vote]]="AYE",1,0)</f>
        <v>0</v>
      </c>
      <c r="F311">
        <f>_xlfn.XLOOKUP("H.R. 485",Table2[Bill],Table2[Agree Value])</f>
        <v>0</v>
      </c>
      <c r="G311">
        <f>IF(_485[[#This Row],[Value]]=_485[[#This Row],[Agree]],_485[[#This Row],[Count]],0)</f>
        <v>1</v>
      </c>
      <c r="H311">
        <f>_xlfn.XLOOKUP("H.R. 485",Table2[Bill],Table2[Weight?],"Error")</f>
        <v>1</v>
      </c>
    </row>
    <row r="312" spans="1:8" x14ac:dyDescent="0.2">
      <c r="A312" t="s">
        <v>362</v>
      </c>
      <c r="B312" t="s">
        <v>1</v>
      </c>
      <c r="C312" t="s">
        <v>203</v>
      </c>
      <c r="D312" t="s">
        <v>491</v>
      </c>
      <c r="E312">
        <f>IF(_485[[#This Row],[Vote]]="AYE",1,0)</f>
        <v>0</v>
      </c>
      <c r="F312">
        <f>_xlfn.XLOOKUP("H.R. 485",Table2[Bill],Table2[Agree Value])</f>
        <v>0</v>
      </c>
      <c r="G312">
        <f>IF(_485[[#This Row],[Value]]=_485[[#This Row],[Agree]],_485[[#This Row],[Count]],0)</f>
        <v>1</v>
      </c>
      <c r="H312">
        <f>_xlfn.XLOOKUP("H.R. 485",Table2[Bill],Table2[Weight?],"Error")</f>
        <v>1</v>
      </c>
    </row>
    <row r="313" spans="1:8" x14ac:dyDescent="0.2">
      <c r="A313" t="s">
        <v>363</v>
      </c>
      <c r="B313" t="s">
        <v>1</v>
      </c>
      <c r="C313" t="s">
        <v>9</v>
      </c>
      <c r="D313" t="s">
        <v>491</v>
      </c>
      <c r="E313">
        <f>IF(_485[[#This Row],[Vote]]="AYE",1,0)</f>
        <v>0</v>
      </c>
      <c r="F313">
        <f>_xlfn.XLOOKUP("H.R. 485",Table2[Bill],Table2[Agree Value])</f>
        <v>0</v>
      </c>
      <c r="G313">
        <f>IF(_485[[#This Row],[Value]]=_485[[#This Row],[Agree]],_485[[#This Row],[Count]],0)</f>
        <v>1</v>
      </c>
      <c r="H313">
        <f>_xlfn.XLOOKUP("H.R. 485",Table2[Bill],Table2[Weight?],"Error")</f>
        <v>1</v>
      </c>
    </row>
    <row r="314" spans="1:8" x14ac:dyDescent="0.2">
      <c r="A314" t="s">
        <v>364</v>
      </c>
      <c r="B314" t="s">
        <v>1</v>
      </c>
      <c r="C314" t="s">
        <v>365</v>
      </c>
      <c r="D314" t="s">
        <v>491</v>
      </c>
      <c r="E314">
        <f>IF(_485[[#This Row],[Vote]]="AYE",1,0)</f>
        <v>0</v>
      </c>
      <c r="F314">
        <f>_xlfn.XLOOKUP("H.R. 485",Table2[Bill],Table2[Agree Value])</f>
        <v>0</v>
      </c>
      <c r="G314">
        <f>IF(_485[[#This Row],[Value]]=_485[[#This Row],[Agree]],_485[[#This Row],[Count]],0)</f>
        <v>1</v>
      </c>
      <c r="H314">
        <f>_xlfn.XLOOKUP("H.R. 485",Table2[Bill],Table2[Weight?],"Error")</f>
        <v>1</v>
      </c>
    </row>
    <row r="315" spans="1:8" x14ac:dyDescent="0.2">
      <c r="A315" t="s">
        <v>366</v>
      </c>
      <c r="B315" t="s">
        <v>5</v>
      </c>
      <c r="C315" t="s">
        <v>29</v>
      </c>
      <c r="D315" t="s">
        <v>490</v>
      </c>
      <c r="E315">
        <f>IF(_485[[#This Row],[Vote]]="AYE",1,0)</f>
        <v>1</v>
      </c>
      <c r="F315">
        <f>_xlfn.XLOOKUP("H.R. 485",Table2[Bill],Table2[Agree Value])</f>
        <v>0</v>
      </c>
      <c r="G315">
        <f>IF(_485[[#This Row],[Value]]=_485[[#This Row],[Agree]],_485[[#This Row],[Count]],0)</f>
        <v>0</v>
      </c>
      <c r="H315">
        <f>_xlfn.XLOOKUP("H.R. 485",Table2[Bill],Table2[Weight?],"Error")</f>
        <v>1</v>
      </c>
    </row>
    <row r="316" spans="1:8" x14ac:dyDescent="0.2">
      <c r="A316" t="s">
        <v>367</v>
      </c>
      <c r="B316" t="s">
        <v>1</v>
      </c>
      <c r="C316" t="s">
        <v>141</v>
      </c>
      <c r="D316" t="s">
        <v>491</v>
      </c>
      <c r="E316">
        <f>IF(_485[[#This Row],[Vote]]="AYE",1,0)</f>
        <v>0</v>
      </c>
      <c r="F316">
        <f>_xlfn.XLOOKUP("H.R. 485",Table2[Bill],Table2[Agree Value])</f>
        <v>0</v>
      </c>
      <c r="G316">
        <f>IF(_485[[#This Row],[Value]]=_485[[#This Row],[Agree]],_485[[#This Row],[Count]],0)</f>
        <v>1</v>
      </c>
      <c r="H316">
        <f>_xlfn.XLOOKUP("H.R. 485",Table2[Bill],Table2[Weight?],"Error")</f>
        <v>1</v>
      </c>
    </row>
    <row r="317" spans="1:8" x14ac:dyDescent="0.2">
      <c r="A317" t="s">
        <v>368</v>
      </c>
      <c r="B317" t="s">
        <v>5</v>
      </c>
      <c r="C317" t="s">
        <v>66</v>
      </c>
      <c r="D317" t="s">
        <v>490</v>
      </c>
      <c r="E317">
        <f>IF(_485[[#This Row],[Vote]]="AYE",1,0)</f>
        <v>1</v>
      </c>
      <c r="F317">
        <f>_xlfn.XLOOKUP("H.R. 485",Table2[Bill],Table2[Agree Value])</f>
        <v>0</v>
      </c>
      <c r="G317">
        <f>IF(_485[[#This Row],[Value]]=_485[[#This Row],[Agree]],_485[[#This Row],[Count]],0)</f>
        <v>0</v>
      </c>
      <c r="H317">
        <f>_xlfn.XLOOKUP("H.R. 485",Table2[Bill],Table2[Weight?],"Error")</f>
        <v>1</v>
      </c>
    </row>
    <row r="318" spans="1:8" x14ac:dyDescent="0.2">
      <c r="A318" t="s">
        <v>369</v>
      </c>
      <c r="B318" t="s">
        <v>1</v>
      </c>
      <c r="C318" t="s">
        <v>9</v>
      </c>
      <c r="D318" t="s">
        <v>491</v>
      </c>
      <c r="E318">
        <f>IF(_485[[#This Row],[Vote]]="AYE",1,0)</f>
        <v>0</v>
      </c>
      <c r="F318">
        <f>_xlfn.XLOOKUP("H.R. 485",Table2[Bill],Table2[Agree Value])</f>
        <v>0</v>
      </c>
      <c r="G318">
        <f>IF(_485[[#This Row],[Value]]=_485[[#This Row],[Agree]],_485[[#This Row],[Count]],0)</f>
        <v>1</v>
      </c>
      <c r="H318">
        <f>_xlfn.XLOOKUP("H.R. 485",Table2[Bill],Table2[Weight?],"Error")</f>
        <v>1</v>
      </c>
    </row>
    <row r="319" spans="1:8" x14ac:dyDescent="0.2">
      <c r="A319" t="s">
        <v>370</v>
      </c>
      <c r="B319" t="s">
        <v>1</v>
      </c>
      <c r="C319" t="s">
        <v>59</v>
      </c>
      <c r="D319" t="s">
        <v>491</v>
      </c>
      <c r="E319">
        <f>IF(_485[[#This Row],[Vote]]="AYE",1,0)</f>
        <v>0</v>
      </c>
      <c r="F319">
        <f>_xlfn.XLOOKUP("H.R. 485",Table2[Bill],Table2[Agree Value])</f>
        <v>0</v>
      </c>
      <c r="G319">
        <f>IF(_485[[#This Row],[Value]]=_485[[#This Row],[Agree]],_485[[#This Row],[Count]],0)</f>
        <v>1</v>
      </c>
      <c r="H319">
        <f>_xlfn.XLOOKUP("H.R. 485",Table2[Bill],Table2[Weight?],"Error")</f>
        <v>1</v>
      </c>
    </row>
    <row r="320" spans="1:8" x14ac:dyDescent="0.2">
      <c r="A320" t="s">
        <v>371</v>
      </c>
      <c r="B320" t="s">
        <v>5</v>
      </c>
      <c r="C320" t="s">
        <v>15</v>
      </c>
      <c r="D320" t="s">
        <v>490</v>
      </c>
      <c r="E320">
        <f>IF(_485[[#This Row],[Vote]]="AYE",1,0)</f>
        <v>1</v>
      </c>
      <c r="F320">
        <f>_xlfn.XLOOKUP("H.R. 485",Table2[Bill],Table2[Agree Value])</f>
        <v>0</v>
      </c>
      <c r="G320">
        <f>IF(_485[[#This Row],[Value]]=_485[[#This Row],[Agree]],_485[[#This Row],[Count]],0)</f>
        <v>0</v>
      </c>
      <c r="H320">
        <f>_xlfn.XLOOKUP("H.R. 485",Table2[Bill],Table2[Weight?],"Error")</f>
        <v>1</v>
      </c>
    </row>
    <row r="321" spans="1:8" x14ac:dyDescent="0.2">
      <c r="A321" t="s">
        <v>372</v>
      </c>
      <c r="B321" t="s">
        <v>1</v>
      </c>
      <c r="C321" t="s">
        <v>120</v>
      </c>
      <c r="D321" t="s">
        <v>400</v>
      </c>
      <c r="E321">
        <f>IF(_485[[#This Row],[Vote]]="AYE",1,0)</f>
        <v>0</v>
      </c>
      <c r="F321">
        <f>_xlfn.XLOOKUP("H.R. 485",Table2[Bill],Table2[Agree Value])</f>
        <v>0</v>
      </c>
      <c r="G321">
        <f>IF(_485[[#This Row],[Value]]=_485[[#This Row],[Agree]],_485[[#This Row],[Count]],0)</f>
        <v>1</v>
      </c>
      <c r="H321">
        <f>_xlfn.XLOOKUP("H.R. 485",Table2[Bill],Table2[Weight?],"Error")</f>
        <v>1</v>
      </c>
    </row>
    <row r="322" spans="1:8" x14ac:dyDescent="0.2">
      <c r="A322" t="s">
        <v>373</v>
      </c>
      <c r="B322" t="s">
        <v>1</v>
      </c>
      <c r="C322" t="s">
        <v>194</v>
      </c>
      <c r="D322" t="s">
        <v>491</v>
      </c>
      <c r="E322">
        <f>IF(_485[[#This Row],[Vote]]="AYE",1,0)</f>
        <v>0</v>
      </c>
      <c r="F322">
        <f>_xlfn.XLOOKUP("H.R. 485",Table2[Bill],Table2[Agree Value])</f>
        <v>0</v>
      </c>
      <c r="G322">
        <f>IF(_485[[#This Row],[Value]]=_485[[#This Row],[Agree]],_485[[#This Row],[Count]],0)</f>
        <v>1</v>
      </c>
      <c r="H322">
        <f>_xlfn.XLOOKUP("H.R. 485",Table2[Bill],Table2[Weight?],"Error")</f>
        <v>1</v>
      </c>
    </row>
    <row r="323" spans="1:8" x14ac:dyDescent="0.2">
      <c r="A323" t="s">
        <v>374</v>
      </c>
      <c r="B323" t="s">
        <v>1</v>
      </c>
      <c r="C323" t="s">
        <v>169</v>
      </c>
      <c r="D323" t="s">
        <v>491</v>
      </c>
      <c r="E323">
        <f>IF(_485[[#This Row],[Vote]]="AYE",1,0)</f>
        <v>0</v>
      </c>
      <c r="F323">
        <f>_xlfn.XLOOKUP("H.R. 485",Table2[Bill],Table2[Agree Value])</f>
        <v>0</v>
      </c>
      <c r="G323">
        <f>IF(_485[[#This Row],[Value]]=_485[[#This Row],[Agree]],_485[[#This Row],[Count]],0)</f>
        <v>1</v>
      </c>
      <c r="H323">
        <f>_xlfn.XLOOKUP("H.R. 485",Table2[Bill],Table2[Weight?],"Error")</f>
        <v>1</v>
      </c>
    </row>
    <row r="324" spans="1:8" x14ac:dyDescent="0.2">
      <c r="A324" t="s">
        <v>375</v>
      </c>
      <c r="B324" t="s">
        <v>1</v>
      </c>
      <c r="C324" t="s">
        <v>9</v>
      </c>
      <c r="D324" t="s">
        <v>491</v>
      </c>
      <c r="E324">
        <f>IF(_485[[#This Row],[Vote]]="AYE",1,0)</f>
        <v>0</v>
      </c>
      <c r="F324">
        <f>_xlfn.XLOOKUP("H.R. 485",Table2[Bill],Table2[Agree Value])</f>
        <v>0</v>
      </c>
      <c r="G324">
        <f>IF(_485[[#This Row],[Value]]=_485[[#This Row],[Agree]],_485[[#This Row],[Count]],0)</f>
        <v>1</v>
      </c>
      <c r="H324">
        <f>_xlfn.XLOOKUP("H.R. 485",Table2[Bill],Table2[Weight?],"Error")</f>
        <v>1</v>
      </c>
    </row>
    <row r="325" spans="1:8" x14ac:dyDescent="0.2">
      <c r="A325" t="s">
        <v>376</v>
      </c>
      <c r="B325" t="s">
        <v>5</v>
      </c>
      <c r="C325" t="s">
        <v>39</v>
      </c>
      <c r="D325" t="s">
        <v>490</v>
      </c>
      <c r="E325">
        <f>IF(_485[[#This Row],[Vote]]="AYE",1,0)</f>
        <v>1</v>
      </c>
      <c r="F325">
        <f>_xlfn.XLOOKUP("H.R. 485",Table2[Bill],Table2[Agree Value])</f>
        <v>0</v>
      </c>
      <c r="G325">
        <f>IF(_485[[#This Row],[Value]]=_485[[#This Row],[Agree]],_485[[#This Row],[Count]],0)</f>
        <v>0</v>
      </c>
      <c r="H325">
        <f>_xlfn.XLOOKUP("H.R. 485",Table2[Bill],Table2[Weight?],"Error")</f>
        <v>1</v>
      </c>
    </row>
    <row r="326" spans="1:8" x14ac:dyDescent="0.2">
      <c r="A326" t="s">
        <v>377</v>
      </c>
      <c r="B326" t="s">
        <v>1</v>
      </c>
      <c r="C326" t="s">
        <v>24</v>
      </c>
      <c r="D326" t="s">
        <v>491</v>
      </c>
      <c r="E326">
        <f>IF(_485[[#This Row],[Vote]]="AYE",1,0)</f>
        <v>0</v>
      </c>
      <c r="F326">
        <f>_xlfn.XLOOKUP("H.R. 485",Table2[Bill],Table2[Agree Value])</f>
        <v>0</v>
      </c>
      <c r="G326">
        <f>IF(_485[[#This Row],[Value]]=_485[[#This Row],[Agree]],_485[[#This Row],[Count]],0)</f>
        <v>1</v>
      </c>
      <c r="H326">
        <f>_xlfn.XLOOKUP("H.R. 485",Table2[Bill],Table2[Weight?],"Error")</f>
        <v>1</v>
      </c>
    </row>
    <row r="327" spans="1:8" x14ac:dyDescent="0.2">
      <c r="A327" t="s">
        <v>378</v>
      </c>
      <c r="B327" t="s">
        <v>1</v>
      </c>
      <c r="C327" t="s">
        <v>62</v>
      </c>
      <c r="D327" t="s">
        <v>491</v>
      </c>
      <c r="E327">
        <f>IF(_485[[#This Row],[Vote]]="AYE",1,0)</f>
        <v>0</v>
      </c>
      <c r="F327">
        <f>_xlfn.XLOOKUP("H.R. 485",Table2[Bill],Table2[Agree Value])</f>
        <v>0</v>
      </c>
      <c r="G327">
        <f>IF(_485[[#This Row],[Value]]=_485[[#This Row],[Agree]],_485[[#This Row],[Count]],0)</f>
        <v>1</v>
      </c>
      <c r="H327">
        <f>_xlfn.XLOOKUP("H.R. 485",Table2[Bill],Table2[Weight?],"Error")</f>
        <v>1</v>
      </c>
    </row>
    <row r="328" spans="1:8" x14ac:dyDescent="0.2">
      <c r="A328" t="s">
        <v>379</v>
      </c>
      <c r="B328" t="s">
        <v>1</v>
      </c>
      <c r="C328" t="s">
        <v>62</v>
      </c>
      <c r="D328" t="s">
        <v>491</v>
      </c>
      <c r="E328">
        <f>IF(_485[[#This Row],[Vote]]="AYE",1,0)</f>
        <v>0</v>
      </c>
      <c r="F328">
        <f>_xlfn.XLOOKUP("H.R. 485",Table2[Bill],Table2[Agree Value])</f>
        <v>0</v>
      </c>
      <c r="G328">
        <f>IF(_485[[#This Row],[Value]]=_485[[#This Row],[Agree]],_485[[#This Row],[Count]],0)</f>
        <v>1</v>
      </c>
      <c r="H328">
        <f>_xlfn.XLOOKUP("H.R. 485",Table2[Bill],Table2[Weight?],"Error")</f>
        <v>1</v>
      </c>
    </row>
    <row r="329" spans="1:8" x14ac:dyDescent="0.2">
      <c r="A329" t="s">
        <v>380</v>
      </c>
      <c r="B329" t="s">
        <v>1</v>
      </c>
      <c r="C329" t="s">
        <v>219</v>
      </c>
      <c r="D329" t="s">
        <v>491</v>
      </c>
      <c r="E329">
        <f>IF(_485[[#This Row],[Vote]]="AYE",1,0)</f>
        <v>0</v>
      </c>
      <c r="F329">
        <f>_xlfn.XLOOKUP("H.R. 485",Table2[Bill],Table2[Agree Value])</f>
        <v>0</v>
      </c>
      <c r="G329">
        <f>IF(_485[[#This Row],[Value]]=_485[[#This Row],[Agree]],_485[[#This Row],[Count]],0)</f>
        <v>1</v>
      </c>
      <c r="H329">
        <f>_xlfn.XLOOKUP("H.R. 485",Table2[Bill],Table2[Weight?],"Error")</f>
        <v>1</v>
      </c>
    </row>
    <row r="330" spans="1:8" x14ac:dyDescent="0.2">
      <c r="A330" t="s">
        <v>381</v>
      </c>
      <c r="B330" t="s">
        <v>5</v>
      </c>
      <c r="C330" t="s">
        <v>66</v>
      </c>
      <c r="D330" t="s">
        <v>490</v>
      </c>
      <c r="E330">
        <f>IF(_485[[#This Row],[Vote]]="AYE",1,0)</f>
        <v>1</v>
      </c>
      <c r="F330">
        <f>_xlfn.XLOOKUP("H.R. 485",Table2[Bill],Table2[Agree Value])</f>
        <v>0</v>
      </c>
      <c r="G330">
        <f>IF(_485[[#This Row],[Value]]=_485[[#This Row],[Agree]],_485[[#This Row],[Count]],0)</f>
        <v>0</v>
      </c>
      <c r="H330">
        <f>_xlfn.XLOOKUP("H.R. 485",Table2[Bill],Table2[Weight?],"Error")</f>
        <v>1</v>
      </c>
    </row>
    <row r="331" spans="1:8" x14ac:dyDescent="0.2">
      <c r="A331" t="s">
        <v>382</v>
      </c>
      <c r="B331" t="s">
        <v>5</v>
      </c>
      <c r="C331" t="s">
        <v>141</v>
      </c>
      <c r="D331" t="s">
        <v>490</v>
      </c>
      <c r="E331">
        <f>IF(_485[[#This Row],[Vote]]="AYE",1,0)</f>
        <v>1</v>
      </c>
      <c r="F331">
        <f>_xlfn.XLOOKUP("H.R. 485",Table2[Bill],Table2[Agree Value])</f>
        <v>0</v>
      </c>
      <c r="G331">
        <f>IF(_485[[#This Row],[Value]]=_485[[#This Row],[Agree]],_485[[#This Row],[Count]],0)</f>
        <v>0</v>
      </c>
      <c r="H331">
        <f>_xlfn.XLOOKUP("H.R. 485",Table2[Bill],Table2[Weight?],"Error")</f>
        <v>1</v>
      </c>
    </row>
    <row r="332" spans="1:8" x14ac:dyDescent="0.2">
      <c r="A332" t="s">
        <v>383</v>
      </c>
      <c r="B332" t="s">
        <v>5</v>
      </c>
      <c r="C332" t="s">
        <v>6</v>
      </c>
      <c r="D332" t="s">
        <v>490</v>
      </c>
      <c r="E332">
        <f>IF(_485[[#This Row],[Vote]]="AYE",1,0)</f>
        <v>1</v>
      </c>
      <c r="F332">
        <f>_xlfn.XLOOKUP("H.R. 485",Table2[Bill],Table2[Agree Value])</f>
        <v>0</v>
      </c>
      <c r="G332">
        <f>IF(_485[[#This Row],[Value]]=_485[[#This Row],[Agree]],_485[[#This Row],[Count]],0)</f>
        <v>0</v>
      </c>
      <c r="H332">
        <f>_xlfn.XLOOKUP("H.R. 485",Table2[Bill],Table2[Weight?],"Error")</f>
        <v>1</v>
      </c>
    </row>
    <row r="333" spans="1:8" x14ac:dyDescent="0.2">
      <c r="A333" t="s">
        <v>384</v>
      </c>
      <c r="B333" t="s">
        <v>5</v>
      </c>
      <c r="C333" t="s">
        <v>36</v>
      </c>
      <c r="D333" t="s">
        <v>490</v>
      </c>
      <c r="E333">
        <f>IF(_485[[#This Row],[Vote]]="AYE",1,0)</f>
        <v>1</v>
      </c>
      <c r="F333">
        <f>_xlfn.XLOOKUP("H.R. 485",Table2[Bill],Table2[Agree Value])</f>
        <v>0</v>
      </c>
      <c r="G333">
        <f>IF(_485[[#This Row],[Value]]=_485[[#This Row],[Agree]],_485[[#This Row],[Count]],0)</f>
        <v>0</v>
      </c>
      <c r="H333">
        <f>_xlfn.XLOOKUP("H.R. 485",Table2[Bill],Table2[Weight?],"Error")</f>
        <v>1</v>
      </c>
    </row>
    <row r="334" spans="1:8" x14ac:dyDescent="0.2">
      <c r="A334" t="s">
        <v>385</v>
      </c>
      <c r="B334" t="s">
        <v>5</v>
      </c>
      <c r="C334" t="s">
        <v>75</v>
      </c>
      <c r="D334" t="s">
        <v>490</v>
      </c>
      <c r="E334">
        <f>IF(_485[[#This Row],[Vote]]="AYE",1,0)</f>
        <v>1</v>
      </c>
      <c r="F334">
        <f>_xlfn.XLOOKUP("H.R. 485",Table2[Bill],Table2[Agree Value])</f>
        <v>0</v>
      </c>
      <c r="G334">
        <f>IF(_485[[#This Row],[Value]]=_485[[#This Row],[Agree]],_485[[#This Row],[Count]],0)</f>
        <v>0</v>
      </c>
      <c r="H334">
        <f>_xlfn.XLOOKUP("H.R. 485",Table2[Bill],Table2[Weight?],"Error")</f>
        <v>1</v>
      </c>
    </row>
    <row r="335" spans="1:8" x14ac:dyDescent="0.2">
      <c r="A335" t="s">
        <v>386</v>
      </c>
      <c r="B335" t="s">
        <v>5</v>
      </c>
      <c r="C335" t="s">
        <v>387</v>
      </c>
      <c r="D335" t="s">
        <v>490</v>
      </c>
      <c r="E335">
        <f>IF(_485[[#This Row],[Vote]]="AYE",1,0)</f>
        <v>1</v>
      </c>
      <c r="F335">
        <f>_xlfn.XLOOKUP("H.R. 485",Table2[Bill],Table2[Agree Value])</f>
        <v>0</v>
      </c>
      <c r="G335">
        <f>IF(_485[[#This Row],[Value]]=_485[[#This Row],[Agree]],_485[[#This Row],[Count]],0)</f>
        <v>0</v>
      </c>
      <c r="H335">
        <f>_xlfn.XLOOKUP("H.R. 485",Table2[Bill],Table2[Weight?],"Error")</f>
        <v>1</v>
      </c>
    </row>
    <row r="336" spans="1:8" x14ac:dyDescent="0.2">
      <c r="A336" t="s">
        <v>388</v>
      </c>
      <c r="B336" t="s">
        <v>1</v>
      </c>
      <c r="C336" t="s">
        <v>2</v>
      </c>
      <c r="D336" t="s">
        <v>491</v>
      </c>
      <c r="E336">
        <f>IF(_485[[#This Row],[Vote]]="AYE",1,0)</f>
        <v>0</v>
      </c>
      <c r="F336">
        <f>_xlfn.XLOOKUP("H.R. 485",Table2[Bill],Table2[Agree Value])</f>
        <v>0</v>
      </c>
      <c r="G336">
        <f>IF(_485[[#This Row],[Value]]=_485[[#This Row],[Agree]],_485[[#This Row],[Count]],0)</f>
        <v>1</v>
      </c>
      <c r="H336">
        <f>_xlfn.XLOOKUP("H.R. 485",Table2[Bill],Table2[Weight?],"Error")</f>
        <v>1</v>
      </c>
    </row>
    <row r="337" spans="1:8" x14ac:dyDescent="0.2">
      <c r="A337" t="s">
        <v>389</v>
      </c>
      <c r="B337" t="s">
        <v>5</v>
      </c>
      <c r="C337" t="s">
        <v>2</v>
      </c>
      <c r="D337" t="s">
        <v>490</v>
      </c>
      <c r="E337">
        <f>IF(_485[[#This Row],[Vote]]="AYE",1,0)</f>
        <v>1</v>
      </c>
      <c r="F337">
        <f>_xlfn.XLOOKUP("H.R. 485",Table2[Bill],Table2[Agree Value])</f>
        <v>0</v>
      </c>
      <c r="G337">
        <f>IF(_485[[#This Row],[Value]]=_485[[#This Row],[Agree]],_485[[#This Row],[Count]],0)</f>
        <v>0</v>
      </c>
      <c r="H337">
        <f>_xlfn.XLOOKUP("H.R. 485",Table2[Bill],Table2[Weight?],"Error")</f>
        <v>1</v>
      </c>
    </row>
    <row r="338" spans="1:8" x14ac:dyDescent="0.2">
      <c r="A338" t="s">
        <v>390</v>
      </c>
      <c r="B338" t="s">
        <v>5</v>
      </c>
      <c r="C338" t="s">
        <v>15</v>
      </c>
      <c r="D338" t="s">
        <v>490</v>
      </c>
      <c r="E338">
        <f>IF(_485[[#This Row],[Vote]]="AYE",1,0)</f>
        <v>1</v>
      </c>
      <c r="F338">
        <f>_xlfn.XLOOKUP("H.R. 485",Table2[Bill],Table2[Agree Value])</f>
        <v>0</v>
      </c>
      <c r="G338">
        <f>IF(_485[[#This Row],[Value]]=_485[[#This Row],[Agree]],_485[[#This Row],[Count]],0)</f>
        <v>0</v>
      </c>
      <c r="H338">
        <f>_xlfn.XLOOKUP("H.R. 485",Table2[Bill],Table2[Weight?],"Error")</f>
        <v>1</v>
      </c>
    </row>
    <row r="339" spans="1:8" x14ac:dyDescent="0.2">
      <c r="A339" t="s">
        <v>391</v>
      </c>
      <c r="B339" t="s">
        <v>1</v>
      </c>
      <c r="C339" t="s">
        <v>9</v>
      </c>
      <c r="D339" t="s">
        <v>491</v>
      </c>
      <c r="E339">
        <f>IF(_485[[#This Row],[Vote]]="AYE",1,0)</f>
        <v>0</v>
      </c>
      <c r="F339">
        <f>_xlfn.XLOOKUP("H.R. 485",Table2[Bill],Table2[Agree Value])</f>
        <v>0</v>
      </c>
      <c r="G339">
        <f>IF(_485[[#This Row],[Value]]=_485[[#This Row],[Agree]],_485[[#This Row],[Count]],0)</f>
        <v>1</v>
      </c>
      <c r="H339">
        <f>_xlfn.XLOOKUP("H.R. 485",Table2[Bill],Table2[Weight?],"Error")</f>
        <v>1</v>
      </c>
    </row>
    <row r="340" spans="1:8" x14ac:dyDescent="0.2">
      <c r="A340" t="s">
        <v>392</v>
      </c>
      <c r="B340" t="s">
        <v>1</v>
      </c>
      <c r="C340" t="s">
        <v>219</v>
      </c>
      <c r="D340" t="s">
        <v>491</v>
      </c>
      <c r="E340">
        <f>IF(_485[[#This Row],[Vote]]="AYE",1,0)</f>
        <v>0</v>
      </c>
      <c r="F340">
        <f>_xlfn.XLOOKUP("H.R. 485",Table2[Bill],Table2[Agree Value])</f>
        <v>0</v>
      </c>
      <c r="G340">
        <f>IF(_485[[#This Row],[Value]]=_485[[#This Row],[Agree]],_485[[#This Row],[Count]],0)</f>
        <v>1</v>
      </c>
      <c r="H340">
        <f>_xlfn.XLOOKUP("H.R. 485",Table2[Bill],Table2[Weight?],"Error")</f>
        <v>1</v>
      </c>
    </row>
    <row r="341" spans="1:8" x14ac:dyDescent="0.2">
      <c r="A341" t="s">
        <v>393</v>
      </c>
      <c r="B341" t="s">
        <v>5</v>
      </c>
      <c r="C341" t="s">
        <v>39</v>
      </c>
      <c r="D341" t="s">
        <v>490</v>
      </c>
      <c r="E341">
        <f>IF(_485[[#This Row],[Vote]]="AYE",1,0)</f>
        <v>1</v>
      </c>
      <c r="F341">
        <f>_xlfn.XLOOKUP("H.R. 485",Table2[Bill],Table2[Agree Value])</f>
        <v>0</v>
      </c>
      <c r="G341">
        <f>IF(_485[[#This Row],[Value]]=_485[[#This Row],[Agree]],_485[[#This Row],[Count]],0)</f>
        <v>0</v>
      </c>
      <c r="H341">
        <f>_xlfn.XLOOKUP("H.R. 485",Table2[Bill],Table2[Weight?],"Error")</f>
        <v>1</v>
      </c>
    </row>
    <row r="342" spans="1:8" x14ac:dyDescent="0.2">
      <c r="A342" t="s">
        <v>394</v>
      </c>
      <c r="B342" t="s">
        <v>1</v>
      </c>
      <c r="C342" t="s">
        <v>64</v>
      </c>
      <c r="D342" t="s">
        <v>491</v>
      </c>
      <c r="E342">
        <f>IF(_485[[#This Row],[Vote]]="AYE",1,0)</f>
        <v>0</v>
      </c>
      <c r="F342">
        <f>_xlfn.XLOOKUP("H.R. 485",Table2[Bill],Table2[Agree Value])</f>
        <v>0</v>
      </c>
      <c r="G342">
        <f>IF(_485[[#This Row],[Value]]=_485[[#This Row],[Agree]],_485[[#This Row],[Count]],0)</f>
        <v>1</v>
      </c>
      <c r="H342">
        <f>_xlfn.XLOOKUP("H.R. 485",Table2[Bill],Table2[Weight?],"Error")</f>
        <v>1</v>
      </c>
    </row>
    <row r="343" spans="1:8" x14ac:dyDescent="0.2">
      <c r="A343" t="s">
        <v>395</v>
      </c>
      <c r="B343" t="s">
        <v>5</v>
      </c>
      <c r="C343" t="s">
        <v>39</v>
      </c>
      <c r="D343" t="s">
        <v>490</v>
      </c>
      <c r="E343">
        <f>IF(_485[[#This Row],[Vote]]="AYE",1,0)</f>
        <v>1</v>
      </c>
      <c r="F343">
        <f>_xlfn.XLOOKUP("H.R. 485",Table2[Bill],Table2[Agree Value])</f>
        <v>0</v>
      </c>
      <c r="G343">
        <f>IF(_485[[#This Row],[Value]]=_485[[#This Row],[Agree]],_485[[#This Row],[Count]],0)</f>
        <v>0</v>
      </c>
      <c r="H343">
        <f>_xlfn.XLOOKUP("H.R. 485",Table2[Bill],Table2[Weight?],"Error")</f>
        <v>1</v>
      </c>
    </row>
    <row r="344" spans="1:8" x14ac:dyDescent="0.2">
      <c r="A344" t="s">
        <v>396</v>
      </c>
      <c r="B344" t="s">
        <v>1</v>
      </c>
      <c r="C344" t="s">
        <v>42</v>
      </c>
      <c r="D344" t="s">
        <v>491</v>
      </c>
      <c r="E344">
        <f>IF(_485[[#This Row],[Vote]]="AYE",1,0)</f>
        <v>0</v>
      </c>
      <c r="F344">
        <f>_xlfn.XLOOKUP("H.R. 485",Table2[Bill],Table2[Agree Value])</f>
        <v>0</v>
      </c>
      <c r="G344">
        <f>IF(_485[[#This Row],[Value]]=_485[[#This Row],[Agree]],_485[[#This Row],[Count]],0)</f>
        <v>1</v>
      </c>
      <c r="H344">
        <f>_xlfn.XLOOKUP("H.R. 485",Table2[Bill],Table2[Weight?],"Error")</f>
        <v>1</v>
      </c>
    </row>
    <row r="345" spans="1:8" x14ac:dyDescent="0.2">
      <c r="A345" t="s">
        <v>397</v>
      </c>
      <c r="B345" t="s">
        <v>1</v>
      </c>
      <c r="C345" t="s">
        <v>9</v>
      </c>
      <c r="D345" t="s">
        <v>491</v>
      </c>
      <c r="E345">
        <f>IF(_485[[#This Row],[Vote]]="AYE",1,0)</f>
        <v>0</v>
      </c>
      <c r="F345">
        <f>_xlfn.XLOOKUP("H.R. 485",Table2[Bill],Table2[Agree Value])</f>
        <v>0</v>
      </c>
      <c r="G345">
        <f>IF(_485[[#This Row],[Value]]=_485[[#This Row],[Agree]],_485[[#This Row],[Count]],0)</f>
        <v>1</v>
      </c>
      <c r="H345">
        <f>_xlfn.XLOOKUP("H.R. 485",Table2[Bill],Table2[Weight?],"Error")</f>
        <v>1</v>
      </c>
    </row>
    <row r="346" spans="1:8" x14ac:dyDescent="0.2">
      <c r="A346" t="s">
        <v>398</v>
      </c>
      <c r="B346" t="s">
        <v>1</v>
      </c>
      <c r="C346" t="s">
        <v>219</v>
      </c>
      <c r="D346" t="s">
        <v>491</v>
      </c>
      <c r="E346">
        <f>IF(_485[[#This Row],[Vote]]="AYE",1,0)</f>
        <v>0</v>
      </c>
      <c r="F346">
        <f>_xlfn.XLOOKUP("H.R. 485",Table2[Bill],Table2[Agree Value])</f>
        <v>0</v>
      </c>
      <c r="G346">
        <f>IF(_485[[#This Row],[Value]]=_485[[#This Row],[Agree]],_485[[#This Row],[Count]],0)</f>
        <v>1</v>
      </c>
      <c r="H346">
        <f>_xlfn.XLOOKUP("H.R. 485",Table2[Bill],Table2[Weight?],"Error")</f>
        <v>1</v>
      </c>
    </row>
    <row r="347" spans="1:8" x14ac:dyDescent="0.2">
      <c r="A347" t="s">
        <v>399</v>
      </c>
      <c r="B347" t="s">
        <v>5</v>
      </c>
      <c r="C347" t="s">
        <v>89</v>
      </c>
      <c r="D347" t="s">
        <v>400</v>
      </c>
      <c r="E347">
        <f>IF(_485[[#This Row],[Vote]]="AYE",1,0)</f>
        <v>0</v>
      </c>
      <c r="F347">
        <f>_xlfn.XLOOKUP("H.R. 485",Table2[Bill],Table2[Agree Value])</f>
        <v>0</v>
      </c>
      <c r="G347">
        <f>IF(_485[[#This Row],[Value]]=_485[[#This Row],[Agree]],_485[[#This Row],[Count]],0)</f>
        <v>1</v>
      </c>
      <c r="H347">
        <f>_xlfn.XLOOKUP("H.R. 485",Table2[Bill],Table2[Weight?],"Error")</f>
        <v>1</v>
      </c>
    </row>
    <row r="348" spans="1:8" x14ac:dyDescent="0.2">
      <c r="A348" t="s">
        <v>401</v>
      </c>
      <c r="B348" t="s">
        <v>1</v>
      </c>
      <c r="C348" t="s">
        <v>66</v>
      </c>
      <c r="D348" t="s">
        <v>491</v>
      </c>
      <c r="E348">
        <f>IF(_485[[#This Row],[Vote]]="AYE",1,0)</f>
        <v>0</v>
      </c>
      <c r="F348">
        <f>_xlfn.XLOOKUP("H.R. 485",Table2[Bill],Table2[Agree Value])</f>
        <v>0</v>
      </c>
      <c r="G348">
        <f>IF(_485[[#This Row],[Value]]=_485[[#This Row],[Agree]],_485[[#This Row],[Count]],0)</f>
        <v>1</v>
      </c>
      <c r="H348">
        <f>_xlfn.XLOOKUP("H.R. 485",Table2[Bill],Table2[Weight?],"Error")</f>
        <v>1</v>
      </c>
    </row>
    <row r="349" spans="1:8" x14ac:dyDescent="0.2">
      <c r="A349" t="s">
        <v>402</v>
      </c>
      <c r="B349" t="s">
        <v>1</v>
      </c>
      <c r="C349" t="s">
        <v>62</v>
      </c>
      <c r="D349" t="s">
        <v>491</v>
      </c>
      <c r="E349">
        <f>IF(_485[[#This Row],[Vote]]="AYE",1,0)</f>
        <v>0</v>
      </c>
      <c r="F349">
        <f>_xlfn.XLOOKUP("H.R. 485",Table2[Bill],Table2[Agree Value])</f>
        <v>0</v>
      </c>
      <c r="G349">
        <f>IF(_485[[#This Row],[Value]]=_485[[#This Row],[Agree]],_485[[#This Row],[Count]],0)</f>
        <v>1</v>
      </c>
      <c r="H349">
        <f>_xlfn.XLOOKUP("H.R. 485",Table2[Bill],Table2[Weight?],"Error")</f>
        <v>1</v>
      </c>
    </row>
    <row r="350" spans="1:8" x14ac:dyDescent="0.2">
      <c r="A350" t="s">
        <v>403</v>
      </c>
      <c r="B350" t="s">
        <v>1</v>
      </c>
      <c r="C350" t="s">
        <v>9</v>
      </c>
      <c r="D350" t="s">
        <v>491</v>
      </c>
      <c r="E350">
        <f>IF(_485[[#This Row],[Vote]]="AYE",1,0)</f>
        <v>0</v>
      </c>
      <c r="F350">
        <f>_xlfn.XLOOKUP("H.R. 485",Table2[Bill],Table2[Agree Value])</f>
        <v>0</v>
      </c>
      <c r="G350">
        <f>IF(_485[[#This Row],[Value]]=_485[[#This Row],[Agree]],_485[[#This Row],[Count]],0)</f>
        <v>1</v>
      </c>
      <c r="H350">
        <f>_xlfn.XLOOKUP("H.R. 485",Table2[Bill],Table2[Weight?],"Error")</f>
        <v>1</v>
      </c>
    </row>
    <row r="351" spans="1:8" x14ac:dyDescent="0.2">
      <c r="A351" t="s">
        <v>404</v>
      </c>
      <c r="B351" t="s">
        <v>1</v>
      </c>
      <c r="C351" t="s">
        <v>62</v>
      </c>
      <c r="D351" t="s">
        <v>491</v>
      </c>
      <c r="E351">
        <f>IF(_485[[#This Row],[Vote]]="AYE",1,0)</f>
        <v>0</v>
      </c>
      <c r="F351">
        <f>_xlfn.XLOOKUP("H.R. 485",Table2[Bill],Table2[Agree Value])</f>
        <v>0</v>
      </c>
      <c r="G351">
        <f>IF(_485[[#This Row],[Value]]=_485[[#This Row],[Agree]],_485[[#This Row],[Count]],0)</f>
        <v>1</v>
      </c>
      <c r="H351">
        <f>_xlfn.XLOOKUP("H.R. 485",Table2[Bill],Table2[Weight?],"Error")</f>
        <v>1</v>
      </c>
    </row>
    <row r="352" spans="1:8" x14ac:dyDescent="0.2">
      <c r="A352" t="s">
        <v>405</v>
      </c>
      <c r="B352" t="s">
        <v>1</v>
      </c>
      <c r="C352" t="s">
        <v>45</v>
      </c>
      <c r="D352" t="s">
        <v>491</v>
      </c>
      <c r="E352">
        <f>IF(_485[[#This Row],[Vote]]="AYE",1,0)</f>
        <v>0</v>
      </c>
      <c r="F352">
        <f>_xlfn.XLOOKUP("H.R. 485",Table2[Bill],Table2[Agree Value])</f>
        <v>0</v>
      </c>
      <c r="G352">
        <f>IF(_485[[#This Row],[Value]]=_485[[#This Row],[Agree]],_485[[#This Row],[Count]],0)</f>
        <v>1</v>
      </c>
      <c r="H352">
        <f>_xlfn.XLOOKUP("H.R. 485",Table2[Bill],Table2[Weight?],"Error")</f>
        <v>1</v>
      </c>
    </row>
    <row r="353" spans="1:8" x14ac:dyDescent="0.2">
      <c r="A353" t="s">
        <v>406</v>
      </c>
      <c r="B353" t="s">
        <v>1</v>
      </c>
      <c r="C353" t="s">
        <v>141</v>
      </c>
      <c r="D353" t="s">
        <v>491</v>
      </c>
      <c r="E353">
        <f>IF(_485[[#This Row],[Vote]]="AYE",1,0)</f>
        <v>0</v>
      </c>
      <c r="F353">
        <f>_xlfn.XLOOKUP("H.R. 485",Table2[Bill],Table2[Agree Value])</f>
        <v>0</v>
      </c>
      <c r="G353">
        <f>IF(_485[[#This Row],[Value]]=_485[[#This Row],[Agree]],_485[[#This Row],[Count]],0)</f>
        <v>1</v>
      </c>
      <c r="H353">
        <f>_xlfn.XLOOKUP("H.R. 485",Table2[Bill],Table2[Weight?],"Error")</f>
        <v>1</v>
      </c>
    </row>
    <row r="354" spans="1:8" x14ac:dyDescent="0.2">
      <c r="A354" t="s">
        <v>407</v>
      </c>
      <c r="B354" t="s">
        <v>5</v>
      </c>
      <c r="C354" t="s">
        <v>51</v>
      </c>
      <c r="D354" t="s">
        <v>490</v>
      </c>
      <c r="E354">
        <f>IF(_485[[#This Row],[Vote]]="AYE",1,0)</f>
        <v>1</v>
      </c>
      <c r="F354">
        <f>_xlfn.XLOOKUP("H.R. 485",Table2[Bill],Table2[Agree Value])</f>
        <v>0</v>
      </c>
      <c r="G354">
        <f>IF(_485[[#This Row],[Value]]=_485[[#This Row],[Agree]],_485[[#This Row],[Count]],0)</f>
        <v>0</v>
      </c>
      <c r="H354">
        <f>_xlfn.XLOOKUP("H.R. 485",Table2[Bill],Table2[Weight?],"Error")</f>
        <v>1</v>
      </c>
    </row>
    <row r="355" spans="1:8" x14ac:dyDescent="0.2">
      <c r="A355" t="s">
        <v>408</v>
      </c>
      <c r="B355" t="s">
        <v>1</v>
      </c>
      <c r="C355" t="s">
        <v>47</v>
      </c>
      <c r="D355" t="s">
        <v>491</v>
      </c>
      <c r="E355">
        <f>IF(_485[[#This Row],[Vote]]="AYE",1,0)</f>
        <v>0</v>
      </c>
      <c r="F355">
        <f>_xlfn.XLOOKUP("H.R. 485",Table2[Bill],Table2[Agree Value])</f>
        <v>0</v>
      </c>
      <c r="G355">
        <f>IF(_485[[#This Row],[Value]]=_485[[#This Row],[Agree]],_485[[#This Row],[Count]],0)</f>
        <v>1</v>
      </c>
      <c r="H355">
        <f>_xlfn.XLOOKUP("H.R. 485",Table2[Bill],Table2[Weight?],"Error")</f>
        <v>1</v>
      </c>
    </row>
    <row r="356" spans="1:8" x14ac:dyDescent="0.2">
      <c r="A356" t="s">
        <v>409</v>
      </c>
      <c r="B356" t="s">
        <v>5</v>
      </c>
      <c r="C356" t="s">
        <v>13</v>
      </c>
      <c r="D356" t="s">
        <v>490</v>
      </c>
      <c r="E356">
        <f>IF(_485[[#This Row],[Vote]]="AYE",1,0)</f>
        <v>1</v>
      </c>
      <c r="F356">
        <f>_xlfn.XLOOKUP("H.R. 485",Table2[Bill],Table2[Agree Value])</f>
        <v>0</v>
      </c>
      <c r="G356">
        <f>IF(_485[[#This Row],[Value]]=_485[[#This Row],[Agree]],_485[[#This Row],[Count]],0)</f>
        <v>0</v>
      </c>
      <c r="H356">
        <f>_xlfn.XLOOKUP("H.R. 485",Table2[Bill],Table2[Weight?],"Error")</f>
        <v>1</v>
      </c>
    </row>
    <row r="357" spans="1:8" x14ac:dyDescent="0.2">
      <c r="A357" t="s">
        <v>410</v>
      </c>
      <c r="B357" t="s">
        <v>1</v>
      </c>
      <c r="C357" t="s">
        <v>13</v>
      </c>
      <c r="D357" t="s">
        <v>491</v>
      </c>
      <c r="E357">
        <f>IF(_485[[#This Row],[Vote]]="AYE",1,0)</f>
        <v>0</v>
      </c>
      <c r="F357">
        <f>_xlfn.XLOOKUP("H.R. 485",Table2[Bill],Table2[Agree Value])</f>
        <v>0</v>
      </c>
      <c r="G357">
        <f>IF(_485[[#This Row],[Value]]=_485[[#This Row],[Agree]],_485[[#This Row],[Count]],0)</f>
        <v>1</v>
      </c>
      <c r="H357">
        <f>_xlfn.XLOOKUP("H.R. 485",Table2[Bill],Table2[Weight?],"Error")</f>
        <v>1</v>
      </c>
    </row>
    <row r="358" spans="1:8" x14ac:dyDescent="0.2">
      <c r="A358" t="s">
        <v>411</v>
      </c>
      <c r="B358" t="s">
        <v>5</v>
      </c>
      <c r="C358" t="s">
        <v>15</v>
      </c>
      <c r="D358" t="s">
        <v>490</v>
      </c>
      <c r="E358">
        <f>IF(_485[[#This Row],[Vote]]="AYE",1,0)</f>
        <v>1</v>
      </c>
      <c r="F358">
        <f>_xlfn.XLOOKUP("H.R. 485",Table2[Bill],Table2[Agree Value])</f>
        <v>0</v>
      </c>
      <c r="G358">
        <f>IF(_485[[#This Row],[Value]]=_485[[#This Row],[Agree]],_485[[#This Row],[Count]],0)</f>
        <v>0</v>
      </c>
      <c r="H358">
        <f>_xlfn.XLOOKUP("H.R. 485",Table2[Bill],Table2[Weight?],"Error")</f>
        <v>1</v>
      </c>
    </row>
    <row r="359" spans="1:8" x14ac:dyDescent="0.2">
      <c r="A359" t="s">
        <v>412</v>
      </c>
      <c r="B359" t="s">
        <v>5</v>
      </c>
      <c r="C359" t="s">
        <v>15</v>
      </c>
      <c r="D359" t="s">
        <v>490</v>
      </c>
      <c r="E359">
        <f>IF(_485[[#This Row],[Vote]]="AYE",1,0)</f>
        <v>1</v>
      </c>
      <c r="F359">
        <f>_xlfn.XLOOKUP("H.R. 485",Table2[Bill],Table2[Agree Value])</f>
        <v>0</v>
      </c>
      <c r="G359">
        <f>IF(_485[[#This Row],[Value]]=_485[[#This Row],[Agree]],_485[[#This Row],[Count]],0)</f>
        <v>0</v>
      </c>
      <c r="H359">
        <f>_xlfn.XLOOKUP("H.R. 485",Table2[Bill],Table2[Weight?],"Error")</f>
        <v>1</v>
      </c>
    </row>
    <row r="360" spans="1:8" x14ac:dyDescent="0.2">
      <c r="A360" t="s">
        <v>413</v>
      </c>
      <c r="B360" t="s">
        <v>1</v>
      </c>
      <c r="C360" t="s">
        <v>6</v>
      </c>
      <c r="D360" t="s">
        <v>491</v>
      </c>
      <c r="E360">
        <f>IF(_485[[#This Row],[Vote]]="AYE",1,0)</f>
        <v>0</v>
      </c>
      <c r="F360">
        <f>_xlfn.XLOOKUP("H.R. 485",Table2[Bill],Table2[Agree Value])</f>
        <v>0</v>
      </c>
      <c r="G360">
        <f>IF(_485[[#This Row],[Value]]=_485[[#This Row],[Agree]],_485[[#This Row],[Count]],0)</f>
        <v>1</v>
      </c>
      <c r="H360">
        <f>_xlfn.XLOOKUP("H.R. 485",Table2[Bill],Table2[Weight?],"Error")</f>
        <v>1</v>
      </c>
    </row>
    <row r="361" spans="1:8" x14ac:dyDescent="0.2">
      <c r="A361" t="s">
        <v>414</v>
      </c>
      <c r="B361" t="s">
        <v>1</v>
      </c>
      <c r="C361" t="s">
        <v>9</v>
      </c>
      <c r="D361" t="s">
        <v>491</v>
      </c>
      <c r="E361">
        <f>IF(_485[[#This Row],[Vote]]="AYE",1,0)</f>
        <v>0</v>
      </c>
      <c r="F361">
        <f>_xlfn.XLOOKUP("H.R. 485",Table2[Bill],Table2[Agree Value])</f>
        <v>0</v>
      </c>
      <c r="G361">
        <f>IF(_485[[#This Row],[Value]]=_485[[#This Row],[Agree]],_485[[#This Row],[Count]],0)</f>
        <v>1</v>
      </c>
      <c r="H361">
        <f>_xlfn.XLOOKUP("H.R. 485",Table2[Bill],Table2[Weight?],"Error")</f>
        <v>1</v>
      </c>
    </row>
    <row r="362" spans="1:8" x14ac:dyDescent="0.2">
      <c r="A362" t="s">
        <v>415</v>
      </c>
      <c r="B362" t="s">
        <v>1</v>
      </c>
      <c r="C362" t="s">
        <v>203</v>
      </c>
      <c r="D362" t="s">
        <v>491</v>
      </c>
      <c r="E362">
        <f>IF(_485[[#This Row],[Vote]]="AYE",1,0)</f>
        <v>0</v>
      </c>
      <c r="F362">
        <f>_xlfn.XLOOKUP("H.R. 485",Table2[Bill],Table2[Agree Value])</f>
        <v>0</v>
      </c>
      <c r="G362">
        <f>IF(_485[[#This Row],[Value]]=_485[[#This Row],[Agree]],_485[[#This Row],[Count]],0)</f>
        <v>1</v>
      </c>
      <c r="H362">
        <f>_xlfn.XLOOKUP("H.R. 485",Table2[Bill],Table2[Weight?],"Error")</f>
        <v>1</v>
      </c>
    </row>
    <row r="363" spans="1:8" x14ac:dyDescent="0.2">
      <c r="A363" t="s">
        <v>416</v>
      </c>
      <c r="B363" t="s">
        <v>5</v>
      </c>
      <c r="C363" t="s">
        <v>182</v>
      </c>
      <c r="D363" t="s">
        <v>490</v>
      </c>
      <c r="E363">
        <f>IF(_485[[#This Row],[Vote]]="AYE",1,0)</f>
        <v>1</v>
      </c>
      <c r="F363">
        <f>_xlfn.XLOOKUP("H.R. 485",Table2[Bill],Table2[Agree Value])</f>
        <v>0</v>
      </c>
      <c r="G363">
        <f>IF(_485[[#This Row],[Value]]=_485[[#This Row],[Agree]],_485[[#This Row],[Count]],0)</f>
        <v>0</v>
      </c>
      <c r="H363">
        <f>_xlfn.XLOOKUP("H.R. 485",Table2[Bill],Table2[Weight?],"Error")</f>
        <v>1</v>
      </c>
    </row>
    <row r="364" spans="1:8" x14ac:dyDescent="0.2">
      <c r="A364" t="s">
        <v>417</v>
      </c>
      <c r="B364" t="s">
        <v>1</v>
      </c>
      <c r="C364" t="s">
        <v>45</v>
      </c>
      <c r="D364" t="s">
        <v>491</v>
      </c>
      <c r="E364">
        <f>IF(_485[[#This Row],[Vote]]="AYE",1,0)</f>
        <v>0</v>
      </c>
      <c r="F364">
        <f>_xlfn.XLOOKUP("H.R. 485",Table2[Bill],Table2[Agree Value])</f>
        <v>0</v>
      </c>
      <c r="G364">
        <f>IF(_485[[#This Row],[Value]]=_485[[#This Row],[Agree]],_485[[#This Row],[Count]],0)</f>
        <v>1</v>
      </c>
      <c r="H364">
        <f>_xlfn.XLOOKUP("H.R. 485",Table2[Bill],Table2[Weight?],"Error")</f>
        <v>1</v>
      </c>
    </row>
    <row r="365" spans="1:8" x14ac:dyDescent="0.2">
      <c r="A365" t="s">
        <v>418</v>
      </c>
      <c r="B365" t="s">
        <v>5</v>
      </c>
      <c r="C365" t="s">
        <v>11</v>
      </c>
      <c r="D365" t="s">
        <v>490</v>
      </c>
      <c r="E365">
        <f>IF(_485[[#This Row],[Vote]]="AYE",1,0)</f>
        <v>1</v>
      </c>
      <c r="F365">
        <f>_xlfn.XLOOKUP("H.R. 485",Table2[Bill],Table2[Agree Value])</f>
        <v>0</v>
      </c>
      <c r="G365">
        <f>IF(_485[[#This Row],[Value]]=_485[[#This Row],[Agree]],_485[[#This Row],[Count]],0)</f>
        <v>0</v>
      </c>
      <c r="H365">
        <f>_xlfn.XLOOKUP("H.R. 485",Table2[Bill],Table2[Weight?],"Error")</f>
        <v>1</v>
      </c>
    </row>
    <row r="366" spans="1:8" x14ac:dyDescent="0.2">
      <c r="A366" t="s">
        <v>419</v>
      </c>
      <c r="B366" t="s">
        <v>5</v>
      </c>
      <c r="C366" t="s">
        <v>27</v>
      </c>
      <c r="D366" t="s">
        <v>490</v>
      </c>
      <c r="E366">
        <f>IF(_485[[#This Row],[Vote]]="AYE",1,0)</f>
        <v>1</v>
      </c>
      <c r="F366">
        <f>_xlfn.XLOOKUP("H.R. 485",Table2[Bill],Table2[Agree Value])</f>
        <v>0</v>
      </c>
      <c r="G366">
        <f>IF(_485[[#This Row],[Value]]=_485[[#This Row],[Agree]],_485[[#This Row],[Count]],0)</f>
        <v>0</v>
      </c>
      <c r="H366">
        <f>_xlfn.XLOOKUP("H.R. 485",Table2[Bill],Table2[Weight?],"Error")</f>
        <v>1</v>
      </c>
    </row>
    <row r="367" spans="1:8" x14ac:dyDescent="0.2">
      <c r="A367" t="s">
        <v>420</v>
      </c>
      <c r="B367" t="s">
        <v>5</v>
      </c>
      <c r="C367" t="s">
        <v>203</v>
      </c>
      <c r="D367" t="s">
        <v>490</v>
      </c>
      <c r="E367">
        <f>IF(_485[[#This Row],[Vote]]="AYE",1,0)</f>
        <v>1</v>
      </c>
      <c r="F367">
        <f>_xlfn.XLOOKUP("H.R. 485",Table2[Bill],Table2[Agree Value])</f>
        <v>0</v>
      </c>
      <c r="G367">
        <f>IF(_485[[#This Row],[Value]]=_485[[#This Row],[Agree]],_485[[#This Row],[Count]],0)</f>
        <v>0</v>
      </c>
      <c r="H367">
        <f>_xlfn.XLOOKUP("H.R. 485",Table2[Bill],Table2[Weight?],"Error")</f>
        <v>1</v>
      </c>
    </row>
    <row r="368" spans="1:8" x14ac:dyDescent="0.2">
      <c r="A368" t="s">
        <v>421</v>
      </c>
      <c r="B368" t="s">
        <v>1</v>
      </c>
      <c r="C368" t="s">
        <v>141</v>
      </c>
      <c r="D368" t="s">
        <v>491</v>
      </c>
      <c r="E368">
        <f>IF(_485[[#This Row],[Vote]]="AYE",1,0)</f>
        <v>0</v>
      </c>
      <c r="F368">
        <f>_xlfn.XLOOKUP("H.R. 485",Table2[Bill],Table2[Agree Value])</f>
        <v>0</v>
      </c>
      <c r="G368">
        <f>IF(_485[[#This Row],[Value]]=_485[[#This Row],[Agree]],_485[[#This Row],[Count]],0)</f>
        <v>1</v>
      </c>
      <c r="H368">
        <f>_xlfn.XLOOKUP("H.R. 485",Table2[Bill],Table2[Weight?],"Error")</f>
        <v>1</v>
      </c>
    </row>
    <row r="369" spans="1:8" x14ac:dyDescent="0.2">
      <c r="A369" t="s">
        <v>422</v>
      </c>
      <c r="B369" t="s">
        <v>5</v>
      </c>
      <c r="C369" t="s">
        <v>66</v>
      </c>
      <c r="D369" t="s">
        <v>490</v>
      </c>
      <c r="E369">
        <f>IF(_485[[#This Row],[Vote]]="AYE",1,0)</f>
        <v>1</v>
      </c>
      <c r="F369">
        <f>_xlfn.XLOOKUP("H.R. 485",Table2[Bill],Table2[Agree Value])</f>
        <v>0</v>
      </c>
      <c r="G369">
        <f>IF(_485[[#This Row],[Value]]=_485[[#This Row],[Agree]],_485[[#This Row],[Count]],0)</f>
        <v>0</v>
      </c>
      <c r="H369">
        <f>_xlfn.XLOOKUP("H.R. 485",Table2[Bill],Table2[Weight?],"Error")</f>
        <v>1</v>
      </c>
    </row>
    <row r="370" spans="1:8" x14ac:dyDescent="0.2">
      <c r="A370" t="s">
        <v>423</v>
      </c>
      <c r="B370" t="s">
        <v>1</v>
      </c>
      <c r="C370" t="s">
        <v>62</v>
      </c>
      <c r="D370" t="s">
        <v>491</v>
      </c>
      <c r="E370">
        <f>IF(_485[[#This Row],[Vote]]="AYE",1,0)</f>
        <v>0</v>
      </c>
      <c r="F370">
        <f>_xlfn.XLOOKUP("H.R. 485",Table2[Bill],Table2[Agree Value])</f>
        <v>0</v>
      </c>
      <c r="G370">
        <f>IF(_485[[#This Row],[Value]]=_485[[#This Row],[Agree]],_485[[#This Row],[Count]],0)</f>
        <v>1</v>
      </c>
      <c r="H370">
        <f>_xlfn.XLOOKUP("H.R. 485",Table2[Bill],Table2[Weight?],"Error")</f>
        <v>1</v>
      </c>
    </row>
    <row r="371" spans="1:8" x14ac:dyDescent="0.2">
      <c r="A371" t="s">
        <v>424</v>
      </c>
      <c r="B371" t="s">
        <v>1</v>
      </c>
      <c r="C371" t="s">
        <v>39</v>
      </c>
      <c r="D371" t="s">
        <v>491</v>
      </c>
      <c r="E371">
        <f>IF(_485[[#This Row],[Vote]]="AYE",1,0)</f>
        <v>0</v>
      </c>
      <c r="F371">
        <f>_xlfn.XLOOKUP("H.R. 485",Table2[Bill],Table2[Agree Value])</f>
        <v>0</v>
      </c>
      <c r="G371">
        <f>IF(_485[[#This Row],[Value]]=_485[[#This Row],[Agree]],_485[[#This Row],[Count]],0)</f>
        <v>1</v>
      </c>
      <c r="H371">
        <f>_xlfn.XLOOKUP("H.R. 485",Table2[Bill],Table2[Weight?],"Error")</f>
        <v>1</v>
      </c>
    </row>
    <row r="372" spans="1:8" x14ac:dyDescent="0.2">
      <c r="A372" t="s">
        <v>425</v>
      </c>
      <c r="B372" t="s">
        <v>1</v>
      </c>
      <c r="C372" t="s">
        <v>47</v>
      </c>
      <c r="D372" t="s">
        <v>491</v>
      </c>
      <c r="E372">
        <f>IF(_485[[#This Row],[Vote]]="AYE",1,0)</f>
        <v>0</v>
      </c>
      <c r="F372">
        <f>_xlfn.XLOOKUP("H.R. 485",Table2[Bill],Table2[Agree Value])</f>
        <v>0</v>
      </c>
      <c r="G372">
        <f>IF(_485[[#This Row],[Value]]=_485[[#This Row],[Agree]],_485[[#This Row],[Count]],0)</f>
        <v>1</v>
      </c>
      <c r="H372">
        <f>_xlfn.XLOOKUP("H.R. 485",Table2[Bill],Table2[Weight?],"Error")</f>
        <v>1</v>
      </c>
    </row>
    <row r="373" spans="1:8" x14ac:dyDescent="0.2">
      <c r="A373" t="s">
        <v>426</v>
      </c>
      <c r="B373" t="s">
        <v>5</v>
      </c>
      <c r="C373" t="s">
        <v>29</v>
      </c>
      <c r="D373" t="s">
        <v>490</v>
      </c>
      <c r="E373">
        <f>IF(_485[[#This Row],[Vote]]="AYE",1,0)</f>
        <v>1</v>
      </c>
      <c r="F373">
        <f>_xlfn.XLOOKUP("H.R. 485",Table2[Bill],Table2[Agree Value])</f>
        <v>0</v>
      </c>
      <c r="G373">
        <f>IF(_485[[#This Row],[Value]]=_485[[#This Row],[Agree]],_485[[#This Row],[Count]],0)</f>
        <v>0</v>
      </c>
      <c r="H373">
        <f>_xlfn.XLOOKUP("H.R. 485",Table2[Bill],Table2[Weight?],"Error")</f>
        <v>1</v>
      </c>
    </row>
    <row r="374" spans="1:8" x14ac:dyDescent="0.2">
      <c r="A374" t="s">
        <v>427</v>
      </c>
      <c r="B374" t="s">
        <v>1</v>
      </c>
      <c r="C374" t="s">
        <v>287</v>
      </c>
      <c r="D374" t="s">
        <v>491</v>
      </c>
      <c r="E374">
        <f>IF(_485[[#This Row],[Vote]]="AYE",1,0)</f>
        <v>0</v>
      </c>
      <c r="F374">
        <f>_xlfn.XLOOKUP("H.R. 485",Table2[Bill],Table2[Agree Value])</f>
        <v>0</v>
      </c>
      <c r="G374">
        <f>IF(_485[[#This Row],[Value]]=_485[[#This Row],[Agree]],_485[[#This Row],[Count]],0)</f>
        <v>1</v>
      </c>
      <c r="H374">
        <f>_xlfn.XLOOKUP("H.R. 485",Table2[Bill],Table2[Weight?],"Error")</f>
        <v>1</v>
      </c>
    </row>
    <row r="375" spans="1:8" x14ac:dyDescent="0.2">
      <c r="A375" t="s">
        <v>428</v>
      </c>
      <c r="B375" t="s">
        <v>1</v>
      </c>
      <c r="C375" t="s">
        <v>51</v>
      </c>
      <c r="D375" t="s">
        <v>491</v>
      </c>
      <c r="E375">
        <f>IF(_485[[#This Row],[Vote]]="AYE",1,0)</f>
        <v>0</v>
      </c>
      <c r="F375">
        <f>_xlfn.XLOOKUP("H.R. 485",Table2[Bill],Table2[Agree Value])</f>
        <v>0</v>
      </c>
      <c r="G375">
        <f>IF(_485[[#This Row],[Value]]=_485[[#This Row],[Agree]],_485[[#This Row],[Count]],0)</f>
        <v>1</v>
      </c>
      <c r="H375">
        <f>_xlfn.XLOOKUP("H.R. 485",Table2[Bill],Table2[Weight?],"Error")</f>
        <v>1</v>
      </c>
    </row>
    <row r="376" spans="1:8" x14ac:dyDescent="0.2">
      <c r="A376" t="s">
        <v>429</v>
      </c>
      <c r="B376" t="s">
        <v>5</v>
      </c>
      <c r="C376" t="s">
        <v>120</v>
      </c>
      <c r="D376" t="s">
        <v>490</v>
      </c>
      <c r="E376">
        <f>IF(_485[[#This Row],[Vote]]="AYE",1,0)</f>
        <v>1</v>
      </c>
      <c r="F376">
        <f>_xlfn.XLOOKUP("H.R. 485",Table2[Bill],Table2[Agree Value])</f>
        <v>0</v>
      </c>
      <c r="G376">
        <f>IF(_485[[#This Row],[Value]]=_485[[#This Row],[Agree]],_485[[#This Row],[Count]],0)</f>
        <v>0</v>
      </c>
      <c r="H376">
        <f>_xlfn.XLOOKUP("H.R. 485",Table2[Bill],Table2[Weight?],"Error")</f>
        <v>1</v>
      </c>
    </row>
    <row r="377" spans="1:8" x14ac:dyDescent="0.2">
      <c r="A377" t="s">
        <v>430</v>
      </c>
      <c r="B377" t="s">
        <v>5</v>
      </c>
      <c r="C377" t="s">
        <v>9</v>
      </c>
      <c r="D377" t="s">
        <v>490</v>
      </c>
      <c r="E377">
        <f>IF(_485[[#This Row],[Vote]]="AYE",1,0)</f>
        <v>1</v>
      </c>
      <c r="F377">
        <f>_xlfn.XLOOKUP("H.R. 485",Table2[Bill],Table2[Agree Value])</f>
        <v>0</v>
      </c>
      <c r="G377">
        <f>IF(_485[[#This Row],[Value]]=_485[[#This Row],[Agree]],_485[[#This Row],[Count]],0)</f>
        <v>0</v>
      </c>
      <c r="H377">
        <f>_xlfn.XLOOKUP("H.R. 485",Table2[Bill],Table2[Weight?],"Error")</f>
        <v>1</v>
      </c>
    </row>
    <row r="378" spans="1:8" x14ac:dyDescent="0.2">
      <c r="A378" t="s">
        <v>431</v>
      </c>
      <c r="B378" t="s">
        <v>5</v>
      </c>
      <c r="C378" t="s">
        <v>64</v>
      </c>
      <c r="D378" t="s">
        <v>490</v>
      </c>
      <c r="E378">
        <f>IF(_485[[#This Row],[Vote]]="AYE",1,0)</f>
        <v>1</v>
      </c>
      <c r="F378">
        <f>_xlfn.XLOOKUP("H.R. 485",Table2[Bill],Table2[Agree Value])</f>
        <v>0</v>
      </c>
      <c r="G378">
        <f>IF(_485[[#This Row],[Value]]=_485[[#This Row],[Agree]],_485[[#This Row],[Count]],0)</f>
        <v>0</v>
      </c>
      <c r="H378">
        <f>_xlfn.XLOOKUP("H.R. 485",Table2[Bill],Table2[Weight?],"Error")</f>
        <v>1</v>
      </c>
    </row>
    <row r="379" spans="1:8" x14ac:dyDescent="0.2">
      <c r="A379" t="s">
        <v>432</v>
      </c>
      <c r="B379" t="s">
        <v>5</v>
      </c>
      <c r="C379" t="s">
        <v>169</v>
      </c>
      <c r="D379" t="s">
        <v>490</v>
      </c>
      <c r="E379">
        <f>IF(_485[[#This Row],[Vote]]="AYE",1,0)</f>
        <v>1</v>
      </c>
      <c r="F379">
        <f>_xlfn.XLOOKUP("H.R. 485",Table2[Bill],Table2[Agree Value])</f>
        <v>0</v>
      </c>
      <c r="G379">
        <f>IF(_485[[#This Row],[Value]]=_485[[#This Row],[Agree]],_485[[#This Row],[Count]],0)</f>
        <v>0</v>
      </c>
      <c r="H379">
        <f>_xlfn.XLOOKUP("H.R. 485",Table2[Bill],Table2[Weight?],"Error")</f>
        <v>1</v>
      </c>
    </row>
    <row r="380" spans="1:8" x14ac:dyDescent="0.2">
      <c r="A380" t="s">
        <v>433</v>
      </c>
      <c r="B380" t="s">
        <v>5</v>
      </c>
      <c r="C380" t="s">
        <v>39</v>
      </c>
      <c r="D380" t="s">
        <v>490</v>
      </c>
      <c r="E380">
        <f>IF(_485[[#This Row],[Vote]]="AYE",1,0)</f>
        <v>1</v>
      </c>
      <c r="F380">
        <f>_xlfn.XLOOKUP("H.R. 485",Table2[Bill],Table2[Agree Value])</f>
        <v>0</v>
      </c>
      <c r="G380">
        <f>IF(_485[[#This Row],[Value]]=_485[[#This Row],[Agree]],_485[[#This Row],[Count]],0)</f>
        <v>0</v>
      </c>
      <c r="H380">
        <f>_xlfn.XLOOKUP("H.R. 485",Table2[Bill],Table2[Weight?],"Error")</f>
        <v>1</v>
      </c>
    </row>
    <row r="381" spans="1:8" x14ac:dyDescent="0.2">
      <c r="A381" t="s">
        <v>434</v>
      </c>
      <c r="B381" t="s">
        <v>1</v>
      </c>
      <c r="C381" t="s">
        <v>45</v>
      </c>
      <c r="D381" t="s">
        <v>491</v>
      </c>
      <c r="E381">
        <f>IF(_485[[#This Row],[Vote]]="AYE",1,0)</f>
        <v>0</v>
      </c>
      <c r="F381">
        <f>_xlfn.XLOOKUP("H.R. 485",Table2[Bill],Table2[Agree Value])</f>
        <v>0</v>
      </c>
      <c r="G381">
        <f>IF(_485[[#This Row],[Value]]=_485[[#This Row],[Agree]],_485[[#This Row],[Count]],0)</f>
        <v>1</v>
      </c>
      <c r="H381">
        <f>_xlfn.XLOOKUP("H.R. 485",Table2[Bill],Table2[Weight?],"Error")</f>
        <v>1</v>
      </c>
    </row>
    <row r="382" spans="1:8" x14ac:dyDescent="0.2">
      <c r="A382" t="s">
        <v>435</v>
      </c>
      <c r="B382" t="s">
        <v>1</v>
      </c>
      <c r="C382" t="s">
        <v>141</v>
      </c>
      <c r="D382" t="s">
        <v>491</v>
      </c>
      <c r="E382">
        <f>IF(_485[[#This Row],[Vote]]="AYE",1,0)</f>
        <v>0</v>
      </c>
      <c r="F382">
        <f>_xlfn.XLOOKUP("H.R. 485",Table2[Bill],Table2[Agree Value])</f>
        <v>0</v>
      </c>
      <c r="G382">
        <f>IF(_485[[#This Row],[Value]]=_485[[#This Row],[Agree]],_485[[#This Row],[Count]],0)</f>
        <v>1</v>
      </c>
      <c r="H382">
        <f>_xlfn.XLOOKUP("H.R. 485",Table2[Bill],Table2[Weight?],"Error")</f>
        <v>1</v>
      </c>
    </row>
    <row r="383" spans="1:8" x14ac:dyDescent="0.2">
      <c r="A383" t="s">
        <v>436</v>
      </c>
      <c r="B383" t="s">
        <v>5</v>
      </c>
      <c r="C383" t="s">
        <v>6</v>
      </c>
      <c r="D383" t="s">
        <v>490</v>
      </c>
      <c r="E383">
        <f>IF(_485[[#This Row],[Vote]]="AYE",1,0)</f>
        <v>1</v>
      </c>
      <c r="F383">
        <f>_xlfn.XLOOKUP("H.R. 485",Table2[Bill],Table2[Agree Value])</f>
        <v>0</v>
      </c>
      <c r="G383">
        <f>IF(_485[[#This Row],[Value]]=_485[[#This Row],[Agree]],_485[[#This Row],[Count]],0)</f>
        <v>0</v>
      </c>
      <c r="H383">
        <f>_xlfn.XLOOKUP("H.R. 485",Table2[Bill],Table2[Weight?],"Error")</f>
        <v>1</v>
      </c>
    </row>
    <row r="384" spans="1:8" x14ac:dyDescent="0.2">
      <c r="A384" t="s">
        <v>437</v>
      </c>
      <c r="B384" t="s">
        <v>1</v>
      </c>
      <c r="C384" t="s">
        <v>9</v>
      </c>
      <c r="D384" t="s">
        <v>491</v>
      </c>
      <c r="E384">
        <f>IF(_485[[#This Row],[Vote]]="AYE",1,0)</f>
        <v>0</v>
      </c>
      <c r="F384">
        <f>_xlfn.XLOOKUP("H.R. 485",Table2[Bill],Table2[Agree Value])</f>
        <v>0</v>
      </c>
      <c r="G384">
        <f>IF(_485[[#This Row],[Value]]=_485[[#This Row],[Agree]],_485[[#This Row],[Count]],0)</f>
        <v>1</v>
      </c>
      <c r="H384">
        <f>_xlfn.XLOOKUP("H.R. 485",Table2[Bill],Table2[Weight?],"Error")</f>
        <v>1</v>
      </c>
    </row>
    <row r="385" spans="1:8" x14ac:dyDescent="0.2">
      <c r="A385" t="s">
        <v>438</v>
      </c>
      <c r="B385" t="s">
        <v>1</v>
      </c>
      <c r="C385" t="s">
        <v>31</v>
      </c>
      <c r="D385" t="s">
        <v>491</v>
      </c>
      <c r="E385">
        <f>IF(_485[[#This Row],[Vote]]="AYE",1,0)</f>
        <v>0</v>
      </c>
      <c r="F385">
        <f>_xlfn.XLOOKUP("H.R. 485",Table2[Bill],Table2[Agree Value])</f>
        <v>0</v>
      </c>
      <c r="G385">
        <f>IF(_485[[#This Row],[Value]]=_485[[#This Row],[Agree]],_485[[#This Row],[Count]],0)</f>
        <v>1</v>
      </c>
      <c r="H385">
        <f>_xlfn.XLOOKUP("H.R. 485",Table2[Bill],Table2[Weight?],"Error")</f>
        <v>1</v>
      </c>
    </row>
    <row r="386" spans="1:8" x14ac:dyDescent="0.2">
      <c r="A386" t="s">
        <v>439</v>
      </c>
      <c r="B386" t="s">
        <v>1</v>
      </c>
      <c r="C386" t="s">
        <v>9</v>
      </c>
      <c r="D386" t="s">
        <v>491</v>
      </c>
      <c r="E386">
        <f>IF(_485[[#This Row],[Vote]]="AYE",1,0)</f>
        <v>0</v>
      </c>
      <c r="F386">
        <f>_xlfn.XLOOKUP("H.R. 485",Table2[Bill],Table2[Agree Value])</f>
        <v>0</v>
      </c>
      <c r="G386">
        <f>IF(_485[[#This Row],[Value]]=_485[[#This Row],[Agree]],_485[[#This Row],[Count]],0)</f>
        <v>1</v>
      </c>
      <c r="H386">
        <f>_xlfn.XLOOKUP("H.R. 485",Table2[Bill],Table2[Weight?],"Error")</f>
        <v>1</v>
      </c>
    </row>
    <row r="387" spans="1:8" x14ac:dyDescent="0.2">
      <c r="A387" t="s">
        <v>440</v>
      </c>
      <c r="B387" t="s">
        <v>5</v>
      </c>
      <c r="C387" t="s">
        <v>64</v>
      </c>
      <c r="D387" t="s">
        <v>490</v>
      </c>
      <c r="E387">
        <f>IF(_485[[#This Row],[Vote]]="AYE",1,0)</f>
        <v>1</v>
      </c>
      <c r="F387">
        <f>_xlfn.XLOOKUP("H.R. 485",Table2[Bill],Table2[Agree Value])</f>
        <v>0</v>
      </c>
      <c r="G387">
        <f>IF(_485[[#This Row],[Value]]=_485[[#This Row],[Agree]],_485[[#This Row],[Count]],0)</f>
        <v>0</v>
      </c>
      <c r="H387">
        <f>_xlfn.XLOOKUP("H.R. 485",Table2[Bill],Table2[Weight?],"Error")</f>
        <v>1</v>
      </c>
    </row>
    <row r="388" spans="1:8" x14ac:dyDescent="0.2">
      <c r="A388" t="s">
        <v>441</v>
      </c>
      <c r="B388" t="s">
        <v>1</v>
      </c>
      <c r="C388" t="s">
        <v>45</v>
      </c>
      <c r="D388" t="s">
        <v>491</v>
      </c>
      <c r="E388">
        <f>IF(_485[[#This Row],[Vote]]="AYE",1,0)</f>
        <v>0</v>
      </c>
      <c r="F388">
        <f>_xlfn.XLOOKUP("H.R. 485",Table2[Bill],Table2[Agree Value])</f>
        <v>0</v>
      </c>
      <c r="G388">
        <f>IF(_485[[#This Row],[Value]]=_485[[#This Row],[Agree]],_485[[#This Row],[Count]],0)</f>
        <v>1</v>
      </c>
      <c r="H388">
        <f>_xlfn.XLOOKUP("H.R. 485",Table2[Bill],Table2[Weight?],"Error")</f>
        <v>1</v>
      </c>
    </row>
    <row r="389" spans="1:8" x14ac:dyDescent="0.2">
      <c r="A389" t="s">
        <v>442</v>
      </c>
      <c r="B389" t="s">
        <v>1</v>
      </c>
      <c r="C389" t="s">
        <v>9</v>
      </c>
      <c r="D389" t="s">
        <v>491</v>
      </c>
      <c r="E389">
        <f>IF(_485[[#This Row],[Vote]]="AYE",1,0)</f>
        <v>0</v>
      </c>
      <c r="F389">
        <f>_xlfn.XLOOKUP("H.R. 485",Table2[Bill],Table2[Agree Value])</f>
        <v>0</v>
      </c>
      <c r="G389">
        <f>IF(_485[[#This Row],[Value]]=_485[[#This Row],[Agree]],_485[[#This Row],[Count]],0)</f>
        <v>1</v>
      </c>
      <c r="H389">
        <f>_xlfn.XLOOKUP("H.R. 485",Table2[Bill],Table2[Weight?],"Error")</f>
        <v>1</v>
      </c>
    </row>
    <row r="390" spans="1:8" x14ac:dyDescent="0.2">
      <c r="A390" t="s">
        <v>443</v>
      </c>
      <c r="B390" t="s">
        <v>1</v>
      </c>
      <c r="C390" t="s">
        <v>161</v>
      </c>
      <c r="D390" t="s">
        <v>491</v>
      </c>
      <c r="E390">
        <f>IF(_485[[#This Row],[Vote]]="AYE",1,0)</f>
        <v>0</v>
      </c>
      <c r="F390">
        <f>_xlfn.XLOOKUP("H.R. 485",Table2[Bill],Table2[Agree Value])</f>
        <v>0</v>
      </c>
      <c r="G390">
        <f>IF(_485[[#This Row],[Value]]=_485[[#This Row],[Agree]],_485[[#This Row],[Count]],0)</f>
        <v>1</v>
      </c>
      <c r="H390">
        <f>_xlfn.XLOOKUP("H.R. 485",Table2[Bill],Table2[Weight?],"Error")</f>
        <v>1</v>
      </c>
    </row>
    <row r="391" spans="1:8" x14ac:dyDescent="0.2">
      <c r="A391" t="s">
        <v>444</v>
      </c>
      <c r="B391" t="s">
        <v>5</v>
      </c>
      <c r="C391" t="s">
        <v>66</v>
      </c>
      <c r="D391" t="s">
        <v>490</v>
      </c>
      <c r="E391">
        <f>IF(_485[[#This Row],[Vote]]="AYE",1,0)</f>
        <v>1</v>
      </c>
      <c r="F391">
        <f>_xlfn.XLOOKUP("H.R. 485",Table2[Bill],Table2[Agree Value])</f>
        <v>0</v>
      </c>
      <c r="G391">
        <f>IF(_485[[#This Row],[Value]]=_485[[#This Row],[Agree]],_485[[#This Row],[Count]],0)</f>
        <v>0</v>
      </c>
      <c r="H391">
        <f>_xlfn.XLOOKUP("H.R. 485",Table2[Bill],Table2[Weight?],"Error")</f>
        <v>1</v>
      </c>
    </row>
    <row r="392" spans="1:8" x14ac:dyDescent="0.2">
      <c r="A392" t="s">
        <v>445</v>
      </c>
      <c r="B392" t="s">
        <v>5</v>
      </c>
      <c r="C392" t="s">
        <v>169</v>
      </c>
      <c r="D392" t="s">
        <v>490</v>
      </c>
      <c r="E392">
        <f>IF(_485[[#This Row],[Vote]]="AYE",1,0)</f>
        <v>1</v>
      </c>
      <c r="F392">
        <f>_xlfn.XLOOKUP("H.R. 485",Table2[Bill],Table2[Agree Value])</f>
        <v>0</v>
      </c>
      <c r="G392">
        <f>IF(_485[[#This Row],[Value]]=_485[[#This Row],[Agree]],_485[[#This Row],[Count]],0)</f>
        <v>0</v>
      </c>
      <c r="H392">
        <f>_xlfn.XLOOKUP("H.R. 485",Table2[Bill],Table2[Weight?],"Error")</f>
        <v>1</v>
      </c>
    </row>
    <row r="393" spans="1:8" x14ac:dyDescent="0.2">
      <c r="A393" t="s">
        <v>446</v>
      </c>
      <c r="B393" t="s">
        <v>5</v>
      </c>
      <c r="C393" t="s">
        <v>108</v>
      </c>
      <c r="D393" t="s">
        <v>490</v>
      </c>
      <c r="E393">
        <f>IF(_485[[#This Row],[Vote]]="AYE",1,0)</f>
        <v>1</v>
      </c>
      <c r="F393">
        <f>_xlfn.XLOOKUP("H.R. 485",Table2[Bill],Table2[Agree Value])</f>
        <v>0</v>
      </c>
      <c r="G393">
        <f>IF(_485[[#This Row],[Value]]=_485[[#This Row],[Agree]],_485[[#This Row],[Count]],0)</f>
        <v>0</v>
      </c>
      <c r="H393">
        <f>_xlfn.XLOOKUP("H.R. 485",Table2[Bill],Table2[Weight?],"Error")</f>
        <v>1</v>
      </c>
    </row>
    <row r="394" spans="1:8" x14ac:dyDescent="0.2">
      <c r="A394" t="s">
        <v>447</v>
      </c>
      <c r="B394" t="s">
        <v>1</v>
      </c>
      <c r="C394" t="s">
        <v>19</v>
      </c>
      <c r="D394" t="s">
        <v>491</v>
      </c>
      <c r="E394">
        <f>IF(_485[[#This Row],[Vote]]="AYE",1,0)</f>
        <v>0</v>
      </c>
      <c r="F394">
        <f>_xlfn.XLOOKUP("H.R. 485",Table2[Bill],Table2[Agree Value])</f>
        <v>0</v>
      </c>
      <c r="G394">
        <f>IF(_485[[#This Row],[Value]]=_485[[#This Row],[Agree]],_485[[#This Row],[Count]],0)</f>
        <v>1</v>
      </c>
      <c r="H394">
        <f>_xlfn.XLOOKUP("H.R. 485",Table2[Bill],Table2[Weight?],"Error")</f>
        <v>1</v>
      </c>
    </row>
    <row r="395" spans="1:8" x14ac:dyDescent="0.2">
      <c r="A395" t="s">
        <v>448</v>
      </c>
      <c r="B395" t="s">
        <v>1</v>
      </c>
      <c r="C395" t="s">
        <v>45</v>
      </c>
      <c r="D395" t="s">
        <v>491</v>
      </c>
      <c r="E395">
        <f>IF(_485[[#This Row],[Vote]]="AYE",1,0)</f>
        <v>0</v>
      </c>
      <c r="F395">
        <f>_xlfn.XLOOKUP("H.R. 485",Table2[Bill],Table2[Agree Value])</f>
        <v>0</v>
      </c>
      <c r="G395">
        <f>IF(_485[[#This Row],[Value]]=_485[[#This Row],[Agree]],_485[[#This Row],[Count]],0)</f>
        <v>1</v>
      </c>
      <c r="H395">
        <f>_xlfn.XLOOKUP("H.R. 485",Table2[Bill],Table2[Weight?],"Error")</f>
        <v>1</v>
      </c>
    </row>
    <row r="396" spans="1:8" x14ac:dyDescent="0.2">
      <c r="A396" t="s">
        <v>449</v>
      </c>
      <c r="B396" t="s">
        <v>1</v>
      </c>
      <c r="C396" t="s">
        <v>94</v>
      </c>
      <c r="D396" t="s">
        <v>491</v>
      </c>
      <c r="E396">
        <f>IF(_485[[#This Row],[Vote]]="AYE",1,0)</f>
        <v>0</v>
      </c>
      <c r="F396">
        <f>_xlfn.XLOOKUP("H.R. 485",Table2[Bill],Table2[Agree Value])</f>
        <v>0</v>
      </c>
      <c r="G396">
        <f>IF(_485[[#This Row],[Value]]=_485[[#This Row],[Agree]],_485[[#This Row],[Count]],0)</f>
        <v>1</v>
      </c>
      <c r="H396">
        <f>_xlfn.XLOOKUP("H.R. 485",Table2[Bill],Table2[Weight?],"Error")</f>
        <v>1</v>
      </c>
    </row>
    <row r="397" spans="1:8" x14ac:dyDescent="0.2">
      <c r="A397" t="s">
        <v>450</v>
      </c>
      <c r="B397" t="s">
        <v>1</v>
      </c>
      <c r="C397" t="s">
        <v>64</v>
      </c>
      <c r="D397" t="s">
        <v>491</v>
      </c>
      <c r="E397">
        <f>IF(_485[[#This Row],[Vote]]="AYE",1,0)</f>
        <v>0</v>
      </c>
      <c r="F397">
        <f>_xlfn.XLOOKUP("H.R. 485",Table2[Bill],Table2[Agree Value])</f>
        <v>0</v>
      </c>
      <c r="G397">
        <f>IF(_485[[#This Row],[Value]]=_485[[#This Row],[Agree]],_485[[#This Row],[Count]],0)</f>
        <v>1</v>
      </c>
      <c r="H397">
        <f>_xlfn.XLOOKUP("H.R. 485",Table2[Bill],Table2[Weight?],"Error")</f>
        <v>1</v>
      </c>
    </row>
    <row r="398" spans="1:8" x14ac:dyDescent="0.2">
      <c r="A398" t="s">
        <v>451</v>
      </c>
      <c r="B398" t="s">
        <v>1</v>
      </c>
      <c r="C398" t="s">
        <v>9</v>
      </c>
      <c r="D398" t="s">
        <v>491</v>
      </c>
      <c r="E398">
        <f>IF(_485[[#This Row],[Vote]]="AYE",1,0)</f>
        <v>0</v>
      </c>
      <c r="F398">
        <f>_xlfn.XLOOKUP("H.R. 485",Table2[Bill],Table2[Agree Value])</f>
        <v>0</v>
      </c>
      <c r="G398">
        <f>IF(_485[[#This Row],[Value]]=_485[[#This Row],[Agree]],_485[[#This Row],[Count]],0)</f>
        <v>1</v>
      </c>
      <c r="H398">
        <f>_xlfn.XLOOKUP("H.R. 485",Table2[Bill],Table2[Weight?],"Error")</f>
        <v>1</v>
      </c>
    </row>
    <row r="399" spans="1:8" x14ac:dyDescent="0.2">
      <c r="A399" t="s">
        <v>452</v>
      </c>
      <c r="B399" t="s">
        <v>1</v>
      </c>
      <c r="C399" t="s">
        <v>64</v>
      </c>
      <c r="D399" t="s">
        <v>491</v>
      </c>
      <c r="E399">
        <f>IF(_485[[#This Row],[Vote]]="AYE",1,0)</f>
        <v>0</v>
      </c>
      <c r="F399">
        <f>_xlfn.XLOOKUP("H.R. 485",Table2[Bill],Table2[Agree Value])</f>
        <v>0</v>
      </c>
      <c r="G399">
        <f>IF(_485[[#This Row],[Value]]=_485[[#This Row],[Agree]],_485[[#This Row],[Count]],0)</f>
        <v>1</v>
      </c>
      <c r="H399">
        <f>_xlfn.XLOOKUP("H.R. 485",Table2[Bill],Table2[Weight?],"Error")</f>
        <v>1</v>
      </c>
    </row>
    <row r="400" spans="1:8" x14ac:dyDescent="0.2">
      <c r="A400" t="s">
        <v>453</v>
      </c>
      <c r="B400" t="s">
        <v>1</v>
      </c>
      <c r="C400" t="s">
        <v>24</v>
      </c>
      <c r="D400" t="s">
        <v>491</v>
      </c>
      <c r="E400">
        <f>IF(_485[[#This Row],[Vote]]="AYE",1,0)</f>
        <v>0</v>
      </c>
      <c r="F400">
        <f>_xlfn.XLOOKUP("H.R. 485",Table2[Bill],Table2[Agree Value])</f>
        <v>0</v>
      </c>
      <c r="G400">
        <f>IF(_485[[#This Row],[Value]]=_485[[#This Row],[Agree]],_485[[#This Row],[Count]],0)</f>
        <v>1</v>
      </c>
      <c r="H400">
        <f>_xlfn.XLOOKUP("H.R. 485",Table2[Bill],Table2[Weight?],"Error")</f>
        <v>1</v>
      </c>
    </row>
    <row r="401" spans="1:8" x14ac:dyDescent="0.2">
      <c r="A401" t="s">
        <v>454</v>
      </c>
      <c r="B401" t="s">
        <v>1</v>
      </c>
      <c r="C401" t="s">
        <v>219</v>
      </c>
      <c r="D401" t="s">
        <v>491</v>
      </c>
      <c r="E401">
        <f>IF(_485[[#This Row],[Vote]]="AYE",1,0)</f>
        <v>0</v>
      </c>
      <c r="F401">
        <f>_xlfn.XLOOKUP("H.R. 485",Table2[Bill],Table2[Agree Value])</f>
        <v>0</v>
      </c>
      <c r="G401">
        <f>IF(_485[[#This Row],[Value]]=_485[[#This Row],[Agree]],_485[[#This Row],[Count]],0)</f>
        <v>1</v>
      </c>
      <c r="H401">
        <f>_xlfn.XLOOKUP("H.R. 485",Table2[Bill],Table2[Weight?],"Error")</f>
        <v>1</v>
      </c>
    </row>
    <row r="402" spans="1:8" x14ac:dyDescent="0.2">
      <c r="A402" t="s">
        <v>455</v>
      </c>
      <c r="B402" t="s">
        <v>5</v>
      </c>
      <c r="C402" t="s">
        <v>31</v>
      </c>
      <c r="D402" t="s">
        <v>490</v>
      </c>
      <c r="E402">
        <f>IF(_485[[#This Row],[Vote]]="AYE",1,0)</f>
        <v>1</v>
      </c>
      <c r="F402">
        <f>_xlfn.XLOOKUP("H.R. 485",Table2[Bill],Table2[Agree Value])</f>
        <v>0</v>
      </c>
      <c r="G402">
        <f>IF(_485[[#This Row],[Value]]=_485[[#This Row],[Agree]],_485[[#This Row],[Count]],0)</f>
        <v>0</v>
      </c>
      <c r="H402">
        <f>_xlfn.XLOOKUP("H.R. 485",Table2[Bill],Table2[Weight?],"Error")</f>
        <v>1</v>
      </c>
    </row>
    <row r="403" spans="1:8" x14ac:dyDescent="0.2">
      <c r="A403" t="s">
        <v>456</v>
      </c>
      <c r="B403" t="s">
        <v>1</v>
      </c>
      <c r="C403" t="s">
        <v>62</v>
      </c>
      <c r="D403" t="s">
        <v>491</v>
      </c>
      <c r="E403">
        <f>IF(_485[[#This Row],[Vote]]="AYE",1,0)</f>
        <v>0</v>
      </c>
      <c r="F403">
        <f>_xlfn.XLOOKUP("H.R. 485",Table2[Bill],Table2[Agree Value])</f>
        <v>0</v>
      </c>
      <c r="G403">
        <f>IF(_485[[#This Row],[Value]]=_485[[#This Row],[Agree]],_485[[#This Row],[Count]],0)</f>
        <v>1</v>
      </c>
      <c r="H403">
        <f>_xlfn.XLOOKUP("H.R. 485",Table2[Bill],Table2[Weight?],"Error")</f>
        <v>1</v>
      </c>
    </row>
    <row r="404" spans="1:8" x14ac:dyDescent="0.2">
      <c r="A404" t="s">
        <v>457</v>
      </c>
      <c r="B404" t="s">
        <v>5</v>
      </c>
      <c r="C404" t="s">
        <v>9</v>
      </c>
      <c r="D404" t="s">
        <v>490</v>
      </c>
      <c r="E404">
        <f>IF(_485[[#This Row],[Vote]]="AYE",1,0)</f>
        <v>1</v>
      </c>
      <c r="F404">
        <f>_xlfn.XLOOKUP("H.R. 485",Table2[Bill],Table2[Agree Value])</f>
        <v>0</v>
      </c>
      <c r="G404">
        <f>IF(_485[[#This Row],[Value]]=_485[[#This Row],[Agree]],_485[[#This Row],[Count]],0)</f>
        <v>0</v>
      </c>
      <c r="H404">
        <f>_xlfn.XLOOKUP("H.R. 485",Table2[Bill],Table2[Weight?],"Error")</f>
        <v>1</v>
      </c>
    </row>
    <row r="405" spans="1:8" x14ac:dyDescent="0.2">
      <c r="A405" t="s">
        <v>458</v>
      </c>
      <c r="B405" t="s">
        <v>5</v>
      </c>
      <c r="C405" t="s">
        <v>203</v>
      </c>
      <c r="D405" t="s">
        <v>490</v>
      </c>
      <c r="E405">
        <f>IF(_485[[#This Row],[Vote]]="AYE",1,0)</f>
        <v>1</v>
      </c>
      <c r="F405">
        <f>_xlfn.XLOOKUP("H.R. 485",Table2[Bill],Table2[Agree Value])</f>
        <v>0</v>
      </c>
      <c r="G405">
        <f>IF(_485[[#This Row],[Value]]=_485[[#This Row],[Agree]],_485[[#This Row],[Count]],0)</f>
        <v>0</v>
      </c>
      <c r="H405">
        <f>_xlfn.XLOOKUP("H.R. 485",Table2[Bill],Table2[Weight?],"Error")</f>
        <v>1</v>
      </c>
    </row>
    <row r="406" spans="1:8" x14ac:dyDescent="0.2">
      <c r="A406" t="s">
        <v>459</v>
      </c>
      <c r="B406" t="s">
        <v>5</v>
      </c>
      <c r="C406" t="s">
        <v>15</v>
      </c>
      <c r="D406" t="s">
        <v>490</v>
      </c>
      <c r="E406">
        <f>IF(_485[[#This Row],[Vote]]="AYE",1,0)</f>
        <v>1</v>
      </c>
      <c r="F406">
        <f>_xlfn.XLOOKUP("H.R. 485",Table2[Bill],Table2[Agree Value])</f>
        <v>0</v>
      </c>
      <c r="G406">
        <f>IF(_485[[#This Row],[Value]]=_485[[#This Row],[Agree]],_485[[#This Row],[Count]],0)</f>
        <v>0</v>
      </c>
      <c r="H406">
        <f>_xlfn.XLOOKUP("H.R. 485",Table2[Bill],Table2[Weight?],"Error")</f>
        <v>1</v>
      </c>
    </row>
    <row r="407" spans="1:8" x14ac:dyDescent="0.2">
      <c r="A407" t="s">
        <v>460</v>
      </c>
      <c r="B407" t="s">
        <v>5</v>
      </c>
      <c r="C407" t="s">
        <v>169</v>
      </c>
      <c r="D407" t="s">
        <v>490</v>
      </c>
      <c r="E407">
        <f>IF(_485[[#This Row],[Vote]]="AYE",1,0)</f>
        <v>1</v>
      </c>
      <c r="F407">
        <f>_xlfn.XLOOKUP("H.R. 485",Table2[Bill],Table2[Agree Value])</f>
        <v>0</v>
      </c>
      <c r="G407">
        <f>IF(_485[[#This Row],[Value]]=_485[[#This Row],[Agree]],_485[[#This Row],[Count]],0)</f>
        <v>0</v>
      </c>
      <c r="H407">
        <f>_xlfn.XLOOKUP("H.R. 485",Table2[Bill],Table2[Weight?],"Error")</f>
        <v>1</v>
      </c>
    </row>
    <row r="408" spans="1:8" x14ac:dyDescent="0.2">
      <c r="A408" t="s">
        <v>461</v>
      </c>
      <c r="B408" t="s">
        <v>1</v>
      </c>
      <c r="C408" t="s">
        <v>9</v>
      </c>
      <c r="D408" t="s">
        <v>491</v>
      </c>
      <c r="E408">
        <f>IF(_485[[#This Row],[Vote]]="AYE",1,0)</f>
        <v>0</v>
      </c>
      <c r="F408">
        <f>_xlfn.XLOOKUP("H.R. 485",Table2[Bill],Table2[Agree Value])</f>
        <v>0</v>
      </c>
      <c r="G408">
        <f>IF(_485[[#This Row],[Value]]=_485[[#This Row],[Agree]],_485[[#This Row],[Count]],0)</f>
        <v>1</v>
      </c>
      <c r="H408">
        <f>_xlfn.XLOOKUP("H.R. 485",Table2[Bill],Table2[Weight?],"Error")</f>
        <v>1</v>
      </c>
    </row>
    <row r="409" spans="1:8" x14ac:dyDescent="0.2">
      <c r="A409" t="s">
        <v>462</v>
      </c>
      <c r="B409" t="s">
        <v>1</v>
      </c>
      <c r="C409" t="s">
        <v>287</v>
      </c>
      <c r="D409" t="s">
        <v>491</v>
      </c>
      <c r="E409">
        <f>IF(_485[[#This Row],[Vote]]="AYE",1,0)</f>
        <v>0</v>
      </c>
      <c r="F409">
        <f>_xlfn.XLOOKUP("H.R. 485",Table2[Bill],Table2[Agree Value])</f>
        <v>0</v>
      </c>
      <c r="G409">
        <f>IF(_485[[#This Row],[Value]]=_485[[#This Row],[Agree]],_485[[#This Row],[Count]],0)</f>
        <v>1</v>
      </c>
      <c r="H409">
        <f>_xlfn.XLOOKUP("H.R. 485",Table2[Bill],Table2[Weight?],"Error")</f>
        <v>1</v>
      </c>
    </row>
    <row r="410" spans="1:8" x14ac:dyDescent="0.2">
      <c r="A410" t="s">
        <v>463</v>
      </c>
      <c r="B410" t="s">
        <v>1</v>
      </c>
      <c r="C410" t="s">
        <v>15</v>
      </c>
      <c r="D410" t="s">
        <v>491</v>
      </c>
      <c r="E410">
        <f>IF(_485[[#This Row],[Vote]]="AYE",1,0)</f>
        <v>0</v>
      </c>
      <c r="F410">
        <f>_xlfn.XLOOKUP("H.R. 485",Table2[Bill],Table2[Agree Value])</f>
        <v>0</v>
      </c>
      <c r="G410">
        <f>IF(_485[[#This Row],[Value]]=_485[[#This Row],[Agree]],_485[[#This Row],[Count]],0)</f>
        <v>1</v>
      </c>
      <c r="H410">
        <f>_xlfn.XLOOKUP("H.R. 485",Table2[Bill],Table2[Weight?],"Error")</f>
        <v>1</v>
      </c>
    </row>
    <row r="411" spans="1:8" x14ac:dyDescent="0.2">
      <c r="A411" t="s">
        <v>464</v>
      </c>
      <c r="B411" t="s">
        <v>1</v>
      </c>
      <c r="C411" t="s">
        <v>64</v>
      </c>
      <c r="D411" t="s">
        <v>491</v>
      </c>
      <c r="E411">
        <f>IF(_485[[#This Row],[Vote]]="AYE",1,0)</f>
        <v>0</v>
      </c>
      <c r="F411">
        <f>_xlfn.XLOOKUP("H.R. 485",Table2[Bill],Table2[Agree Value])</f>
        <v>0</v>
      </c>
      <c r="G411">
        <f>IF(_485[[#This Row],[Value]]=_485[[#This Row],[Agree]],_485[[#This Row],[Count]],0)</f>
        <v>1</v>
      </c>
      <c r="H411">
        <f>_xlfn.XLOOKUP("H.R. 485",Table2[Bill],Table2[Weight?],"Error")</f>
        <v>1</v>
      </c>
    </row>
    <row r="412" spans="1:8" x14ac:dyDescent="0.2">
      <c r="A412" t="s">
        <v>465</v>
      </c>
      <c r="B412" t="s">
        <v>5</v>
      </c>
      <c r="C412" t="s">
        <v>11</v>
      </c>
      <c r="D412" t="s">
        <v>490</v>
      </c>
      <c r="E412">
        <f>IF(_485[[#This Row],[Vote]]="AYE",1,0)</f>
        <v>1</v>
      </c>
      <c r="F412">
        <f>_xlfn.XLOOKUP("H.R. 485",Table2[Bill],Table2[Agree Value])</f>
        <v>0</v>
      </c>
      <c r="G412">
        <f>IF(_485[[#This Row],[Value]]=_485[[#This Row],[Agree]],_485[[#This Row],[Count]],0)</f>
        <v>0</v>
      </c>
      <c r="H412">
        <f>_xlfn.XLOOKUP("H.R. 485",Table2[Bill],Table2[Weight?],"Error")</f>
        <v>1</v>
      </c>
    </row>
    <row r="413" spans="1:8" x14ac:dyDescent="0.2">
      <c r="A413" t="s">
        <v>466</v>
      </c>
      <c r="B413" t="s">
        <v>5</v>
      </c>
      <c r="C413" t="s">
        <v>45</v>
      </c>
      <c r="D413" t="s">
        <v>490</v>
      </c>
      <c r="E413">
        <f>IF(_485[[#This Row],[Vote]]="AYE",1,0)</f>
        <v>1</v>
      </c>
      <c r="F413">
        <f>_xlfn.XLOOKUP("H.R. 485",Table2[Bill],Table2[Agree Value])</f>
        <v>0</v>
      </c>
      <c r="G413">
        <f>IF(_485[[#This Row],[Value]]=_485[[#This Row],[Agree]],_485[[#This Row],[Count]],0)</f>
        <v>0</v>
      </c>
      <c r="H413">
        <f>_xlfn.XLOOKUP("H.R. 485",Table2[Bill],Table2[Weight?],"Error")</f>
        <v>1</v>
      </c>
    </row>
    <row r="414" spans="1:8" x14ac:dyDescent="0.2">
      <c r="A414" t="s">
        <v>467</v>
      </c>
      <c r="B414" t="s">
        <v>5</v>
      </c>
      <c r="C414" t="s">
        <v>39</v>
      </c>
      <c r="D414" t="s">
        <v>490</v>
      </c>
      <c r="E414">
        <f>IF(_485[[#This Row],[Vote]]="AYE",1,0)</f>
        <v>1</v>
      </c>
      <c r="F414">
        <f>_xlfn.XLOOKUP("H.R. 485",Table2[Bill],Table2[Agree Value])</f>
        <v>0</v>
      </c>
      <c r="G414">
        <f>IF(_485[[#This Row],[Value]]=_485[[#This Row],[Agree]],_485[[#This Row],[Count]],0)</f>
        <v>0</v>
      </c>
      <c r="H414">
        <f>_xlfn.XLOOKUP("H.R. 485",Table2[Bill],Table2[Weight?],"Error")</f>
        <v>1</v>
      </c>
    </row>
    <row r="415" spans="1:8" x14ac:dyDescent="0.2">
      <c r="A415" t="s">
        <v>468</v>
      </c>
      <c r="B415" t="s">
        <v>1</v>
      </c>
      <c r="C415" t="s">
        <v>39</v>
      </c>
      <c r="D415" t="s">
        <v>491</v>
      </c>
      <c r="E415">
        <f>IF(_485[[#This Row],[Vote]]="AYE",1,0)</f>
        <v>0</v>
      </c>
      <c r="F415">
        <f>_xlfn.XLOOKUP("H.R. 485",Table2[Bill],Table2[Agree Value])</f>
        <v>0</v>
      </c>
      <c r="G415">
        <f>IF(_485[[#This Row],[Value]]=_485[[#This Row],[Agree]],_485[[#This Row],[Count]],0)</f>
        <v>1</v>
      </c>
      <c r="H415">
        <f>_xlfn.XLOOKUP("H.R. 485",Table2[Bill],Table2[Weight?],"Error")</f>
        <v>1</v>
      </c>
    </row>
    <row r="416" spans="1:8" x14ac:dyDescent="0.2">
      <c r="A416" t="s">
        <v>469</v>
      </c>
      <c r="B416" t="s">
        <v>1</v>
      </c>
      <c r="C416" t="s">
        <v>9</v>
      </c>
      <c r="D416" t="s">
        <v>491</v>
      </c>
      <c r="E416">
        <f>IF(_485[[#This Row],[Vote]]="AYE",1,0)</f>
        <v>0</v>
      </c>
      <c r="F416">
        <f>_xlfn.XLOOKUP("H.R. 485",Table2[Bill],Table2[Agree Value])</f>
        <v>0</v>
      </c>
      <c r="G416">
        <f>IF(_485[[#This Row],[Value]]=_485[[#This Row],[Agree]],_485[[#This Row],[Count]],0)</f>
        <v>1</v>
      </c>
      <c r="H416">
        <f>_xlfn.XLOOKUP("H.R. 485",Table2[Bill],Table2[Weight?],"Error")</f>
        <v>1</v>
      </c>
    </row>
    <row r="417" spans="1:8" x14ac:dyDescent="0.2">
      <c r="A417" t="s">
        <v>470</v>
      </c>
      <c r="B417" t="s">
        <v>1</v>
      </c>
      <c r="C417" t="s">
        <v>203</v>
      </c>
      <c r="D417" t="s">
        <v>491</v>
      </c>
      <c r="E417">
        <f>IF(_485[[#This Row],[Vote]]="AYE",1,0)</f>
        <v>0</v>
      </c>
      <c r="F417">
        <f>_xlfn.XLOOKUP("H.R. 485",Table2[Bill],Table2[Agree Value])</f>
        <v>0</v>
      </c>
      <c r="G417">
        <f>IF(_485[[#This Row],[Value]]=_485[[#This Row],[Agree]],_485[[#This Row],[Count]],0)</f>
        <v>1</v>
      </c>
      <c r="H417">
        <f>_xlfn.XLOOKUP("H.R. 485",Table2[Bill],Table2[Weight?],"Error")</f>
        <v>1</v>
      </c>
    </row>
    <row r="418" spans="1:8" x14ac:dyDescent="0.2">
      <c r="A418" t="s">
        <v>471</v>
      </c>
      <c r="B418" t="s">
        <v>5</v>
      </c>
      <c r="C418" t="s">
        <v>15</v>
      </c>
      <c r="D418" t="s">
        <v>490</v>
      </c>
      <c r="E418">
        <f>IF(_485[[#This Row],[Vote]]="AYE",1,0)</f>
        <v>1</v>
      </c>
      <c r="F418">
        <f>_xlfn.XLOOKUP("H.R. 485",Table2[Bill],Table2[Agree Value])</f>
        <v>0</v>
      </c>
      <c r="G418">
        <f>IF(_485[[#This Row],[Value]]=_485[[#This Row],[Agree]],_485[[#This Row],[Count]],0)</f>
        <v>0</v>
      </c>
      <c r="H418">
        <f>_xlfn.XLOOKUP("H.R. 485",Table2[Bill],Table2[Weight?],"Error")</f>
        <v>1</v>
      </c>
    </row>
    <row r="419" spans="1:8" x14ac:dyDescent="0.2">
      <c r="A419" t="s">
        <v>472</v>
      </c>
      <c r="B419" t="s">
        <v>5</v>
      </c>
      <c r="C419" t="s">
        <v>39</v>
      </c>
      <c r="D419" t="s">
        <v>490</v>
      </c>
      <c r="E419">
        <f>IF(_485[[#This Row],[Vote]]="AYE",1,0)</f>
        <v>1</v>
      </c>
      <c r="F419">
        <f>_xlfn.XLOOKUP("H.R. 485",Table2[Bill],Table2[Agree Value])</f>
        <v>0</v>
      </c>
      <c r="G419">
        <f>IF(_485[[#This Row],[Value]]=_485[[#This Row],[Agree]],_485[[#This Row],[Count]],0)</f>
        <v>0</v>
      </c>
      <c r="H419">
        <f>_xlfn.XLOOKUP("H.R. 485",Table2[Bill],Table2[Weight?],"Error")</f>
        <v>1</v>
      </c>
    </row>
    <row r="420" spans="1:8" x14ac:dyDescent="0.2">
      <c r="A420" t="s">
        <v>473</v>
      </c>
      <c r="B420" t="s">
        <v>5</v>
      </c>
      <c r="C420" t="s">
        <v>31</v>
      </c>
      <c r="D420" t="s">
        <v>490</v>
      </c>
      <c r="E420">
        <f>IF(_485[[#This Row],[Vote]]="AYE",1,0)</f>
        <v>1</v>
      </c>
      <c r="F420">
        <f>_xlfn.XLOOKUP("H.R. 485",Table2[Bill],Table2[Agree Value])</f>
        <v>0</v>
      </c>
      <c r="G420">
        <f>IF(_485[[#This Row],[Value]]=_485[[#This Row],[Agree]],_485[[#This Row],[Count]],0)</f>
        <v>0</v>
      </c>
      <c r="H420">
        <f>_xlfn.XLOOKUP("H.R. 485",Table2[Bill],Table2[Weight?],"Error")</f>
        <v>1</v>
      </c>
    </row>
    <row r="421" spans="1:8" x14ac:dyDescent="0.2">
      <c r="A421" t="s">
        <v>474</v>
      </c>
      <c r="B421" t="s">
        <v>5</v>
      </c>
      <c r="C421" t="s">
        <v>123</v>
      </c>
      <c r="D421" t="s">
        <v>490</v>
      </c>
      <c r="E421">
        <f>IF(_485[[#This Row],[Vote]]="AYE",1,0)</f>
        <v>1</v>
      </c>
      <c r="F421">
        <f>_xlfn.XLOOKUP("H.R. 485",Table2[Bill],Table2[Agree Value])</f>
        <v>0</v>
      </c>
      <c r="G421">
        <f>IF(_485[[#This Row],[Value]]=_485[[#This Row],[Agree]],_485[[#This Row],[Count]],0)</f>
        <v>0</v>
      </c>
      <c r="H421">
        <f>_xlfn.XLOOKUP("H.R. 485",Table2[Bill],Table2[Weight?],"Error")</f>
        <v>1</v>
      </c>
    </row>
    <row r="422" spans="1:8" x14ac:dyDescent="0.2">
      <c r="A422" t="s">
        <v>475</v>
      </c>
      <c r="B422" t="s">
        <v>1</v>
      </c>
      <c r="C422" t="s">
        <v>47</v>
      </c>
      <c r="D422" t="s">
        <v>491</v>
      </c>
      <c r="E422">
        <f>IF(_485[[#This Row],[Vote]]="AYE",1,0)</f>
        <v>0</v>
      </c>
      <c r="F422">
        <f>_xlfn.XLOOKUP("H.R. 485",Table2[Bill],Table2[Agree Value])</f>
        <v>0</v>
      </c>
      <c r="G422">
        <f>IF(_485[[#This Row],[Value]]=_485[[#This Row],[Agree]],_485[[#This Row],[Count]],0)</f>
        <v>1</v>
      </c>
      <c r="H422">
        <f>_xlfn.XLOOKUP("H.R. 485",Table2[Bill],Table2[Weight?],"Error")</f>
        <v>1</v>
      </c>
    </row>
    <row r="423" spans="1:8" x14ac:dyDescent="0.2">
      <c r="A423" t="s">
        <v>476</v>
      </c>
      <c r="B423" t="s">
        <v>1</v>
      </c>
      <c r="C423" t="s">
        <v>66</v>
      </c>
      <c r="D423" t="s">
        <v>491</v>
      </c>
      <c r="E423">
        <f>IF(_485[[#This Row],[Vote]]="AYE",1,0)</f>
        <v>0</v>
      </c>
      <c r="F423">
        <f>_xlfn.XLOOKUP("H.R. 485",Table2[Bill],Table2[Agree Value])</f>
        <v>0</v>
      </c>
      <c r="G423">
        <f>IF(_485[[#This Row],[Value]]=_485[[#This Row],[Agree]],_485[[#This Row],[Count]],0)</f>
        <v>1</v>
      </c>
      <c r="H423">
        <f>_xlfn.XLOOKUP("H.R. 485",Table2[Bill],Table2[Weight?],"Error")</f>
        <v>1</v>
      </c>
    </row>
    <row r="424" spans="1:8" x14ac:dyDescent="0.2">
      <c r="A424" t="s">
        <v>477</v>
      </c>
      <c r="B424" t="s">
        <v>1</v>
      </c>
      <c r="C424" t="s">
        <v>13</v>
      </c>
      <c r="D424" t="s">
        <v>491</v>
      </c>
      <c r="E424">
        <f>IF(_485[[#This Row],[Vote]]="AYE",1,0)</f>
        <v>0</v>
      </c>
      <c r="F424">
        <f>_xlfn.XLOOKUP("H.R. 485",Table2[Bill],Table2[Agree Value])</f>
        <v>0</v>
      </c>
      <c r="G424">
        <f>IF(_485[[#This Row],[Value]]=_485[[#This Row],[Agree]],_485[[#This Row],[Count]],0)</f>
        <v>1</v>
      </c>
      <c r="H424">
        <f>_xlfn.XLOOKUP("H.R. 485",Table2[Bill],Table2[Weight?],"Error")</f>
        <v>1</v>
      </c>
    </row>
    <row r="425" spans="1:8" x14ac:dyDescent="0.2">
      <c r="A425" t="s">
        <v>478</v>
      </c>
      <c r="B425" t="s">
        <v>5</v>
      </c>
      <c r="C425" t="s">
        <v>64</v>
      </c>
      <c r="D425" t="s">
        <v>490</v>
      </c>
      <c r="E425">
        <f>IF(_485[[#This Row],[Vote]]="AYE",1,0)</f>
        <v>1</v>
      </c>
      <c r="F425">
        <f>_xlfn.XLOOKUP("H.R. 485",Table2[Bill],Table2[Agree Value])</f>
        <v>0</v>
      </c>
      <c r="G425">
        <f>IF(_485[[#This Row],[Value]]=_485[[#This Row],[Agree]],_485[[#This Row],[Count]],0)</f>
        <v>0</v>
      </c>
      <c r="H425">
        <f>_xlfn.XLOOKUP("H.R. 485",Table2[Bill],Table2[Weight?],"Error")</f>
        <v>1</v>
      </c>
    </row>
    <row r="426" spans="1:8" x14ac:dyDescent="0.2">
      <c r="A426" t="s">
        <v>479</v>
      </c>
      <c r="B426" t="s">
        <v>5</v>
      </c>
      <c r="C426" t="s">
        <v>15</v>
      </c>
      <c r="D426" t="s">
        <v>490</v>
      </c>
      <c r="E426">
        <f>IF(_485[[#This Row],[Vote]]="AYE",1,0)</f>
        <v>1</v>
      </c>
      <c r="F426">
        <f>_xlfn.XLOOKUP("H.R. 485",Table2[Bill],Table2[Agree Value])</f>
        <v>0</v>
      </c>
      <c r="G426">
        <f>IF(_485[[#This Row],[Value]]=_485[[#This Row],[Agree]],_485[[#This Row],[Count]],0)</f>
        <v>0</v>
      </c>
      <c r="H426">
        <f>_xlfn.XLOOKUP("H.R. 485",Table2[Bill],Table2[Weight?],"Error")</f>
        <v>1</v>
      </c>
    </row>
    <row r="427" spans="1:8" x14ac:dyDescent="0.2">
      <c r="A427" t="s">
        <v>480</v>
      </c>
      <c r="B427" t="s">
        <v>1</v>
      </c>
      <c r="C427" t="s">
        <v>39</v>
      </c>
      <c r="D427" t="s">
        <v>491</v>
      </c>
      <c r="E427">
        <f>IF(_485[[#This Row],[Vote]]="AYE",1,0)</f>
        <v>0</v>
      </c>
      <c r="F427">
        <f>_xlfn.XLOOKUP("H.R. 485",Table2[Bill],Table2[Agree Value])</f>
        <v>0</v>
      </c>
      <c r="G427">
        <f>IF(_485[[#This Row],[Value]]=_485[[#This Row],[Agree]],_485[[#This Row],[Count]],0)</f>
        <v>1</v>
      </c>
      <c r="H427">
        <f>_xlfn.XLOOKUP("H.R. 485",Table2[Bill],Table2[Weight?],"Error")</f>
        <v>1</v>
      </c>
    </row>
    <row r="428" spans="1:8" x14ac:dyDescent="0.2">
      <c r="A428" t="s">
        <v>481</v>
      </c>
      <c r="B428" t="s">
        <v>5</v>
      </c>
      <c r="C428" t="s">
        <v>108</v>
      </c>
      <c r="D428" t="s">
        <v>490</v>
      </c>
      <c r="E428">
        <f>IF(_485[[#This Row],[Vote]]="AYE",1,0)</f>
        <v>1</v>
      </c>
      <c r="F428">
        <f>_xlfn.XLOOKUP("H.R. 485",Table2[Bill],Table2[Agree Value])</f>
        <v>0</v>
      </c>
      <c r="G428">
        <f>IF(_485[[#This Row],[Value]]=_485[[#This Row],[Agree]],_485[[#This Row],[Count]],0)</f>
        <v>0</v>
      </c>
      <c r="H428">
        <f>_xlfn.XLOOKUP("H.R. 485",Table2[Bill],Table2[Weight?],"Error")</f>
        <v>1</v>
      </c>
    </row>
    <row r="429" spans="1:8" x14ac:dyDescent="0.2">
      <c r="A429" t="s">
        <v>482</v>
      </c>
      <c r="B429" t="s">
        <v>5</v>
      </c>
      <c r="C429" t="s">
        <v>47</v>
      </c>
      <c r="D429" t="s">
        <v>490</v>
      </c>
      <c r="E429">
        <f>IF(_485[[#This Row],[Vote]]="AYE",1,0)</f>
        <v>1</v>
      </c>
      <c r="F429">
        <f>_xlfn.XLOOKUP("H.R. 485",Table2[Bill],Table2[Agree Value])</f>
        <v>0</v>
      </c>
      <c r="G429">
        <f>IF(_485[[#This Row],[Value]]=_485[[#This Row],[Agree]],_485[[#This Row],[Count]],0)</f>
        <v>0</v>
      </c>
      <c r="H429">
        <f>_xlfn.XLOOKUP("H.R. 485",Table2[Bill],Table2[Weight?],"Error")</f>
        <v>1</v>
      </c>
    </row>
    <row r="430" spans="1:8" x14ac:dyDescent="0.2">
      <c r="A430" t="s">
        <v>483</v>
      </c>
      <c r="B430" t="s">
        <v>5</v>
      </c>
      <c r="C430" t="s">
        <v>123</v>
      </c>
      <c r="D430" t="s">
        <v>490</v>
      </c>
      <c r="E430">
        <f>IF(_485[[#This Row],[Vote]]="AYE",1,0)</f>
        <v>1</v>
      </c>
      <c r="F430">
        <f>_xlfn.XLOOKUP("H.R. 485",Table2[Bill],Table2[Agree Value])</f>
        <v>0</v>
      </c>
      <c r="G430">
        <f>IF(_485[[#This Row],[Value]]=_485[[#This Row],[Agree]],_485[[#This Row],[Count]],0)</f>
        <v>0</v>
      </c>
      <c r="H430">
        <f>_xlfn.XLOOKUP("H.R. 485",Table2[Bill],Table2[Weight?],"Error")</f>
        <v>1</v>
      </c>
    </row>
    <row r="431" spans="1:8" x14ac:dyDescent="0.2">
      <c r="A431" t="s">
        <v>484</v>
      </c>
      <c r="B431" t="s">
        <v>5</v>
      </c>
      <c r="C431" t="s">
        <v>29</v>
      </c>
      <c r="D431" t="s">
        <v>490</v>
      </c>
      <c r="E431">
        <f>IF(_485[[#This Row],[Vote]]="AYE",1,0)</f>
        <v>1</v>
      </c>
      <c r="F431">
        <f>_xlfn.XLOOKUP("H.R. 485",Table2[Bill],Table2[Agree Value])</f>
        <v>0</v>
      </c>
      <c r="G431">
        <f>IF(_485[[#This Row],[Value]]=_485[[#This Row],[Agree]],_485[[#This Row],[Count]],0)</f>
        <v>0</v>
      </c>
      <c r="H431">
        <f>_xlfn.XLOOKUP("H.R. 485",Table2[Bill],Table2[Weight?],"Error")</f>
        <v>1</v>
      </c>
    </row>
    <row r="432" spans="1:8" x14ac:dyDescent="0.2">
      <c r="A432" t="s">
        <v>485</v>
      </c>
      <c r="B432" t="s">
        <v>5</v>
      </c>
      <c r="C432" t="s">
        <v>387</v>
      </c>
      <c r="D432" t="s">
        <v>490</v>
      </c>
      <c r="E432">
        <f>IF(_485[[#This Row],[Vote]]="AYE",1,0)</f>
        <v>1</v>
      </c>
      <c r="F432">
        <f>_xlfn.XLOOKUP("H.R. 485",Table2[Bill],Table2[Agree Value])</f>
        <v>0</v>
      </c>
      <c r="G432">
        <f>IF(_485[[#This Row],[Value]]=_485[[#This Row],[Agree]],_485[[#This Row],[Count]],0)</f>
        <v>0</v>
      </c>
      <c r="H432">
        <f>_xlfn.XLOOKUP("H.R. 485",Table2[Bill],Table2[Weight?],"Error")</f>
        <v>1</v>
      </c>
    </row>
  </sheetData>
  <hyperlinks>
    <hyperlink ref="B1" r:id="rId1" display="https://clerk.house.gov/Votes/202440" xr:uid="{9B7B6B52-77B9-40DC-BCB9-89BE57A79C3E}"/>
  </hyperlinks>
  <pageMargins left="0.7" right="0.7" top="0.75" bottom="0.75" header="0.3" footer="0.3"/>
  <pageSetup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51396-4835-4257-A27B-B202A8D232C6}">
  <dimension ref="A1:H433"/>
  <sheetViews>
    <sheetView workbookViewId="0">
      <selection activeCell="F31" sqref="F31"/>
    </sheetView>
  </sheetViews>
  <sheetFormatPr baseColWidth="10" defaultColWidth="8.83203125" defaultRowHeight="15" x14ac:dyDescent="0.2"/>
  <cols>
    <col min="1" max="1" width="10.83203125" customWidth="1"/>
  </cols>
  <sheetData>
    <row r="1" spans="1:8" x14ac:dyDescent="0.2">
      <c r="A1" t="s">
        <v>520</v>
      </c>
      <c r="B1" s="6" t="s">
        <v>521</v>
      </c>
    </row>
    <row r="2" spans="1:8" x14ac:dyDescent="0.2">
      <c r="A2" t="s">
        <v>511</v>
      </c>
      <c r="B2" t="s">
        <v>487</v>
      </c>
      <c r="C2" t="s">
        <v>488</v>
      </c>
      <c r="D2" t="s">
        <v>489</v>
      </c>
      <c r="E2" s="1" t="s">
        <v>507</v>
      </c>
      <c r="F2" s="1" t="s">
        <v>502</v>
      </c>
      <c r="G2" s="2" t="s">
        <v>499</v>
      </c>
      <c r="H2" s="10" t="s">
        <v>553</v>
      </c>
    </row>
    <row r="3" spans="1:8" x14ac:dyDescent="0.2">
      <c r="A3" t="s">
        <v>0</v>
      </c>
      <c r="B3" t="s">
        <v>1</v>
      </c>
      <c r="C3" t="s">
        <v>2</v>
      </c>
      <c r="D3" t="s">
        <v>7</v>
      </c>
      <c r="E3">
        <f>IF(_966[[#This Row],[Vote]]="YEA",1,0)</f>
        <v>1</v>
      </c>
      <c r="F3">
        <f>_xlfn.XLOOKUP("H.R. 966",Table2[Bill],Table2[Agree Value])</f>
        <v>1</v>
      </c>
      <c r="G3">
        <f>IF(_966[[#This Row],[Value]]=_966[[#This Row],[Agree]],_966[[#This Row],[Count]],0)</f>
        <v>0</v>
      </c>
      <c r="H3">
        <f>_xlfn.XLOOKUP("H.R. 966",Table2[Bill],Table2[Weight?],"Error")</f>
        <v>0</v>
      </c>
    </row>
    <row r="4" spans="1:8" x14ac:dyDescent="0.2">
      <c r="A4" t="s">
        <v>4</v>
      </c>
      <c r="B4" t="s">
        <v>5</v>
      </c>
      <c r="C4" t="s">
        <v>6</v>
      </c>
      <c r="D4" t="s">
        <v>7</v>
      </c>
      <c r="E4">
        <f>IF(_966[[#This Row],[Vote]]="YEA",1,0)</f>
        <v>1</v>
      </c>
      <c r="F4">
        <f>_xlfn.XLOOKUP("H.R. 966",Table2[Bill],Table2[Agree Value])</f>
        <v>1</v>
      </c>
      <c r="G4">
        <f>IF(_966[[#This Row],[Value]]=_966[[#This Row],[Agree]],_966[[#This Row],[Count]],0)</f>
        <v>0</v>
      </c>
      <c r="H4">
        <f>_xlfn.XLOOKUP("H.R. 966",Table2[Bill],Table2[Weight?],"Error")</f>
        <v>0</v>
      </c>
    </row>
    <row r="5" spans="1:8" x14ac:dyDescent="0.2">
      <c r="A5" t="s">
        <v>8</v>
      </c>
      <c r="B5" t="s">
        <v>1</v>
      </c>
      <c r="C5" t="s">
        <v>9</v>
      </c>
      <c r="D5" t="s">
        <v>7</v>
      </c>
      <c r="E5">
        <f>IF(_966[[#This Row],[Vote]]="YEA",1,0)</f>
        <v>1</v>
      </c>
      <c r="F5">
        <f>_xlfn.XLOOKUP("H.R. 966",Table2[Bill],Table2[Agree Value])</f>
        <v>1</v>
      </c>
      <c r="G5">
        <f>IF(_966[[#This Row],[Value]]=_966[[#This Row],[Agree]],_966[[#This Row],[Count]],0)</f>
        <v>0</v>
      </c>
      <c r="H5">
        <f>_xlfn.XLOOKUP("H.R. 966",Table2[Bill],Table2[Weight?],"Error")</f>
        <v>0</v>
      </c>
    </row>
    <row r="6" spans="1:8" x14ac:dyDescent="0.2">
      <c r="A6" t="s">
        <v>10</v>
      </c>
      <c r="B6" t="s">
        <v>5</v>
      </c>
      <c r="C6" t="s">
        <v>11</v>
      </c>
      <c r="D6" t="s">
        <v>7</v>
      </c>
      <c r="E6">
        <f>IF(_966[[#This Row],[Vote]]="YEA",1,0)</f>
        <v>1</v>
      </c>
      <c r="F6">
        <f>_xlfn.XLOOKUP("H.R. 966",Table2[Bill],Table2[Agree Value])</f>
        <v>1</v>
      </c>
      <c r="G6">
        <f>IF(_966[[#This Row],[Value]]=_966[[#This Row],[Agree]],_966[[#This Row],[Count]],0)</f>
        <v>0</v>
      </c>
      <c r="H6">
        <f>_xlfn.XLOOKUP("H.R. 966",Table2[Bill],Table2[Weight?],"Error")</f>
        <v>0</v>
      </c>
    </row>
    <row r="7" spans="1:8" x14ac:dyDescent="0.2">
      <c r="A7" t="s">
        <v>12</v>
      </c>
      <c r="B7" t="s">
        <v>5</v>
      </c>
      <c r="C7" t="s">
        <v>13</v>
      </c>
      <c r="D7" t="s">
        <v>7</v>
      </c>
      <c r="E7">
        <f>IF(_966[[#This Row],[Vote]]="YEA",1,0)</f>
        <v>1</v>
      </c>
      <c r="F7">
        <f>_xlfn.XLOOKUP("H.R. 966",Table2[Bill],Table2[Agree Value])</f>
        <v>1</v>
      </c>
      <c r="G7">
        <f>IF(_966[[#This Row],[Value]]=_966[[#This Row],[Agree]],_966[[#This Row],[Count]],0)</f>
        <v>0</v>
      </c>
      <c r="H7">
        <f>_xlfn.XLOOKUP("H.R. 966",Table2[Bill],Table2[Weight?],"Error")</f>
        <v>0</v>
      </c>
    </row>
    <row r="8" spans="1:8" x14ac:dyDescent="0.2">
      <c r="A8" t="s">
        <v>14</v>
      </c>
      <c r="B8" t="s">
        <v>1</v>
      </c>
      <c r="C8" t="s">
        <v>15</v>
      </c>
      <c r="D8" t="s">
        <v>7</v>
      </c>
      <c r="E8">
        <f>IF(_966[[#This Row],[Vote]]="YEA",1,0)</f>
        <v>1</v>
      </c>
      <c r="F8">
        <f>_xlfn.XLOOKUP("H.R. 966",Table2[Bill],Table2[Agree Value])</f>
        <v>1</v>
      </c>
      <c r="G8">
        <f>IF(_966[[#This Row],[Value]]=_966[[#This Row],[Agree]],_966[[#This Row],[Count]],0)</f>
        <v>0</v>
      </c>
      <c r="H8">
        <f>_xlfn.XLOOKUP("H.R. 966",Table2[Bill],Table2[Weight?],"Error")</f>
        <v>0</v>
      </c>
    </row>
    <row r="9" spans="1:8" x14ac:dyDescent="0.2">
      <c r="A9" t="s">
        <v>16</v>
      </c>
      <c r="B9" t="s">
        <v>1</v>
      </c>
      <c r="C9" t="s">
        <v>17</v>
      </c>
      <c r="D9" t="s">
        <v>7</v>
      </c>
      <c r="E9">
        <f>IF(_966[[#This Row],[Vote]]="YEA",1,0)</f>
        <v>1</v>
      </c>
      <c r="F9">
        <f>_xlfn.XLOOKUP("H.R. 966",Table2[Bill],Table2[Agree Value])</f>
        <v>1</v>
      </c>
      <c r="G9">
        <f>IF(_966[[#This Row],[Value]]=_966[[#This Row],[Agree]],_966[[#This Row],[Count]],0)</f>
        <v>0</v>
      </c>
      <c r="H9">
        <f>_xlfn.XLOOKUP("H.R. 966",Table2[Bill],Table2[Weight?],"Error")</f>
        <v>0</v>
      </c>
    </row>
    <row r="10" spans="1:8" x14ac:dyDescent="0.2">
      <c r="A10" t="s">
        <v>18</v>
      </c>
      <c r="B10" t="s">
        <v>5</v>
      </c>
      <c r="C10" t="s">
        <v>19</v>
      </c>
      <c r="D10" t="s">
        <v>7</v>
      </c>
      <c r="E10">
        <f>IF(_966[[#This Row],[Vote]]="YEA",1,0)</f>
        <v>1</v>
      </c>
      <c r="F10">
        <f>_xlfn.XLOOKUP("H.R. 966",Table2[Bill],Table2[Agree Value])</f>
        <v>1</v>
      </c>
      <c r="G10">
        <f>IF(_966[[#This Row],[Value]]=_966[[#This Row],[Agree]],_966[[#This Row],[Count]],0)</f>
        <v>0</v>
      </c>
      <c r="H10">
        <f>_xlfn.XLOOKUP("H.R. 966",Table2[Bill],Table2[Weight?],"Error")</f>
        <v>0</v>
      </c>
    </row>
    <row r="11" spans="1:8" x14ac:dyDescent="0.2">
      <c r="A11" t="s">
        <v>20</v>
      </c>
      <c r="B11" t="s">
        <v>5</v>
      </c>
      <c r="C11" t="s">
        <v>21</v>
      </c>
      <c r="D11" t="s">
        <v>7</v>
      </c>
      <c r="E11">
        <f>IF(_966[[#This Row],[Vote]]="YEA",1,0)</f>
        <v>1</v>
      </c>
      <c r="F11">
        <f>_xlfn.XLOOKUP("H.R. 966",Table2[Bill],Table2[Agree Value])</f>
        <v>1</v>
      </c>
      <c r="G11">
        <f>IF(_966[[#This Row],[Value]]=_966[[#This Row],[Agree]],_966[[#This Row],[Count]],0)</f>
        <v>0</v>
      </c>
      <c r="H11">
        <f>_xlfn.XLOOKUP("H.R. 966",Table2[Bill],Table2[Weight?],"Error")</f>
        <v>0</v>
      </c>
    </row>
    <row r="12" spans="1:8" x14ac:dyDescent="0.2">
      <c r="A12" t="s">
        <v>22</v>
      </c>
      <c r="B12" t="s">
        <v>5</v>
      </c>
      <c r="C12" t="s">
        <v>15</v>
      </c>
      <c r="D12" t="s">
        <v>7</v>
      </c>
      <c r="E12">
        <f>IF(_966[[#This Row],[Vote]]="YEA",1,0)</f>
        <v>1</v>
      </c>
      <c r="F12">
        <f>_xlfn.XLOOKUP("H.R. 966",Table2[Bill],Table2[Agree Value])</f>
        <v>1</v>
      </c>
      <c r="G12">
        <f>IF(_966[[#This Row],[Value]]=_966[[#This Row],[Agree]],_966[[#This Row],[Count]],0)</f>
        <v>0</v>
      </c>
      <c r="H12">
        <f>_xlfn.XLOOKUP("H.R. 966",Table2[Bill],Table2[Weight?],"Error")</f>
        <v>0</v>
      </c>
    </row>
    <row r="13" spans="1:8" x14ac:dyDescent="0.2">
      <c r="A13" t="s">
        <v>23</v>
      </c>
      <c r="B13" t="s">
        <v>1</v>
      </c>
      <c r="C13" t="s">
        <v>24</v>
      </c>
      <c r="D13" t="s">
        <v>7</v>
      </c>
      <c r="E13">
        <f>IF(_966[[#This Row],[Vote]]="YEA",1,0)</f>
        <v>1</v>
      </c>
      <c r="F13">
        <f>_xlfn.XLOOKUP("H.R. 966",Table2[Bill],Table2[Agree Value])</f>
        <v>1</v>
      </c>
      <c r="G13">
        <f>IF(_966[[#This Row],[Value]]=_966[[#This Row],[Agree]],_966[[#This Row],[Count]],0)</f>
        <v>0</v>
      </c>
      <c r="H13">
        <f>_xlfn.XLOOKUP("H.R. 966",Table2[Bill],Table2[Weight?],"Error")</f>
        <v>0</v>
      </c>
    </row>
    <row r="14" spans="1:8" x14ac:dyDescent="0.2">
      <c r="A14" t="s">
        <v>25</v>
      </c>
      <c r="B14" t="s">
        <v>5</v>
      </c>
      <c r="C14" t="s">
        <v>15</v>
      </c>
      <c r="D14" t="s">
        <v>7</v>
      </c>
      <c r="E14">
        <f>IF(_966[[#This Row],[Vote]]="YEA",1,0)</f>
        <v>1</v>
      </c>
      <c r="F14">
        <f>_xlfn.XLOOKUP("H.R. 966",Table2[Bill],Table2[Agree Value])</f>
        <v>1</v>
      </c>
      <c r="G14">
        <f>IF(_966[[#This Row],[Value]]=_966[[#This Row],[Agree]],_966[[#This Row],[Count]],0)</f>
        <v>0</v>
      </c>
      <c r="H14">
        <f>_xlfn.XLOOKUP("H.R. 966",Table2[Bill],Table2[Weight?],"Error")</f>
        <v>0</v>
      </c>
    </row>
    <row r="15" spans="1:8" x14ac:dyDescent="0.2">
      <c r="A15" t="s">
        <v>26</v>
      </c>
      <c r="B15" t="s">
        <v>5</v>
      </c>
      <c r="C15" t="s">
        <v>27</v>
      </c>
      <c r="D15" t="s">
        <v>7</v>
      </c>
      <c r="E15">
        <f>IF(_966[[#This Row],[Vote]]="YEA",1,0)</f>
        <v>1</v>
      </c>
      <c r="F15">
        <f>_xlfn.XLOOKUP("H.R. 966",Table2[Bill],Table2[Agree Value])</f>
        <v>1</v>
      </c>
      <c r="G15">
        <f>IF(_966[[#This Row],[Value]]=_966[[#This Row],[Agree]],_966[[#This Row],[Count]],0)</f>
        <v>0</v>
      </c>
      <c r="H15">
        <f>_xlfn.XLOOKUP("H.R. 966",Table2[Bill],Table2[Weight?],"Error")</f>
        <v>0</v>
      </c>
    </row>
    <row r="16" spans="1:8" x14ac:dyDescent="0.2">
      <c r="A16" t="s">
        <v>28</v>
      </c>
      <c r="B16" t="s">
        <v>5</v>
      </c>
      <c r="C16" t="s">
        <v>29</v>
      </c>
      <c r="D16" t="s">
        <v>7</v>
      </c>
      <c r="E16">
        <f>IF(_966[[#This Row],[Vote]]="YEA",1,0)</f>
        <v>1</v>
      </c>
      <c r="F16">
        <f>_xlfn.XLOOKUP("H.R. 966",Table2[Bill],Table2[Agree Value])</f>
        <v>1</v>
      </c>
      <c r="G16">
        <f>IF(_966[[#This Row],[Value]]=_966[[#This Row],[Agree]],_966[[#This Row],[Count]],0)</f>
        <v>0</v>
      </c>
      <c r="H16">
        <f>_xlfn.XLOOKUP("H.R. 966",Table2[Bill],Table2[Weight?],"Error")</f>
        <v>0</v>
      </c>
    </row>
    <row r="17" spans="1:8" x14ac:dyDescent="0.2">
      <c r="A17" t="s">
        <v>30</v>
      </c>
      <c r="B17" t="s">
        <v>5</v>
      </c>
      <c r="C17" t="s">
        <v>31</v>
      </c>
      <c r="D17" t="s">
        <v>7</v>
      </c>
      <c r="E17">
        <f>IF(_966[[#This Row],[Vote]]="YEA",1,0)</f>
        <v>1</v>
      </c>
      <c r="F17">
        <f>_xlfn.XLOOKUP("H.R. 966",Table2[Bill],Table2[Agree Value])</f>
        <v>1</v>
      </c>
      <c r="G17">
        <f>IF(_966[[#This Row],[Value]]=_966[[#This Row],[Agree]],_966[[#This Row],[Count]],0)</f>
        <v>0</v>
      </c>
      <c r="H17">
        <f>_xlfn.XLOOKUP("H.R. 966",Table2[Bill],Table2[Weight?],"Error")</f>
        <v>0</v>
      </c>
    </row>
    <row r="18" spans="1:8" x14ac:dyDescent="0.2">
      <c r="A18" t="s">
        <v>32</v>
      </c>
      <c r="B18" t="s">
        <v>1</v>
      </c>
      <c r="C18" t="s">
        <v>33</v>
      </c>
      <c r="D18" t="s">
        <v>7</v>
      </c>
      <c r="E18">
        <f>IF(_966[[#This Row],[Vote]]="YEA",1,0)</f>
        <v>1</v>
      </c>
      <c r="F18">
        <f>_xlfn.XLOOKUP("H.R. 966",Table2[Bill],Table2[Agree Value])</f>
        <v>1</v>
      </c>
      <c r="G18">
        <f>IF(_966[[#This Row],[Value]]=_966[[#This Row],[Agree]],_966[[#This Row],[Count]],0)</f>
        <v>0</v>
      </c>
      <c r="H18">
        <f>_xlfn.XLOOKUP("H.R. 966",Table2[Bill],Table2[Weight?],"Error")</f>
        <v>0</v>
      </c>
    </row>
    <row r="19" spans="1:8" x14ac:dyDescent="0.2">
      <c r="A19" t="s">
        <v>34</v>
      </c>
      <c r="B19" t="s">
        <v>5</v>
      </c>
      <c r="C19" t="s">
        <v>29</v>
      </c>
      <c r="D19" t="s">
        <v>7</v>
      </c>
      <c r="E19">
        <f>IF(_966[[#This Row],[Vote]]="YEA",1,0)</f>
        <v>1</v>
      </c>
      <c r="F19">
        <f>_xlfn.XLOOKUP("H.R. 966",Table2[Bill],Table2[Agree Value])</f>
        <v>1</v>
      </c>
      <c r="G19">
        <f>IF(_966[[#This Row],[Value]]=_966[[#This Row],[Agree]],_966[[#This Row],[Count]],0)</f>
        <v>0</v>
      </c>
      <c r="H19">
        <f>_xlfn.XLOOKUP("H.R. 966",Table2[Bill],Table2[Weight?],"Error")</f>
        <v>0</v>
      </c>
    </row>
    <row r="20" spans="1:8" x14ac:dyDescent="0.2">
      <c r="A20" t="s">
        <v>35</v>
      </c>
      <c r="B20" t="s">
        <v>5</v>
      </c>
      <c r="C20" t="s">
        <v>36</v>
      </c>
      <c r="D20" t="s">
        <v>7</v>
      </c>
      <c r="E20">
        <f>IF(_966[[#This Row],[Vote]]="YEA",1,0)</f>
        <v>1</v>
      </c>
      <c r="F20">
        <f>_xlfn.XLOOKUP("H.R. 966",Table2[Bill],Table2[Agree Value])</f>
        <v>1</v>
      </c>
      <c r="G20">
        <f>IF(_966[[#This Row],[Value]]=_966[[#This Row],[Agree]],_966[[#This Row],[Count]],0)</f>
        <v>0</v>
      </c>
      <c r="H20">
        <f>_xlfn.XLOOKUP("H.R. 966",Table2[Bill],Table2[Weight?],"Error")</f>
        <v>0</v>
      </c>
    </row>
    <row r="21" spans="1:8" x14ac:dyDescent="0.2">
      <c r="A21" t="s">
        <v>37</v>
      </c>
      <c r="B21" t="s">
        <v>1</v>
      </c>
      <c r="C21" t="s">
        <v>9</v>
      </c>
      <c r="D21" t="s">
        <v>7</v>
      </c>
      <c r="E21">
        <f>IF(_966[[#This Row],[Vote]]="YEA",1,0)</f>
        <v>1</v>
      </c>
      <c r="F21">
        <f>_xlfn.XLOOKUP("H.R. 966",Table2[Bill],Table2[Agree Value])</f>
        <v>1</v>
      </c>
      <c r="G21">
        <f>IF(_966[[#This Row],[Value]]=_966[[#This Row],[Agree]],_966[[#This Row],[Count]],0)</f>
        <v>0</v>
      </c>
      <c r="H21">
        <f>_xlfn.XLOOKUP("H.R. 966",Table2[Bill],Table2[Weight?],"Error")</f>
        <v>0</v>
      </c>
    </row>
    <row r="22" spans="1:8" x14ac:dyDescent="0.2">
      <c r="A22" t="s">
        <v>38</v>
      </c>
      <c r="B22" t="s">
        <v>5</v>
      </c>
      <c r="C22" t="s">
        <v>39</v>
      </c>
      <c r="D22" t="s">
        <v>7</v>
      </c>
      <c r="E22">
        <f>IF(_966[[#This Row],[Vote]]="YEA",1,0)</f>
        <v>1</v>
      </c>
      <c r="F22">
        <f>_xlfn.XLOOKUP("H.R. 966",Table2[Bill],Table2[Agree Value])</f>
        <v>1</v>
      </c>
      <c r="G22">
        <f>IF(_966[[#This Row],[Value]]=_966[[#This Row],[Agree]],_966[[#This Row],[Count]],0)</f>
        <v>0</v>
      </c>
      <c r="H22">
        <f>_xlfn.XLOOKUP("H.R. 966",Table2[Bill],Table2[Weight?],"Error")</f>
        <v>0</v>
      </c>
    </row>
    <row r="23" spans="1:8" x14ac:dyDescent="0.2">
      <c r="A23" t="s">
        <v>40</v>
      </c>
      <c r="B23" t="s">
        <v>1</v>
      </c>
      <c r="C23" t="s">
        <v>31</v>
      </c>
      <c r="D23" t="s">
        <v>7</v>
      </c>
      <c r="E23">
        <f>IF(_966[[#This Row],[Vote]]="YEA",1,0)</f>
        <v>1</v>
      </c>
      <c r="F23">
        <f>_xlfn.XLOOKUP("H.R. 966",Table2[Bill],Table2[Agree Value])</f>
        <v>1</v>
      </c>
      <c r="G23">
        <f>IF(_966[[#This Row],[Value]]=_966[[#This Row],[Agree]],_966[[#This Row],[Count]],0)</f>
        <v>0</v>
      </c>
      <c r="H23">
        <f>_xlfn.XLOOKUP("H.R. 966",Table2[Bill],Table2[Weight?],"Error")</f>
        <v>0</v>
      </c>
    </row>
    <row r="24" spans="1:8" x14ac:dyDescent="0.2">
      <c r="A24" t="s">
        <v>41</v>
      </c>
      <c r="B24" t="s">
        <v>5</v>
      </c>
      <c r="C24" t="s">
        <v>42</v>
      </c>
      <c r="D24" t="s">
        <v>7</v>
      </c>
      <c r="E24">
        <f>IF(_966[[#This Row],[Vote]]="YEA",1,0)</f>
        <v>1</v>
      </c>
      <c r="F24">
        <f>_xlfn.XLOOKUP("H.R. 966",Table2[Bill],Table2[Agree Value])</f>
        <v>1</v>
      </c>
      <c r="G24">
        <f>IF(_966[[#This Row],[Value]]=_966[[#This Row],[Agree]],_966[[#This Row],[Count]],0)</f>
        <v>0</v>
      </c>
      <c r="H24">
        <f>_xlfn.XLOOKUP("H.R. 966",Table2[Bill],Table2[Weight?],"Error")</f>
        <v>0</v>
      </c>
    </row>
    <row r="25" spans="1:8" x14ac:dyDescent="0.2">
      <c r="A25" t="s">
        <v>43</v>
      </c>
      <c r="B25" t="s">
        <v>1</v>
      </c>
      <c r="C25" t="s">
        <v>9</v>
      </c>
      <c r="D25" t="s">
        <v>7</v>
      </c>
      <c r="E25">
        <f>IF(_966[[#This Row],[Vote]]="YEA",1,0)</f>
        <v>1</v>
      </c>
      <c r="F25">
        <f>_xlfn.XLOOKUP("H.R. 966",Table2[Bill],Table2[Agree Value])</f>
        <v>1</v>
      </c>
      <c r="G25">
        <f>IF(_966[[#This Row],[Value]]=_966[[#This Row],[Agree]],_966[[#This Row],[Count]],0)</f>
        <v>0</v>
      </c>
      <c r="H25">
        <f>_xlfn.XLOOKUP("H.R. 966",Table2[Bill],Table2[Weight?],"Error")</f>
        <v>0</v>
      </c>
    </row>
    <row r="26" spans="1:8" x14ac:dyDescent="0.2">
      <c r="A26" t="s">
        <v>44</v>
      </c>
      <c r="B26" t="s">
        <v>5</v>
      </c>
      <c r="C26" t="s">
        <v>45</v>
      </c>
      <c r="D26" t="s">
        <v>7</v>
      </c>
      <c r="E26">
        <f>IF(_966[[#This Row],[Vote]]="YEA",1,0)</f>
        <v>1</v>
      </c>
      <c r="F26">
        <f>_xlfn.XLOOKUP("H.R. 966",Table2[Bill],Table2[Agree Value])</f>
        <v>1</v>
      </c>
      <c r="G26">
        <f>IF(_966[[#This Row],[Value]]=_966[[#This Row],[Agree]],_966[[#This Row],[Count]],0)</f>
        <v>0</v>
      </c>
      <c r="H26">
        <f>_xlfn.XLOOKUP("H.R. 966",Table2[Bill],Table2[Weight?],"Error")</f>
        <v>0</v>
      </c>
    </row>
    <row r="27" spans="1:8" x14ac:dyDescent="0.2">
      <c r="A27" t="s">
        <v>46</v>
      </c>
      <c r="B27" t="s">
        <v>1</v>
      </c>
      <c r="C27" t="s">
        <v>47</v>
      </c>
      <c r="D27" t="s">
        <v>7</v>
      </c>
      <c r="E27">
        <f>IF(_966[[#This Row],[Vote]]="YEA",1,0)</f>
        <v>1</v>
      </c>
      <c r="F27">
        <f>_xlfn.XLOOKUP("H.R. 966",Table2[Bill],Table2[Agree Value])</f>
        <v>1</v>
      </c>
      <c r="G27">
        <f>IF(_966[[#This Row],[Value]]=_966[[#This Row],[Agree]],_966[[#This Row],[Count]],0)</f>
        <v>0</v>
      </c>
      <c r="H27">
        <f>_xlfn.XLOOKUP("H.R. 966",Table2[Bill],Table2[Weight?],"Error")</f>
        <v>0</v>
      </c>
    </row>
    <row r="28" spans="1:8" x14ac:dyDescent="0.2">
      <c r="A28" t="s">
        <v>48</v>
      </c>
      <c r="B28" t="s">
        <v>5</v>
      </c>
      <c r="C28" t="s">
        <v>49</v>
      </c>
      <c r="D28" t="s">
        <v>7</v>
      </c>
      <c r="E28">
        <f>IF(_966[[#This Row],[Vote]]="YEA",1,0)</f>
        <v>1</v>
      </c>
      <c r="F28">
        <f>_xlfn.XLOOKUP("H.R. 966",Table2[Bill],Table2[Agree Value])</f>
        <v>1</v>
      </c>
      <c r="G28">
        <f>IF(_966[[#This Row],[Value]]=_966[[#This Row],[Agree]],_966[[#This Row],[Count]],0)</f>
        <v>0</v>
      </c>
      <c r="H28">
        <f>_xlfn.XLOOKUP("H.R. 966",Table2[Bill],Table2[Weight?],"Error")</f>
        <v>0</v>
      </c>
    </row>
    <row r="29" spans="1:8" x14ac:dyDescent="0.2">
      <c r="A29" t="s">
        <v>50</v>
      </c>
      <c r="B29" t="s">
        <v>5</v>
      </c>
      <c r="C29" t="s">
        <v>51</v>
      </c>
      <c r="D29" t="s">
        <v>7</v>
      </c>
      <c r="E29">
        <f>IF(_966[[#This Row],[Vote]]="YEA",1,0)</f>
        <v>1</v>
      </c>
      <c r="F29">
        <f>_xlfn.XLOOKUP("H.R. 966",Table2[Bill],Table2[Agree Value])</f>
        <v>1</v>
      </c>
      <c r="G29">
        <f>IF(_966[[#This Row],[Value]]=_966[[#This Row],[Agree]],_966[[#This Row],[Count]],0)</f>
        <v>0</v>
      </c>
      <c r="H29">
        <f>_xlfn.XLOOKUP("H.R. 966",Table2[Bill],Table2[Weight?],"Error")</f>
        <v>0</v>
      </c>
    </row>
    <row r="30" spans="1:8" x14ac:dyDescent="0.2">
      <c r="A30" t="s">
        <v>52</v>
      </c>
      <c r="B30" t="s">
        <v>5</v>
      </c>
      <c r="C30" t="s">
        <v>39</v>
      </c>
      <c r="D30" t="s">
        <v>7</v>
      </c>
      <c r="E30">
        <f>IF(_966[[#This Row],[Vote]]="YEA",1,0)</f>
        <v>1</v>
      </c>
      <c r="F30">
        <f>_xlfn.XLOOKUP("H.R. 966",Table2[Bill],Table2[Agree Value])</f>
        <v>1</v>
      </c>
      <c r="G30">
        <f>IF(_966[[#This Row],[Value]]=_966[[#This Row],[Agree]],_966[[#This Row],[Count]],0)</f>
        <v>0</v>
      </c>
      <c r="H30">
        <f>_xlfn.XLOOKUP("H.R. 966",Table2[Bill],Table2[Weight?],"Error")</f>
        <v>0</v>
      </c>
    </row>
    <row r="31" spans="1:8" x14ac:dyDescent="0.2">
      <c r="A31" t="s">
        <v>53</v>
      </c>
      <c r="B31" t="s">
        <v>1</v>
      </c>
      <c r="C31" t="s">
        <v>13</v>
      </c>
      <c r="D31" t="s">
        <v>7</v>
      </c>
      <c r="E31">
        <f>IF(_966[[#This Row],[Vote]]="YEA",1,0)</f>
        <v>1</v>
      </c>
      <c r="F31">
        <f>_xlfn.XLOOKUP("H.R. 966",Table2[Bill],Table2[Agree Value])</f>
        <v>1</v>
      </c>
      <c r="G31">
        <f>IF(_966[[#This Row],[Value]]=_966[[#This Row],[Agree]],_966[[#This Row],[Count]],0)</f>
        <v>0</v>
      </c>
      <c r="H31">
        <f>_xlfn.XLOOKUP("H.R. 966",Table2[Bill],Table2[Weight?],"Error")</f>
        <v>0</v>
      </c>
    </row>
    <row r="32" spans="1:8" x14ac:dyDescent="0.2">
      <c r="A32" t="s">
        <v>54</v>
      </c>
      <c r="B32" t="s">
        <v>5</v>
      </c>
      <c r="C32" t="s">
        <v>2</v>
      </c>
      <c r="D32" t="s">
        <v>7</v>
      </c>
      <c r="E32">
        <f>IF(_966[[#This Row],[Vote]]="YEA",1,0)</f>
        <v>1</v>
      </c>
      <c r="F32">
        <f>_xlfn.XLOOKUP("H.R. 966",Table2[Bill],Table2[Agree Value])</f>
        <v>1</v>
      </c>
      <c r="G32">
        <f>IF(_966[[#This Row],[Value]]=_966[[#This Row],[Agree]],_966[[#This Row],[Count]],0)</f>
        <v>0</v>
      </c>
      <c r="H32">
        <f>_xlfn.XLOOKUP("H.R. 966",Table2[Bill],Table2[Weight?],"Error")</f>
        <v>0</v>
      </c>
    </row>
    <row r="33" spans="1:8" x14ac:dyDescent="0.2">
      <c r="A33" t="s">
        <v>55</v>
      </c>
      <c r="B33" t="s">
        <v>1</v>
      </c>
      <c r="C33" t="s">
        <v>42</v>
      </c>
      <c r="D33" t="s">
        <v>7</v>
      </c>
      <c r="E33">
        <f>IF(_966[[#This Row],[Vote]]="YEA",1,0)</f>
        <v>1</v>
      </c>
      <c r="F33">
        <f>_xlfn.XLOOKUP("H.R. 966",Table2[Bill],Table2[Agree Value])</f>
        <v>1</v>
      </c>
      <c r="G33">
        <f>IF(_966[[#This Row],[Value]]=_966[[#This Row],[Agree]],_966[[#This Row],[Count]],0)</f>
        <v>0</v>
      </c>
      <c r="H33">
        <f>_xlfn.XLOOKUP("H.R. 966",Table2[Bill],Table2[Weight?],"Error")</f>
        <v>0</v>
      </c>
    </row>
    <row r="34" spans="1:8" x14ac:dyDescent="0.2">
      <c r="A34" t="s">
        <v>56</v>
      </c>
      <c r="B34" t="s">
        <v>1</v>
      </c>
      <c r="C34" t="s">
        <v>57</v>
      </c>
      <c r="D34" t="s">
        <v>7</v>
      </c>
      <c r="E34">
        <f>IF(_966[[#This Row],[Vote]]="YEA",1,0)</f>
        <v>1</v>
      </c>
      <c r="F34">
        <f>_xlfn.XLOOKUP("H.R. 966",Table2[Bill],Table2[Agree Value])</f>
        <v>1</v>
      </c>
      <c r="G34">
        <f>IF(_966[[#This Row],[Value]]=_966[[#This Row],[Agree]],_966[[#This Row],[Count]],0)</f>
        <v>0</v>
      </c>
      <c r="H34">
        <f>_xlfn.XLOOKUP("H.R. 966",Table2[Bill],Table2[Weight?],"Error")</f>
        <v>0</v>
      </c>
    </row>
    <row r="35" spans="1:8" x14ac:dyDescent="0.2">
      <c r="A35" t="s">
        <v>58</v>
      </c>
      <c r="B35" t="s">
        <v>5</v>
      </c>
      <c r="C35" t="s">
        <v>59</v>
      </c>
      <c r="D35" t="s">
        <v>7</v>
      </c>
      <c r="E35">
        <f>IF(_966[[#This Row],[Vote]]="YEA",1,0)</f>
        <v>1</v>
      </c>
      <c r="F35">
        <f>_xlfn.XLOOKUP("H.R. 966",Table2[Bill],Table2[Agree Value])</f>
        <v>1</v>
      </c>
      <c r="G35">
        <f>IF(_966[[#This Row],[Value]]=_966[[#This Row],[Agree]],_966[[#This Row],[Count]],0)</f>
        <v>0</v>
      </c>
      <c r="H35">
        <f>_xlfn.XLOOKUP("H.R. 966",Table2[Bill],Table2[Weight?],"Error")</f>
        <v>0</v>
      </c>
    </row>
    <row r="36" spans="1:8" x14ac:dyDescent="0.2">
      <c r="A36" t="s">
        <v>60</v>
      </c>
      <c r="B36" t="s">
        <v>1</v>
      </c>
      <c r="C36" t="s">
        <v>42</v>
      </c>
      <c r="D36" t="s">
        <v>7</v>
      </c>
      <c r="E36">
        <f>IF(_966[[#This Row],[Vote]]="YEA",1,0)</f>
        <v>1</v>
      </c>
      <c r="F36">
        <f>_xlfn.XLOOKUP("H.R. 966",Table2[Bill],Table2[Agree Value])</f>
        <v>1</v>
      </c>
      <c r="G36">
        <f>IF(_966[[#This Row],[Value]]=_966[[#This Row],[Agree]],_966[[#This Row],[Count]],0)</f>
        <v>0</v>
      </c>
      <c r="H36">
        <f>_xlfn.XLOOKUP("H.R. 966",Table2[Bill],Table2[Weight?],"Error")</f>
        <v>0</v>
      </c>
    </row>
    <row r="37" spans="1:8" x14ac:dyDescent="0.2">
      <c r="A37" t="s">
        <v>61</v>
      </c>
      <c r="B37" t="s">
        <v>5</v>
      </c>
      <c r="C37" t="s">
        <v>62</v>
      </c>
      <c r="D37" t="s">
        <v>7</v>
      </c>
      <c r="E37">
        <f>IF(_966[[#This Row],[Vote]]="YEA",1,0)</f>
        <v>1</v>
      </c>
      <c r="F37">
        <f>_xlfn.XLOOKUP("H.R. 966",Table2[Bill],Table2[Agree Value])</f>
        <v>1</v>
      </c>
      <c r="G37">
        <f>IF(_966[[#This Row],[Value]]=_966[[#This Row],[Agree]],_966[[#This Row],[Count]],0)</f>
        <v>0</v>
      </c>
      <c r="H37">
        <f>_xlfn.XLOOKUP("H.R. 966",Table2[Bill],Table2[Weight?],"Error")</f>
        <v>0</v>
      </c>
    </row>
    <row r="38" spans="1:8" x14ac:dyDescent="0.2">
      <c r="A38" t="s">
        <v>63</v>
      </c>
      <c r="B38" t="s">
        <v>1</v>
      </c>
      <c r="C38" t="s">
        <v>64</v>
      </c>
      <c r="D38" t="s">
        <v>7</v>
      </c>
      <c r="E38">
        <f>IF(_966[[#This Row],[Vote]]="YEA",1,0)</f>
        <v>1</v>
      </c>
      <c r="F38">
        <f>_xlfn.XLOOKUP("H.R. 966",Table2[Bill],Table2[Agree Value])</f>
        <v>1</v>
      </c>
      <c r="G38">
        <f>IF(_966[[#This Row],[Value]]=_966[[#This Row],[Agree]],_966[[#This Row],[Count]],0)</f>
        <v>0</v>
      </c>
      <c r="H38">
        <f>_xlfn.XLOOKUP("H.R. 966",Table2[Bill],Table2[Weight?],"Error")</f>
        <v>0</v>
      </c>
    </row>
    <row r="39" spans="1:8" x14ac:dyDescent="0.2">
      <c r="A39" t="s">
        <v>65</v>
      </c>
      <c r="B39" t="s">
        <v>1</v>
      </c>
      <c r="C39" t="s">
        <v>66</v>
      </c>
      <c r="D39" t="s">
        <v>7</v>
      </c>
      <c r="E39">
        <f>IF(_966[[#This Row],[Vote]]="YEA",1,0)</f>
        <v>1</v>
      </c>
      <c r="F39">
        <f>_xlfn.XLOOKUP("H.R. 966",Table2[Bill],Table2[Agree Value])</f>
        <v>1</v>
      </c>
      <c r="G39">
        <f>IF(_966[[#This Row],[Value]]=_966[[#This Row],[Agree]],_966[[#This Row],[Count]],0)</f>
        <v>0</v>
      </c>
      <c r="H39">
        <f>_xlfn.XLOOKUP("H.R. 966",Table2[Bill],Table2[Weight?],"Error")</f>
        <v>0</v>
      </c>
    </row>
    <row r="40" spans="1:8" x14ac:dyDescent="0.2">
      <c r="A40" t="s">
        <v>67</v>
      </c>
      <c r="B40" t="s">
        <v>5</v>
      </c>
      <c r="C40" t="s">
        <v>49</v>
      </c>
      <c r="D40" t="s">
        <v>7</v>
      </c>
      <c r="E40">
        <f>IF(_966[[#This Row],[Vote]]="YEA",1,0)</f>
        <v>1</v>
      </c>
      <c r="F40">
        <f>_xlfn.XLOOKUP("H.R. 966",Table2[Bill],Table2[Agree Value])</f>
        <v>1</v>
      </c>
      <c r="G40">
        <f>IF(_966[[#This Row],[Value]]=_966[[#This Row],[Agree]],_966[[#This Row],[Count]],0)</f>
        <v>0</v>
      </c>
      <c r="H40">
        <f>_xlfn.XLOOKUP("H.R. 966",Table2[Bill],Table2[Weight?],"Error")</f>
        <v>0</v>
      </c>
    </row>
    <row r="41" spans="1:8" x14ac:dyDescent="0.2">
      <c r="A41" t="s">
        <v>68</v>
      </c>
      <c r="B41" t="s">
        <v>1</v>
      </c>
      <c r="C41" t="s">
        <v>31</v>
      </c>
      <c r="D41" t="s">
        <v>7</v>
      </c>
      <c r="E41">
        <f>IF(_966[[#This Row],[Vote]]="YEA",1,0)</f>
        <v>1</v>
      </c>
      <c r="F41">
        <f>_xlfn.XLOOKUP("H.R. 966",Table2[Bill],Table2[Agree Value])</f>
        <v>1</v>
      </c>
      <c r="G41">
        <f>IF(_966[[#This Row],[Value]]=_966[[#This Row],[Agree]],_966[[#This Row],[Count]],0)</f>
        <v>0</v>
      </c>
      <c r="H41">
        <f>_xlfn.XLOOKUP("H.R. 966",Table2[Bill],Table2[Weight?],"Error")</f>
        <v>0</v>
      </c>
    </row>
    <row r="42" spans="1:8" x14ac:dyDescent="0.2">
      <c r="A42" t="s">
        <v>69</v>
      </c>
      <c r="B42" t="s">
        <v>1</v>
      </c>
      <c r="C42" t="s">
        <v>9</v>
      </c>
      <c r="D42" t="s">
        <v>7</v>
      </c>
      <c r="E42">
        <f>IF(_966[[#This Row],[Vote]]="YEA",1,0)</f>
        <v>1</v>
      </c>
      <c r="F42">
        <f>_xlfn.XLOOKUP("H.R. 966",Table2[Bill],Table2[Agree Value])</f>
        <v>1</v>
      </c>
      <c r="G42">
        <f>IF(_966[[#This Row],[Value]]=_966[[#This Row],[Agree]],_966[[#This Row],[Count]],0)</f>
        <v>0</v>
      </c>
      <c r="H42">
        <f>_xlfn.XLOOKUP("H.R. 966",Table2[Bill],Table2[Weight?],"Error")</f>
        <v>0</v>
      </c>
    </row>
    <row r="43" spans="1:8" x14ac:dyDescent="0.2">
      <c r="A43" t="s">
        <v>70</v>
      </c>
      <c r="B43" t="s">
        <v>5</v>
      </c>
      <c r="C43" t="s">
        <v>39</v>
      </c>
      <c r="D43" t="s">
        <v>7</v>
      </c>
      <c r="E43">
        <f>IF(_966[[#This Row],[Vote]]="YEA",1,0)</f>
        <v>1</v>
      </c>
      <c r="F43">
        <f>_xlfn.XLOOKUP("H.R. 966",Table2[Bill],Table2[Agree Value])</f>
        <v>1</v>
      </c>
      <c r="G43">
        <f>IF(_966[[#This Row],[Value]]=_966[[#This Row],[Agree]],_966[[#This Row],[Count]],0)</f>
        <v>0</v>
      </c>
      <c r="H43">
        <f>_xlfn.XLOOKUP("H.R. 966",Table2[Bill],Table2[Weight?],"Error")</f>
        <v>0</v>
      </c>
    </row>
    <row r="44" spans="1:8" x14ac:dyDescent="0.2">
      <c r="A44" t="s">
        <v>71</v>
      </c>
      <c r="B44" t="s">
        <v>5</v>
      </c>
      <c r="C44" t="s">
        <v>59</v>
      </c>
      <c r="D44" t="s">
        <v>7</v>
      </c>
      <c r="E44">
        <f>IF(_966[[#This Row],[Vote]]="YEA",1,0)</f>
        <v>1</v>
      </c>
      <c r="F44">
        <f>_xlfn.XLOOKUP("H.R. 966",Table2[Bill],Table2[Agree Value])</f>
        <v>1</v>
      </c>
      <c r="G44">
        <f>IF(_966[[#This Row],[Value]]=_966[[#This Row],[Agree]],_966[[#This Row],[Count]],0)</f>
        <v>0</v>
      </c>
      <c r="H44">
        <f>_xlfn.XLOOKUP("H.R. 966",Table2[Bill],Table2[Weight?],"Error")</f>
        <v>0</v>
      </c>
    </row>
    <row r="45" spans="1:8" x14ac:dyDescent="0.2">
      <c r="A45" t="s">
        <v>72</v>
      </c>
      <c r="B45" t="s">
        <v>5</v>
      </c>
      <c r="C45" t="s">
        <v>29</v>
      </c>
      <c r="D45" t="s">
        <v>7</v>
      </c>
      <c r="E45">
        <f>IF(_966[[#This Row],[Vote]]="YEA",1,0)</f>
        <v>1</v>
      </c>
      <c r="F45">
        <f>_xlfn.XLOOKUP("H.R. 966",Table2[Bill],Table2[Agree Value])</f>
        <v>1</v>
      </c>
      <c r="G45">
        <f>IF(_966[[#This Row],[Value]]=_966[[#This Row],[Agree]],_966[[#This Row],[Count]],0)</f>
        <v>0</v>
      </c>
      <c r="H45">
        <f>_xlfn.XLOOKUP("H.R. 966",Table2[Bill],Table2[Weight?],"Error")</f>
        <v>0</v>
      </c>
    </row>
    <row r="46" spans="1:8" x14ac:dyDescent="0.2">
      <c r="A46" t="s">
        <v>73</v>
      </c>
      <c r="B46" t="s">
        <v>1</v>
      </c>
      <c r="C46" t="s">
        <v>62</v>
      </c>
      <c r="D46" t="s">
        <v>7</v>
      </c>
      <c r="E46">
        <f>IF(_966[[#This Row],[Vote]]="YEA",1,0)</f>
        <v>1</v>
      </c>
      <c r="F46">
        <f>_xlfn.XLOOKUP("H.R. 966",Table2[Bill],Table2[Agree Value])</f>
        <v>1</v>
      </c>
      <c r="G46">
        <f>IF(_966[[#This Row],[Value]]=_966[[#This Row],[Agree]],_966[[#This Row],[Count]],0)</f>
        <v>0</v>
      </c>
      <c r="H46">
        <f>_xlfn.XLOOKUP("H.R. 966",Table2[Bill],Table2[Weight?],"Error")</f>
        <v>0</v>
      </c>
    </row>
    <row r="47" spans="1:8" x14ac:dyDescent="0.2">
      <c r="A47" t="s">
        <v>74</v>
      </c>
      <c r="B47" t="s">
        <v>5</v>
      </c>
      <c r="C47" t="s">
        <v>75</v>
      </c>
      <c r="D47" t="s">
        <v>7</v>
      </c>
      <c r="E47">
        <f>IF(_966[[#This Row],[Vote]]="YEA",1,0)</f>
        <v>1</v>
      </c>
      <c r="F47">
        <f>_xlfn.XLOOKUP("H.R. 966",Table2[Bill],Table2[Agree Value])</f>
        <v>1</v>
      </c>
      <c r="G47">
        <f>IF(_966[[#This Row],[Value]]=_966[[#This Row],[Agree]],_966[[#This Row],[Count]],0)</f>
        <v>0</v>
      </c>
      <c r="H47">
        <f>_xlfn.XLOOKUP("H.R. 966",Table2[Bill],Table2[Weight?],"Error")</f>
        <v>0</v>
      </c>
    </row>
    <row r="48" spans="1:8" x14ac:dyDescent="0.2">
      <c r="A48" t="s">
        <v>76</v>
      </c>
      <c r="B48" t="s">
        <v>5</v>
      </c>
      <c r="C48" t="s">
        <v>15</v>
      </c>
      <c r="D48" t="s">
        <v>7</v>
      </c>
      <c r="E48">
        <f>IF(_966[[#This Row],[Vote]]="YEA",1,0)</f>
        <v>1</v>
      </c>
      <c r="F48">
        <f>_xlfn.XLOOKUP("H.R. 966",Table2[Bill],Table2[Agree Value])</f>
        <v>1</v>
      </c>
      <c r="G48">
        <f>IF(_966[[#This Row],[Value]]=_966[[#This Row],[Agree]],_966[[#This Row],[Count]],0)</f>
        <v>0</v>
      </c>
      <c r="H48">
        <f>_xlfn.XLOOKUP("H.R. 966",Table2[Bill],Table2[Weight?],"Error")</f>
        <v>0</v>
      </c>
    </row>
    <row r="49" spans="1:8" x14ac:dyDescent="0.2">
      <c r="A49" t="s">
        <v>77</v>
      </c>
      <c r="B49" t="s">
        <v>5</v>
      </c>
      <c r="C49" t="s">
        <v>11</v>
      </c>
      <c r="D49" t="s">
        <v>7</v>
      </c>
      <c r="E49">
        <f>IF(_966[[#This Row],[Vote]]="YEA",1,0)</f>
        <v>1</v>
      </c>
      <c r="F49">
        <f>_xlfn.XLOOKUP("H.R. 966",Table2[Bill],Table2[Agree Value])</f>
        <v>1</v>
      </c>
      <c r="G49">
        <f>IF(_966[[#This Row],[Value]]=_966[[#This Row],[Agree]],_966[[#This Row],[Count]],0)</f>
        <v>0</v>
      </c>
      <c r="H49">
        <f>_xlfn.XLOOKUP("H.R. 966",Table2[Bill],Table2[Weight?],"Error")</f>
        <v>0</v>
      </c>
    </row>
    <row r="50" spans="1:8" x14ac:dyDescent="0.2">
      <c r="A50" t="s">
        <v>78</v>
      </c>
      <c r="B50" t="s">
        <v>1</v>
      </c>
      <c r="C50" t="s">
        <v>11</v>
      </c>
      <c r="D50" t="s">
        <v>7</v>
      </c>
      <c r="E50">
        <f>IF(_966[[#This Row],[Vote]]="YEA",1,0)</f>
        <v>1</v>
      </c>
      <c r="F50">
        <f>_xlfn.XLOOKUP("H.R. 966",Table2[Bill],Table2[Agree Value])</f>
        <v>1</v>
      </c>
      <c r="G50">
        <f>IF(_966[[#This Row],[Value]]=_966[[#This Row],[Agree]],_966[[#This Row],[Count]],0)</f>
        <v>0</v>
      </c>
      <c r="H50">
        <f>_xlfn.XLOOKUP("H.R. 966",Table2[Bill],Table2[Weight?],"Error")</f>
        <v>0</v>
      </c>
    </row>
    <row r="51" spans="1:8" x14ac:dyDescent="0.2">
      <c r="A51" t="s">
        <v>79</v>
      </c>
      <c r="B51" t="s">
        <v>5</v>
      </c>
      <c r="C51" t="s">
        <v>9</v>
      </c>
      <c r="D51" t="s">
        <v>7</v>
      </c>
      <c r="E51">
        <f>IF(_966[[#This Row],[Vote]]="YEA",1,0)</f>
        <v>1</v>
      </c>
      <c r="F51">
        <f>_xlfn.XLOOKUP("H.R. 966",Table2[Bill],Table2[Agree Value])</f>
        <v>1</v>
      </c>
      <c r="G51">
        <f>IF(_966[[#This Row],[Value]]=_966[[#This Row],[Agree]],_966[[#This Row],[Count]],0)</f>
        <v>0</v>
      </c>
      <c r="H51">
        <f>_xlfn.XLOOKUP("H.R. 966",Table2[Bill],Table2[Weight?],"Error")</f>
        <v>0</v>
      </c>
    </row>
    <row r="52" spans="1:8" x14ac:dyDescent="0.2">
      <c r="A52" t="s">
        <v>80</v>
      </c>
      <c r="B52" t="s">
        <v>5</v>
      </c>
      <c r="C52" t="s">
        <v>39</v>
      </c>
      <c r="D52" t="s">
        <v>7</v>
      </c>
      <c r="E52">
        <f>IF(_966[[#This Row],[Vote]]="YEA",1,0)</f>
        <v>1</v>
      </c>
      <c r="F52">
        <f>_xlfn.XLOOKUP("H.R. 966",Table2[Bill],Table2[Agree Value])</f>
        <v>1</v>
      </c>
      <c r="G52">
        <f>IF(_966[[#This Row],[Value]]=_966[[#This Row],[Agree]],_966[[#This Row],[Count]],0)</f>
        <v>0</v>
      </c>
      <c r="H52">
        <f>_xlfn.XLOOKUP("H.R. 966",Table2[Bill],Table2[Weight?],"Error")</f>
        <v>0</v>
      </c>
    </row>
    <row r="53" spans="1:8" x14ac:dyDescent="0.2">
      <c r="A53" t="s">
        <v>81</v>
      </c>
      <c r="B53" t="s">
        <v>1</v>
      </c>
      <c r="C53" t="s">
        <v>59</v>
      </c>
      <c r="D53" t="s">
        <v>7</v>
      </c>
      <c r="E53">
        <f>IF(_966[[#This Row],[Vote]]="YEA",1,0)</f>
        <v>1</v>
      </c>
      <c r="F53">
        <f>_xlfn.XLOOKUP("H.R. 966",Table2[Bill],Table2[Agree Value])</f>
        <v>1</v>
      </c>
      <c r="G53">
        <f>IF(_966[[#This Row],[Value]]=_966[[#This Row],[Agree]],_966[[#This Row],[Count]],0)</f>
        <v>0</v>
      </c>
      <c r="H53">
        <f>_xlfn.XLOOKUP("H.R. 966",Table2[Bill],Table2[Weight?],"Error")</f>
        <v>0</v>
      </c>
    </row>
    <row r="54" spans="1:8" x14ac:dyDescent="0.2">
      <c r="A54" t="s">
        <v>82</v>
      </c>
      <c r="B54" t="s">
        <v>1</v>
      </c>
      <c r="C54" t="s">
        <v>9</v>
      </c>
      <c r="D54" t="s">
        <v>7</v>
      </c>
      <c r="E54">
        <f>IF(_966[[#This Row],[Vote]]="YEA",1,0)</f>
        <v>1</v>
      </c>
      <c r="F54">
        <f>_xlfn.XLOOKUP("H.R. 966",Table2[Bill],Table2[Agree Value])</f>
        <v>1</v>
      </c>
      <c r="G54">
        <f>IF(_966[[#This Row],[Value]]=_966[[#This Row],[Agree]],_966[[#This Row],[Count]],0)</f>
        <v>0</v>
      </c>
      <c r="H54">
        <f>_xlfn.XLOOKUP("H.R. 966",Table2[Bill],Table2[Weight?],"Error")</f>
        <v>0</v>
      </c>
    </row>
    <row r="55" spans="1:8" x14ac:dyDescent="0.2">
      <c r="A55" t="s">
        <v>83</v>
      </c>
      <c r="B55" t="s">
        <v>1</v>
      </c>
      <c r="C55" t="s">
        <v>9</v>
      </c>
      <c r="D55" t="s">
        <v>7</v>
      </c>
      <c r="E55">
        <f>IF(_966[[#This Row],[Vote]]="YEA",1,0)</f>
        <v>1</v>
      </c>
      <c r="F55">
        <f>_xlfn.XLOOKUP("H.R. 966",Table2[Bill],Table2[Agree Value])</f>
        <v>1</v>
      </c>
      <c r="G55">
        <f>IF(_966[[#This Row],[Value]]=_966[[#This Row],[Agree]],_966[[#This Row],[Count]],0)</f>
        <v>0</v>
      </c>
      <c r="H55">
        <f>_xlfn.XLOOKUP("H.R. 966",Table2[Bill],Table2[Weight?],"Error")</f>
        <v>0</v>
      </c>
    </row>
    <row r="56" spans="1:8" x14ac:dyDescent="0.2">
      <c r="A56" t="s">
        <v>84</v>
      </c>
      <c r="B56" t="s">
        <v>5</v>
      </c>
      <c r="C56" t="s">
        <v>31</v>
      </c>
      <c r="D56" t="s">
        <v>7</v>
      </c>
      <c r="E56">
        <f>IF(_966[[#This Row],[Vote]]="YEA",1,0)</f>
        <v>1</v>
      </c>
      <c r="F56">
        <f>_xlfn.XLOOKUP("H.R. 966",Table2[Bill],Table2[Agree Value])</f>
        <v>1</v>
      </c>
      <c r="G56">
        <f>IF(_966[[#This Row],[Value]]=_966[[#This Row],[Agree]],_966[[#This Row],[Count]],0)</f>
        <v>0</v>
      </c>
      <c r="H56">
        <f>_xlfn.XLOOKUP("H.R. 966",Table2[Bill],Table2[Weight?],"Error")</f>
        <v>0</v>
      </c>
    </row>
    <row r="57" spans="1:8" x14ac:dyDescent="0.2">
      <c r="A57" t="s">
        <v>85</v>
      </c>
      <c r="B57" t="s">
        <v>5</v>
      </c>
      <c r="C57" t="s">
        <v>6</v>
      </c>
      <c r="D57" t="s">
        <v>7</v>
      </c>
      <c r="E57">
        <f>IF(_966[[#This Row],[Vote]]="YEA",1,0)</f>
        <v>1</v>
      </c>
      <c r="F57">
        <f>_xlfn.XLOOKUP("H.R. 966",Table2[Bill],Table2[Agree Value])</f>
        <v>1</v>
      </c>
      <c r="G57">
        <f>IF(_966[[#This Row],[Value]]=_966[[#This Row],[Agree]],_966[[#This Row],[Count]],0)</f>
        <v>0</v>
      </c>
      <c r="H57">
        <f>_xlfn.XLOOKUP("H.R. 966",Table2[Bill],Table2[Weight?],"Error")</f>
        <v>0</v>
      </c>
    </row>
    <row r="58" spans="1:8" x14ac:dyDescent="0.2">
      <c r="A58" t="s">
        <v>86</v>
      </c>
      <c r="B58" t="s">
        <v>1</v>
      </c>
      <c r="C58" t="s">
        <v>29</v>
      </c>
      <c r="D58" t="s">
        <v>7</v>
      </c>
      <c r="E58">
        <f>IF(_966[[#This Row],[Vote]]="YEA",1,0)</f>
        <v>1</v>
      </c>
      <c r="F58">
        <f>_xlfn.XLOOKUP("H.R. 966",Table2[Bill],Table2[Agree Value])</f>
        <v>1</v>
      </c>
      <c r="G58">
        <f>IF(_966[[#This Row],[Value]]=_966[[#This Row],[Agree]],_966[[#This Row],[Count]],0)</f>
        <v>0</v>
      </c>
      <c r="H58">
        <f>_xlfn.XLOOKUP("H.R. 966",Table2[Bill],Table2[Weight?],"Error")</f>
        <v>0</v>
      </c>
    </row>
    <row r="59" spans="1:8" x14ac:dyDescent="0.2">
      <c r="A59" t="s">
        <v>87</v>
      </c>
      <c r="B59" t="s">
        <v>5</v>
      </c>
      <c r="C59" t="s">
        <v>13</v>
      </c>
      <c r="D59" t="s">
        <v>7</v>
      </c>
      <c r="E59">
        <f>IF(_966[[#This Row],[Vote]]="YEA",1,0)</f>
        <v>1</v>
      </c>
      <c r="F59">
        <f>_xlfn.XLOOKUP("H.R. 966",Table2[Bill],Table2[Agree Value])</f>
        <v>1</v>
      </c>
      <c r="G59">
        <f>IF(_966[[#This Row],[Value]]=_966[[#This Row],[Agree]],_966[[#This Row],[Count]],0)</f>
        <v>0</v>
      </c>
      <c r="H59">
        <f>_xlfn.XLOOKUP("H.R. 966",Table2[Bill],Table2[Weight?],"Error")</f>
        <v>0</v>
      </c>
    </row>
    <row r="60" spans="1:8" x14ac:dyDescent="0.2">
      <c r="A60" t="s">
        <v>88</v>
      </c>
      <c r="B60" t="s">
        <v>1</v>
      </c>
      <c r="C60" t="s">
        <v>89</v>
      </c>
      <c r="D60" t="s">
        <v>7</v>
      </c>
      <c r="E60">
        <f>IF(_966[[#This Row],[Vote]]="YEA",1,0)</f>
        <v>1</v>
      </c>
      <c r="F60">
        <f>_xlfn.XLOOKUP("H.R. 966",Table2[Bill],Table2[Agree Value])</f>
        <v>1</v>
      </c>
      <c r="G60">
        <f>IF(_966[[#This Row],[Value]]=_966[[#This Row],[Agree]],_966[[#This Row],[Count]],0)</f>
        <v>0</v>
      </c>
      <c r="H60">
        <f>_xlfn.XLOOKUP("H.R. 966",Table2[Bill],Table2[Weight?],"Error")</f>
        <v>0</v>
      </c>
    </row>
    <row r="61" spans="1:8" x14ac:dyDescent="0.2">
      <c r="A61" t="s">
        <v>90</v>
      </c>
      <c r="B61" t="s">
        <v>5</v>
      </c>
      <c r="C61" t="s">
        <v>15</v>
      </c>
      <c r="D61" t="s">
        <v>7</v>
      </c>
      <c r="E61">
        <f>IF(_966[[#This Row],[Vote]]="YEA",1,0)</f>
        <v>1</v>
      </c>
      <c r="F61">
        <f>_xlfn.XLOOKUP("H.R. 966",Table2[Bill],Table2[Agree Value])</f>
        <v>1</v>
      </c>
      <c r="G61">
        <f>IF(_966[[#This Row],[Value]]=_966[[#This Row],[Agree]],_966[[#This Row],[Count]],0)</f>
        <v>0</v>
      </c>
      <c r="H61">
        <f>_xlfn.XLOOKUP("H.R. 966",Table2[Bill],Table2[Weight?],"Error")</f>
        <v>0</v>
      </c>
    </row>
    <row r="62" spans="1:8" x14ac:dyDescent="0.2">
      <c r="A62" t="s">
        <v>91</v>
      </c>
      <c r="B62" t="s">
        <v>1</v>
      </c>
      <c r="C62" t="s">
        <v>66</v>
      </c>
      <c r="D62" t="s">
        <v>7</v>
      </c>
      <c r="E62">
        <f>IF(_966[[#This Row],[Vote]]="YEA",1,0)</f>
        <v>1</v>
      </c>
      <c r="F62">
        <f>_xlfn.XLOOKUP("H.R. 966",Table2[Bill],Table2[Agree Value])</f>
        <v>1</v>
      </c>
      <c r="G62">
        <f>IF(_966[[#This Row],[Value]]=_966[[#This Row],[Agree]],_966[[#This Row],[Count]],0)</f>
        <v>0</v>
      </c>
      <c r="H62">
        <f>_xlfn.XLOOKUP("H.R. 966",Table2[Bill],Table2[Weight?],"Error")</f>
        <v>0</v>
      </c>
    </row>
    <row r="63" spans="1:8" x14ac:dyDescent="0.2">
      <c r="A63" t="s">
        <v>92</v>
      </c>
      <c r="B63" t="s">
        <v>1</v>
      </c>
      <c r="C63" t="s">
        <v>15</v>
      </c>
      <c r="D63" t="s">
        <v>7</v>
      </c>
      <c r="E63">
        <f>IF(_966[[#This Row],[Vote]]="YEA",1,0)</f>
        <v>1</v>
      </c>
      <c r="F63">
        <f>_xlfn.XLOOKUP("H.R. 966",Table2[Bill],Table2[Agree Value])</f>
        <v>1</v>
      </c>
      <c r="G63">
        <f>IF(_966[[#This Row],[Value]]=_966[[#This Row],[Agree]],_966[[#This Row],[Count]],0)</f>
        <v>0</v>
      </c>
      <c r="H63">
        <f>_xlfn.XLOOKUP("H.R. 966",Table2[Bill],Table2[Weight?],"Error")</f>
        <v>0</v>
      </c>
    </row>
    <row r="64" spans="1:8" x14ac:dyDescent="0.2">
      <c r="A64" t="s">
        <v>93</v>
      </c>
      <c r="B64" t="s">
        <v>1</v>
      </c>
      <c r="C64" t="s">
        <v>94</v>
      </c>
      <c r="D64" t="s">
        <v>7</v>
      </c>
      <c r="E64">
        <f>IF(_966[[#This Row],[Vote]]="YEA",1,0)</f>
        <v>1</v>
      </c>
      <c r="F64">
        <f>_xlfn.XLOOKUP("H.R. 966",Table2[Bill],Table2[Agree Value])</f>
        <v>1</v>
      </c>
      <c r="G64">
        <f>IF(_966[[#This Row],[Value]]=_966[[#This Row],[Agree]],_966[[#This Row],[Count]],0)</f>
        <v>0</v>
      </c>
      <c r="H64">
        <f>_xlfn.XLOOKUP("H.R. 966",Table2[Bill],Table2[Weight?],"Error")</f>
        <v>0</v>
      </c>
    </row>
    <row r="65" spans="1:8" x14ac:dyDescent="0.2">
      <c r="A65" t="s">
        <v>95</v>
      </c>
      <c r="B65" t="s">
        <v>1</v>
      </c>
      <c r="C65" t="s">
        <v>62</v>
      </c>
      <c r="D65" t="s">
        <v>7</v>
      </c>
      <c r="E65">
        <f>IF(_966[[#This Row],[Vote]]="YEA",1,0)</f>
        <v>1</v>
      </c>
      <c r="F65">
        <f>_xlfn.XLOOKUP("H.R. 966",Table2[Bill],Table2[Agree Value])</f>
        <v>1</v>
      </c>
      <c r="G65">
        <f>IF(_966[[#This Row],[Value]]=_966[[#This Row],[Agree]],_966[[#This Row],[Count]],0)</f>
        <v>0</v>
      </c>
      <c r="H65">
        <f>_xlfn.XLOOKUP("H.R. 966",Table2[Bill],Table2[Weight?],"Error")</f>
        <v>0</v>
      </c>
    </row>
    <row r="66" spans="1:8" x14ac:dyDescent="0.2">
      <c r="A66" t="s">
        <v>96</v>
      </c>
      <c r="B66" t="s">
        <v>1</v>
      </c>
      <c r="C66" t="s">
        <v>39</v>
      </c>
      <c r="D66" t="s">
        <v>7</v>
      </c>
      <c r="E66">
        <f>IF(_966[[#This Row],[Vote]]="YEA",1,0)</f>
        <v>1</v>
      </c>
      <c r="F66">
        <f>_xlfn.XLOOKUP("H.R. 966",Table2[Bill],Table2[Agree Value])</f>
        <v>1</v>
      </c>
      <c r="G66">
        <f>IF(_966[[#This Row],[Value]]=_966[[#This Row],[Agree]],_966[[#This Row],[Count]],0)</f>
        <v>0</v>
      </c>
      <c r="H66">
        <f>_xlfn.XLOOKUP("H.R. 966",Table2[Bill],Table2[Weight?],"Error")</f>
        <v>0</v>
      </c>
    </row>
    <row r="67" spans="1:8" x14ac:dyDescent="0.2">
      <c r="A67" t="s">
        <v>97</v>
      </c>
      <c r="B67" t="s">
        <v>1</v>
      </c>
      <c r="C67" t="s">
        <v>15</v>
      </c>
      <c r="D67" t="s">
        <v>7</v>
      </c>
      <c r="E67">
        <f>IF(_966[[#This Row],[Vote]]="YEA",1,0)</f>
        <v>1</v>
      </c>
      <c r="F67">
        <f>_xlfn.XLOOKUP("H.R. 966",Table2[Bill],Table2[Agree Value])</f>
        <v>1</v>
      </c>
      <c r="G67">
        <f>IF(_966[[#This Row],[Value]]=_966[[#This Row],[Agree]],_966[[#This Row],[Count]],0)</f>
        <v>0</v>
      </c>
      <c r="H67">
        <f>_xlfn.XLOOKUP("H.R. 966",Table2[Bill],Table2[Weight?],"Error")</f>
        <v>0</v>
      </c>
    </row>
    <row r="68" spans="1:8" x14ac:dyDescent="0.2">
      <c r="A68" t="s">
        <v>98</v>
      </c>
      <c r="B68" t="s">
        <v>5</v>
      </c>
      <c r="C68" t="s">
        <v>42</v>
      </c>
      <c r="D68" t="s">
        <v>7</v>
      </c>
      <c r="E68">
        <f>IF(_966[[#This Row],[Vote]]="YEA",1,0)</f>
        <v>1</v>
      </c>
      <c r="F68">
        <f>_xlfn.XLOOKUP("H.R. 966",Table2[Bill],Table2[Agree Value])</f>
        <v>1</v>
      </c>
      <c r="G68">
        <f>IF(_966[[#This Row],[Value]]=_966[[#This Row],[Agree]],_966[[#This Row],[Count]],0)</f>
        <v>0</v>
      </c>
      <c r="H68">
        <f>_xlfn.XLOOKUP("H.R. 966",Table2[Bill],Table2[Weight?],"Error")</f>
        <v>0</v>
      </c>
    </row>
    <row r="69" spans="1:8" x14ac:dyDescent="0.2">
      <c r="A69" t="s">
        <v>99</v>
      </c>
      <c r="B69" t="s">
        <v>1</v>
      </c>
      <c r="C69" t="s">
        <v>39</v>
      </c>
      <c r="D69" t="s">
        <v>7</v>
      </c>
      <c r="E69">
        <f>IF(_966[[#This Row],[Vote]]="YEA",1,0)</f>
        <v>1</v>
      </c>
      <c r="F69">
        <f>_xlfn.XLOOKUP("H.R. 966",Table2[Bill],Table2[Agree Value])</f>
        <v>1</v>
      </c>
      <c r="G69">
        <f>IF(_966[[#This Row],[Value]]=_966[[#This Row],[Agree]],_966[[#This Row],[Count]],0)</f>
        <v>0</v>
      </c>
      <c r="H69">
        <f>_xlfn.XLOOKUP("H.R. 966",Table2[Bill],Table2[Weight?],"Error")</f>
        <v>0</v>
      </c>
    </row>
    <row r="70" spans="1:8" x14ac:dyDescent="0.2">
      <c r="A70" t="s">
        <v>100</v>
      </c>
      <c r="B70" t="s">
        <v>1</v>
      </c>
      <c r="C70" t="s">
        <v>9</v>
      </c>
      <c r="D70" t="s">
        <v>400</v>
      </c>
      <c r="E70">
        <f>IF(_966[[#This Row],[Vote]]="YEA",1,0)</f>
        <v>0</v>
      </c>
      <c r="F70">
        <f>_xlfn.XLOOKUP("H.R. 966",Table2[Bill],Table2[Agree Value])</f>
        <v>1</v>
      </c>
      <c r="G70">
        <f>IF(_966[[#This Row],[Value]]=_966[[#This Row],[Agree]],_966[[#This Row],[Count]],0)</f>
        <v>0</v>
      </c>
      <c r="H70">
        <f>_xlfn.XLOOKUP("H.R. 966",Table2[Bill],Table2[Weight?],"Error")</f>
        <v>0</v>
      </c>
    </row>
    <row r="71" spans="1:8" x14ac:dyDescent="0.2">
      <c r="A71" t="s">
        <v>101</v>
      </c>
      <c r="B71" t="s">
        <v>5</v>
      </c>
      <c r="C71" t="s">
        <v>51</v>
      </c>
      <c r="D71" t="s">
        <v>7</v>
      </c>
      <c r="E71">
        <f>IF(_966[[#This Row],[Vote]]="YEA",1,0)</f>
        <v>1</v>
      </c>
      <c r="F71">
        <f>_xlfn.XLOOKUP("H.R. 966",Table2[Bill],Table2[Agree Value])</f>
        <v>1</v>
      </c>
      <c r="G71">
        <f>IF(_966[[#This Row],[Value]]=_966[[#This Row],[Agree]],_966[[#This Row],[Count]],0)</f>
        <v>0</v>
      </c>
      <c r="H71">
        <f>_xlfn.XLOOKUP("H.R. 966",Table2[Bill],Table2[Weight?],"Error")</f>
        <v>0</v>
      </c>
    </row>
    <row r="72" spans="1:8" x14ac:dyDescent="0.2">
      <c r="A72" t="s">
        <v>102</v>
      </c>
      <c r="B72" t="s">
        <v>1</v>
      </c>
      <c r="C72" t="s">
        <v>24</v>
      </c>
      <c r="D72" t="s">
        <v>7</v>
      </c>
      <c r="E72">
        <f>IF(_966[[#This Row],[Vote]]="YEA",1,0)</f>
        <v>1</v>
      </c>
      <c r="F72">
        <f>_xlfn.XLOOKUP("H.R. 966",Table2[Bill],Table2[Agree Value])</f>
        <v>1</v>
      </c>
      <c r="G72">
        <f>IF(_966[[#This Row],[Value]]=_966[[#This Row],[Agree]],_966[[#This Row],[Count]],0)</f>
        <v>0</v>
      </c>
      <c r="H72">
        <f>_xlfn.XLOOKUP("H.R. 966",Table2[Bill],Table2[Weight?],"Error")</f>
        <v>0</v>
      </c>
    </row>
    <row r="73" spans="1:8" x14ac:dyDescent="0.2">
      <c r="A73" t="s">
        <v>103</v>
      </c>
      <c r="B73" t="s">
        <v>1</v>
      </c>
      <c r="C73" t="s">
        <v>64</v>
      </c>
      <c r="D73" t="s">
        <v>7</v>
      </c>
      <c r="E73">
        <f>IF(_966[[#This Row],[Vote]]="YEA",1,0)</f>
        <v>1</v>
      </c>
      <c r="F73">
        <f>_xlfn.XLOOKUP("H.R. 966",Table2[Bill],Table2[Agree Value])</f>
        <v>1</v>
      </c>
      <c r="G73">
        <f>IF(_966[[#This Row],[Value]]=_966[[#This Row],[Agree]],_966[[#This Row],[Count]],0)</f>
        <v>0</v>
      </c>
      <c r="H73">
        <f>_xlfn.XLOOKUP("H.R. 966",Table2[Bill],Table2[Weight?],"Error")</f>
        <v>0</v>
      </c>
    </row>
    <row r="74" spans="1:8" x14ac:dyDescent="0.2">
      <c r="A74" t="s">
        <v>104</v>
      </c>
      <c r="B74" t="s">
        <v>1</v>
      </c>
      <c r="C74" t="s">
        <v>11</v>
      </c>
      <c r="D74" t="s">
        <v>7</v>
      </c>
      <c r="E74">
        <f>IF(_966[[#This Row],[Vote]]="YEA",1,0)</f>
        <v>1</v>
      </c>
      <c r="F74">
        <f>_xlfn.XLOOKUP("H.R. 966",Table2[Bill],Table2[Agree Value])</f>
        <v>1</v>
      </c>
      <c r="G74">
        <f>IF(_966[[#This Row],[Value]]=_966[[#This Row],[Agree]],_966[[#This Row],[Count]],0)</f>
        <v>0</v>
      </c>
      <c r="H74">
        <f>_xlfn.XLOOKUP("H.R. 966",Table2[Bill],Table2[Weight?],"Error")</f>
        <v>0</v>
      </c>
    </row>
    <row r="75" spans="1:8" x14ac:dyDescent="0.2">
      <c r="A75" t="s">
        <v>105</v>
      </c>
      <c r="B75" t="s">
        <v>5</v>
      </c>
      <c r="C75" t="s">
        <v>47</v>
      </c>
      <c r="D75" t="s">
        <v>7</v>
      </c>
      <c r="E75">
        <f>IF(_966[[#This Row],[Vote]]="YEA",1,0)</f>
        <v>1</v>
      </c>
      <c r="F75">
        <f>_xlfn.XLOOKUP("H.R. 966",Table2[Bill],Table2[Agree Value])</f>
        <v>1</v>
      </c>
      <c r="G75">
        <f>IF(_966[[#This Row],[Value]]=_966[[#This Row],[Agree]],_966[[#This Row],[Count]],0)</f>
        <v>0</v>
      </c>
      <c r="H75">
        <f>_xlfn.XLOOKUP("H.R. 966",Table2[Bill],Table2[Weight?],"Error")</f>
        <v>0</v>
      </c>
    </row>
    <row r="76" spans="1:8" x14ac:dyDescent="0.2">
      <c r="A76" t="s">
        <v>106</v>
      </c>
      <c r="B76" t="s">
        <v>5</v>
      </c>
      <c r="C76" t="s">
        <v>15</v>
      </c>
      <c r="D76" t="s">
        <v>7</v>
      </c>
      <c r="E76">
        <f>IF(_966[[#This Row],[Vote]]="YEA",1,0)</f>
        <v>1</v>
      </c>
      <c r="F76">
        <f>_xlfn.XLOOKUP("H.R. 966",Table2[Bill],Table2[Agree Value])</f>
        <v>1</v>
      </c>
      <c r="G76">
        <f>IF(_966[[#This Row],[Value]]=_966[[#This Row],[Agree]],_966[[#This Row],[Count]],0)</f>
        <v>0</v>
      </c>
      <c r="H76">
        <f>_xlfn.XLOOKUP("H.R. 966",Table2[Bill],Table2[Weight?],"Error")</f>
        <v>0</v>
      </c>
    </row>
    <row r="77" spans="1:8" x14ac:dyDescent="0.2">
      <c r="A77" t="s">
        <v>107</v>
      </c>
      <c r="B77" t="s">
        <v>1</v>
      </c>
      <c r="C77" t="s">
        <v>108</v>
      </c>
      <c r="D77" t="s">
        <v>7</v>
      </c>
      <c r="E77">
        <f>IF(_966[[#This Row],[Vote]]="YEA",1,0)</f>
        <v>1</v>
      </c>
      <c r="F77">
        <f>_xlfn.XLOOKUP("H.R. 966",Table2[Bill],Table2[Agree Value])</f>
        <v>1</v>
      </c>
      <c r="G77">
        <f>IF(_966[[#This Row],[Value]]=_966[[#This Row],[Agree]],_966[[#This Row],[Count]],0)</f>
        <v>0</v>
      </c>
      <c r="H77">
        <f>_xlfn.XLOOKUP("H.R. 966",Table2[Bill],Table2[Weight?],"Error")</f>
        <v>0</v>
      </c>
    </row>
    <row r="78" spans="1:8" x14ac:dyDescent="0.2">
      <c r="A78" t="s">
        <v>109</v>
      </c>
      <c r="B78" t="s">
        <v>5</v>
      </c>
      <c r="C78" t="s">
        <v>13</v>
      </c>
      <c r="D78" t="s">
        <v>7</v>
      </c>
      <c r="E78">
        <f>IF(_966[[#This Row],[Vote]]="YEA",1,0)</f>
        <v>1</v>
      </c>
      <c r="F78">
        <f>_xlfn.XLOOKUP("H.R. 966",Table2[Bill],Table2[Agree Value])</f>
        <v>1</v>
      </c>
      <c r="G78">
        <f>IF(_966[[#This Row],[Value]]=_966[[#This Row],[Agree]],_966[[#This Row],[Count]],0)</f>
        <v>0</v>
      </c>
      <c r="H78">
        <f>_xlfn.XLOOKUP("H.R. 966",Table2[Bill],Table2[Weight?],"Error")</f>
        <v>0</v>
      </c>
    </row>
    <row r="79" spans="1:8" x14ac:dyDescent="0.2">
      <c r="A79" t="s">
        <v>110</v>
      </c>
      <c r="B79" t="s">
        <v>1</v>
      </c>
      <c r="C79" t="s">
        <v>75</v>
      </c>
      <c r="D79" t="s">
        <v>7</v>
      </c>
      <c r="E79">
        <f>IF(_966[[#This Row],[Vote]]="YEA",1,0)</f>
        <v>1</v>
      </c>
      <c r="F79">
        <f>_xlfn.XLOOKUP("H.R. 966",Table2[Bill],Table2[Agree Value])</f>
        <v>1</v>
      </c>
      <c r="G79">
        <f>IF(_966[[#This Row],[Value]]=_966[[#This Row],[Agree]],_966[[#This Row],[Count]],0)</f>
        <v>0</v>
      </c>
      <c r="H79">
        <f>_xlfn.XLOOKUP("H.R. 966",Table2[Bill],Table2[Weight?],"Error")</f>
        <v>0</v>
      </c>
    </row>
    <row r="80" spans="1:8" x14ac:dyDescent="0.2">
      <c r="A80" t="s">
        <v>111</v>
      </c>
      <c r="B80" t="s">
        <v>5</v>
      </c>
      <c r="C80" t="s">
        <v>49</v>
      </c>
      <c r="D80" t="s">
        <v>7</v>
      </c>
      <c r="E80">
        <f>IF(_966[[#This Row],[Vote]]="YEA",1,0)</f>
        <v>1</v>
      </c>
      <c r="F80">
        <f>_xlfn.XLOOKUP("H.R. 966",Table2[Bill],Table2[Agree Value])</f>
        <v>1</v>
      </c>
      <c r="G80">
        <f>IF(_966[[#This Row],[Value]]=_966[[#This Row],[Agree]],_966[[#This Row],[Count]],0)</f>
        <v>0</v>
      </c>
      <c r="H80">
        <f>_xlfn.XLOOKUP("H.R. 966",Table2[Bill],Table2[Weight?],"Error")</f>
        <v>0</v>
      </c>
    </row>
    <row r="81" spans="1:8" x14ac:dyDescent="0.2">
      <c r="A81" t="s">
        <v>112</v>
      </c>
      <c r="B81" t="s">
        <v>5</v>
      </c>
      <c r="C81" t="s">
        <v>13</v>
      </c>
      <c r="D81" t="s">
        <v>7</v>
      </c>
      <c r="E81">
        <f>IF(_966[[#This Row],[Vote]]="YEA",1,0)</f>
        <v>1</v>
      </c>
      <c r="F81">
        <f>_xlfn.XLOOKUP("H.R. 966",Table2[Bill],Table2[Agree Value])</f>
        <v>1</v>
      </c>
      <c r="G81">
        <f>IF(_966[[#This Row],[Value]]=_966[[#This Row],[Agree]],_966[[#This Row],[Count]],0)</f>
        <v>0</v>
      </c>
      <c r="H81">
        <f>_xlfn.XLOOKUP("H.R. 966",Table2[Bill],Table2[Weight?],"Error")</f>
        <v>0</v>
      </c>
    </row>
    <row r="82" spans="1:8" x14ac:dyDescent="0.2">
      <c r="A82" t="s">
        <v>113</v>
      </c>
      <c r="B82" t="s">
        <v>5</v>
      </c>
      <c r="C82" t="s">
        <v>36</v>
      </c>
      <c r="D82" t="s">
        <v>7</v>
      </c>
      <c r="E82">
        <f>IF(_966[[#This Row],[Vote]]="YEA",1,0)</f>
        <v>1</v>
      </c>
      <c r="F82">
        <f>_xlfn.XLOOKUP("H.R. 966",Table2[Bill],Table2[Agree Value])</f>
        <v>1</v>
      </c>
      <c r="G82">
        <f>IF(_966[[#This Row],[Value]]=_966[[#This Row],[Agree]],_966[[#This Row],[Count]],0)</f>
        <v>0</v>
      </c>
      <c r="H82">
        <f>_xlfn.XLOOKUP("H.R. 966",Table2[Bill],Table2[Weight?],"Error")</f>
        <v>0</v>
      </c>
    </row>
    <row r="83" spans="1:8" x14ac:dyDescent="0.2">
      <c r="A83" t="s">
        <v>114</v>
      </c>
      <c r="B83" t="s">
        <v>1</v>
      </c>
      <c r="C83" t="s">
        <v>47</v>
      </c>
      <c r="D83" t="s">
        <v>7</v>
      </c>
      <c r="E83">
        <f>IF(_966[[#This Row],[Vote]]="YEA",1,0)</f>
        <v>1</v>
      </c>
      <c r="F83">
        <f>_xlfn.XLOOKUP("H.R. 966",Table2[Bill],Table2[Agree Value])</f>
        <v>1</v>
      </c>
      <c r="G83">
        <f>IF(_966[[#This Row],[Value]]=_966[[#This Row],[Agree]],_966[[#This Row],[Count]],0)</f>
        <v>0</v>
      </c>
      <c r="H83">
        <f>_xlfn.XLOOKUP("H.R. 966",Table2[Bill],Table2[Weight?],"Error")</f>
        <v>0</v>
      </c>
    </row>
    <row r="84" spans="1:8" x14ac:dyDescent="0.2">
      <c r="A84" t="s">
        <v>115</v>
      </c>
      <c r="B84" t="s">
        <v>1</v>
      </c>
      <c r="C84" t="s">
        <v>9</v>
      </c>
      <c r="D84" t="s">
        <v>7</v>
      </c>
      <c r="E84">
        <f>IF(_966[[#This Row],[Vote]]="YEA",1,0)</f>
        <v>1</v>
      </c>
      <c r="F84">
        <f>_xlfn.XLOOKUP("H.R. 966",Table2[Bill],Table2[Agree Value])</f>
        <v>1</v>
      </c>
      <c r="G84">
        <f>IF(_966[[#This Row],[Value]]=_966[[#This Row],[Agree]],_966[[#This Row],[Count]],0)</f>
        <v>0</v>
      </c>
      <c r="H84">
        <f>_xlfn.XLOOKUP("H.R. 966",Table2[Bill],Table2[Weight?],"Error")</f>
        <v>0</v>
      </c>
    </row>
    <row r="85" spans="1:8" x14ac:dyDescent="0.2">
      <c r="A85" t="s">
        <v>116</v>
      </c>
      <c r="B85" t="s">
        <v>1</v>
      </c>
      <c r="C85" t="s">
        <v>9</v>
      </c>
      <c r="D85" t="s">
        <v>7</v>
      </c>
      <c r="E85">
        <f>IF(_966[[#This Row],[Vote]]="YEA",1,0)</f>
        <v>1</v>
      </c>
      <c r="F85">
        <f>_xlfn.XLOOKUP("H.R. 966",Table2[Bill],Table2[Agree Value])</f>
        <v>1</v>
      </c>
      <c r="G85">
        <f>IF(_966[[#This Row],[Value]]=_966[[#This Row],[Agree]],_966[[#This Row],[Count]],0)</f>
        <v>0</v>
      </c>
      <c r="H85">
        <f>_xlfn.XLOOKUP("H.R. 966",Table2[Bill],Table2[Weight?],"Error")</f>
        <v>0</v>
      </c>
    </row>
    <row r="86" spans="1:8" x14ac:dyDescent="0.2">
      <c r="A86" t="s">
        <v>117</v>
      </c>
      <c r="B86" t="s">
        <v>1</v>
      </c>
      <c r="C86" t="s">
        <v>118</v>
      </c>
      <c r="D86" t="s">
        <v>7</v>
      </c>
      <c r="E86">
        <f>IF(_966[[#This Row],[Vote]]="YEA",1,0)</f>
        <v>1</v>
      </c>
      <c r="F86">
        <f>_xlfn.XLOOKUP("H.R. 966",Table2[Bill],Table2[Agree Value])</f>
        <v>1</v>
      </c>
      <c r="G86">
        <f>IF(_966[[#This Row],[Value]]=_966[[#This Row],[Agree]],_966[[#This Row],[Count]],0)</f>
        <v>0</v>
      </c>
      <c r="H86">
        <f>_xlfn.XLOOKUP("H.R. 966",Table2[Bill],Table2[Weight?],"Error")</f>
        <v>0</v>
      </c>
    </row>
    <row r="87" spans="1:8" x14ac:dyDescent="0.2">
      <c r="A87" t="s">
        <v>119</v>
      </c>
      <c r="B87" t="s">
        <v>1</v>
      </c>
      <c r="C87" t="s">
        <v>120</v>
      </c>
      <c r="D87" t="s">
        <v>7</v>
      </c>
      <c r="E87">
        <f>IF(_966[[#This Row],[Vote]]="YEA",1,0)</f>
        <v>1</v>
      </c>
      <c r="F87">
        <f>_xlfn.XLOOKUP("H.R. 966",Table2[Bill],Table2[Agree Value])</f>
        <v>1</v>
      </c>
      <c r="G87">
        <f>IF(_966[[#This Row],[Value]]=_966[[#This Row],[Agree]],_966[[#This Row],[Count]],0)</f>
        <v>0</v>
      </c>
      <c r="H87">
        <f>_xlfn.XLOOKUP("H.R. 966",Table2[Bill],Table2[Weight?],"Error")</f>
        <v>0</v>
      </c>
    </row>
    <row r="88" spans="1:8" x14ac:dyDescent="0.2">
      <c r="A88" t="s">
        <v>121</v>
      </c>
      <c r="B88" t="s">
        <v>5</v>
      </c>
      <c r="C88" t="s">
        <v>51</v>
      </c>
      <c r="D88" t="s">
        <v>7</v>
      </c>
      <c r="E88">
        <f>IF(_966[[#This Row],[Vote]]="YEA",1,0)</f>
        <v>1</v>
      </c>
      <c r="F88">
        <f>_xlfn.XLOOKUP("H.R. 966",Table2[Bill],Table2[Agree Value])</f>
        <v>1</v>
      </c>
      <c r="G88">
        <f>IF(_966[[#This Row],[Value]]=_966[[#This Row],[Agree]],_966[[#This Row],[Count]],0)</f>
        <v>0</v>
      </c>
      <c r="H88">
        <f>_xlfn.XLOOKUP("H.R. 966",Table2[Bill],Table2[Weight?],"Error")</f>
        <v>0</v>
      </c>
    </row>
    <row r="89" spans="1:8" x14ac:dyDescent="0.2">
      <c r="A89" t="s">
        <v>122</v>
      </c>
      <c r="B89" t="s">
        <v>5</v>
      </c>
      <c r="C89" t="s">
        <v>123</v>
      </c>
      <c r="D89" t="s">
        <v>7</v>
      </c>
      <c r="E89">
        <f>IF(_966[[#This Row],[Vote]]="YEA",1,0)</f>
        <v>1</v>
      </c>
      <c r="F89">
        <f>_xlfn.XLOOKUP("H.R. 966",Table2[Bill],Table2[Agree Value])</f>
        <v>1</v>
      </c>
      <c r="G89">
        <f>IF(_966[[#This Row],[Value]]=_966[[#This Row],[Agree]],_966[[#This Row],[Count]],0)</f>
        <v>0</v>
      </c>
      <c r="H89">
        <f>_xlfn.XLOOKUP("H.R. 966",Table2[Bill],Table2[Weight?],"Error")</f>
        <v>0</v>
      </c>
    </row>
    <row r="90" spans="1:8" x14ac:dyDescent="0.2">
      <c r="A90" t="s">
        <v>124</v>
      </c>
      <c r="B90" t="s">
        <v>5</v>
      </c>
      <c r="C90" t="s">
        <v>15</v>
      </c>
      <c r="D90" t="s">
        <v>7</v>
      </c>
      <c r="E90">
        <f>IF(_966[[#This Row],[Vote]]="YEA",1,0)</f>
        <v>1</v>
      </c>
      <c r="F90">
        <f>_xlfn.XLOOKUP("H.R. 966",Table2[Bill],Table2[Agree Value])</f>
        <v>1</v>
      </c>
      <c r="G90">
        <f>IF(_966[[#This Row],[Value]]=_966[[#This Row],[Agree]],_966[[#This Row],[Count]],0)</f>
        <v>0</v>
      </c>
      <c r="H90">
        <f>_xlfn.XLOOKUP("H.R. 966",Table2[Bill],Table2[Weight?],"Error")</f>
        <v>0</v>
      </c>
    </row>
    <row r="91" spans="1:8" x14ac:dyDescent="0.2">
      <c r="A91" t="s">
        <v>125</v>
      </c>
      <c r="B91" t="s">
        <v>1</v>
      </c>
      <c r="C91" t="s">
        <v>15</v>
      </c>
      <c r="D91" t="s">
        <v>7</v>
      </c>
      <c r="E91">
        <f>IF(_966[[#This Row],[Vote]]="YEA",1,0)</f>
        <v>1</v>
      </c>
      <c r="F91">
        <f>_xlfn.XLOOKUP("H.R. 966",Table2[Bill],Table2[Agree Value])</f>
        <v>1</v>
      </c>
      <c r="G91">
        <f>IF(_966[[#This Row],[Value]]=_966[[#This Row],[Agree]],_966[[#This Row],[Count]],0)</f>
        <v>0</v>
      </c>
      <c r="H91">
        <f>_xlfn.XLOOKUP("H.R. 966",Table2[Bill],Table2[Weight?],"Error")</f>
        <v>0</v>
      </c>
    </row>
    <row r="92" spans="1:8" x14ac:dyDescent="0.2">
      <c r="A92" t="s">
        <v>126</v>
      </c>
      <c r="B92" t="s">
        <v>1</v>
      </c>
      <c r="C92" t="s">
        <v>59</v>
      </c>
      <c r="D92" t="s">
        <v>7</v>
      </c>
      <c r="E92">
        <f>IF(_966[[#This Row],[Vote]]="YEA",1,0)</f>
        <v>1</v>
      </c>
      <c r="F92">
        <f>_xlfn.XLOOKUP("H.R. 966",Table2[Bill],Table2[Agree Value])</f>
        <v>1</v>
      </c>
      <c r="G92">
        <f>IF(_966[[#This Row],[Value]]=_966[[#This Row],[Agree]],_966[[#This Row],[Count]],0)</f>
        <v>0</v>
      </c>
      <c r="H92">
        <f>_xlfn.XLOOKUP("H.R. 966",Table2[Bill],Table2[Weight?],"Error")</f>
        <v>0</v>
      </c>
    </row>
    <row r="93" spans="1:8" x14ac:dyDescent="0.2">
      <c r="A93" t="s">
        <v>127</v>
      </c>
      <c r="B93" t="s">
        <v>1</v>
      </c>
      <c r="C93" t="s">
        <v>15</v>
      </c>
      <c r="D93" t="s">
        <v>7</v>
      </c>
      <c r="E93">
        <f>IF(_966[[#This Row],[Vote]]="YEA",1,0)</f>
        <v>1</v>
      </c>
      <c r="F93">
        <f>_xlfn.XLOOKUP("H.R. 966",Table2[Bill],Table2[Agree Value])</f>
        <v>1</v>
      </c>
      <c r="G93">
        <f>IF(_966[[#This Row],[Value]]=_966[[#This Row],[Agree]],_966[[#This Row],[Count]],0)</f>
        <v>0</v>
      </c>
      <c r="H93">
        <f>_xlfn.XLOOKUP("H.R. 966",Table2[Bill],Table2[Weight?],"Error")</f>
        <v>0</v>
      </c>
    </row>
    <row r="94" spans="1:8" x14ac:dyDescent="0.2">
      <c r="A94" t="s">
        <v>128</v>
      </c>
      <c r="B94" t="s">
        <v>5</v>
      </c>
      <c r="C94" t="s">
        <v>129</v>
      </c>
      <c r="D94" t="s">
        <v>7</v>
      </c>
      <c r="E94">
        <f>IF(_966[[#This Row],[Vote]]="YEA",1,0)</f>
        <v>1</v>
      </c>
      <c r="F94">
        <f>_xlfn.XLOOKUP("H.R. 966",Table2[Bill],Table2[Agree Value])</f>
        <v>1</v>
      </c>
      <c r="G94">
        <f>IF(_966[[#This Row],[Value]]=_966[[#This Row],[Agree]],_966[[#This Row],[Count]],0)</f>
        <v>0</v>
      </c>
      <c r="H94">
        <f>_xlfn.XLOOKUP("H.R. 966",Table2[Bill],Table2[Weight?],"Error")</f>
        <v>0</v>
      </c>
    </row>
    <row r="95" spans="1:8" x14ac:dyDescent="0.2">
      <c r="A95" t="s">
        <v>130</v>
      </c>
      <c r="B95" t="s">
        <v>5</v>
      </c>
      <c r="C95" t="s">
        <v>64</v>
      </c>
      <c r="D95" t="s">
        <v>7</v>
      </c>
      <c r="E95">
        <f>IF(_966[[#This Row],[Vote]]="YEA",1,0)</f>
        <v>1</v>
      </c>
      <c r="F95">
        <f>_xlfn.XLOOKUP("H.R. 966",Table2[Bill],Table2[Agree Value])</f>
        <v>1</v>
      </c>
      <c r="G95">
        <f>IF(_966[[#This Row],[Value]]=_966[[#This Row],[Agree]],_966[[#This Row],[Count]],0)</f>
        <v>0</v>
      </c>
      <c r="H95">
        <f>_xlfn.XLOOKUP("H.R. 966",Table2[Bill],Table2[Weight?],"Error")</f>
        <v>0</v>
      </c>
    </row>
    <row r="96" spans="1:8" x14ac:dyDescent="0.2">
      <c r="A96" t="s">
        <v>131</v>
      </c>
      <c r="B96" t="s">
        <v>1</v>
      </c>
      <c r="C96" t="s">
        <v>132</v>
      </c>
      <c r="D96" t="s">
        <v>7</v>
      </c>
      <c r="E96">
        <f>IF(_966[[#This Row],[Vote]]="YEA",1,0)</f>
        <v>1</v>
      </c>
      <c r="F96">
        <f>_xlfn.XLOOKUP("H.R. 966",Table2[Bill],Table2[Agree Value])</f>
        <v>1</v>
      </c>
      <c r="G96">
        <f>IF(_966[[#This Row],[Value]]=_966[[#This Row],[Agree]],_966[[#This Row],[Count]],0)</f>
        <v>0</v>
      </c>
      <c r="H96">
        <f>_xlfn.XLOOKUP("H.R. 966",Table2[Bill],Table2[Weight?],"Error")</f>
        <v>0</v>
      </c>
    </row>
    <row r="97" spans="1:8" x14ac:dyDescent="0.2">
      <c r="A97" t="s">
        <v>133</v>
      </c>
      <c r="B97" t="s">
        <v>5</v>
      </c>
      <c r="C97" t="s">
        <v>31</v>
      </c>
      <c r="D97" t="s">
        <v>7</v>
      </c>
      <c r="E97">
        <f>IF(_966[[#This Row],[Vote]]="YEA",1,0)</f>
        <v>1</v>
      </c>
      <c r="F97">
        <f>_xlfn.XLOOKUP("H.R. 966",Table2[Bill],Table2[Agree Value])</f>
        <v>1</v>
      </c>
      <c r="G97">
        <f>IF(_966[[#This Row],[Value]]=_966[[#This Row],[Agree]],_966[[#This Row],[Count]],0)</f>
        <v>0</v>
      </c>
      <c r="H97">
        <f>_xlfn.XLOOKUP("H.R. 966",Table2[Bill],Table2[Weight?],"Error")</f>
        <v>0</v>
      </c>
    </row>
    <row r="98" spans="1:8" x14ac:dyDescent="0.2">
      <c r="A98" t="s">
        <v>134</v>
      </c>
      <c r="B98" t="s">
        <v>1</v>
      </c>
      <c r="C98" t="s">
        <v>62</v>
      </c>
      <c r="D98" t="s">
        <v>7</v>
      </c>
      <c r="E98">
        <f>IF(_966[[#This Row],[Vote]]="YEA",1,0)</f>
        <v>1</v>
      </c>
      <c r="F98">
        <f>_xlfn.XLOOKUP("H.R. 966",Table2[Bill],Table2[Agree Value])</f>
        <v>1</v>
      </c>
      <c r="G98">
        <f>IF(_966[[#This Row],[Value]]=_966[[#This Row],[Agree]],_966[[#This Row],[Count]],0)</f>
        <v>0</v>
      </c>
      <c r="H98">
        <f>_xlfn.XLOOKUP("H.R. 966",Table2[Bill],Table2[Weight?],"Error")</f>
        <v>0</v>
      </c>
    </row>
    <row r="99" spans="1:8" x14ac:dyDescent="0.2">
      <c r="A99" t="s">
        <v>135</v>
      </c>
      <c r="B99" t="s">
        <v>1</v>
      </c>
      <c r="C99" t="s">
        <v>2</v>
      </c>
      <c r="D99" t="s">
        <v>7</v>
      </c>
      <c r="E99">
        <f>IF(_966[[#This Row],[Vote]]="YEA",1,0)</f>
        <v>1</v>
      </c>
      <c r="F99">
        <f>_xlfn.XLOOKUP("H.R. 966",Table2[Bill],Table2[Agree Value])</f>
        <v>1</v>
      </c>
      <c r="G99">
        <f>IF(_966[[#This Row],[Value]]=_966[[#This Row],[Agree]],_966[[#This Row],[Count]],0)</f>
        <v>0</v>
      </c>
      <c r="H99">
        <f>_xlfn.XLOOKUP("H.R. 966",Table2[Bill],Table2[Weight?],"Error")</f>
        <v>0</v>
      </c>
    </row>
    <row r="100" spans="1:8" x14ac:dyDescent="0.2">
      <c r="A100" t="s">
        <v>136</v>
      </c>
      <c r="B100" t="s">
        <v>5</v>
      </c>
      <c r="C100" t="s">
        <v>15</v>
      </c>
      <c r="D100" t="s">
        <v>7</v>
      </c>
      <c r="E100">
        <f>IF(_966[[#This Row],[Vote]]="YEA",1,0)</f>
        <v>1</v>
      </c>
      <c r="F100">
        <f>_xlfn.XLOOKUP("H.R. 966",Table2[Bill],Table2[Agree Value])</f>
        <v>1</v>
      </c>
      <c r="G100">
        <f>IF(_966[[#This Row],[Value]]=_966[[#This Row],[Agree]],_966[[#This Row],[Count]],0)</f>
        <v>0</v>
      </c>
      <c r="H100">
        <f>_xlfn.XLOOKUP("H.R. 966",Table2[Bill],Table2[Weight?],"Error")</f>
        <v>0</v>
      </c>
    </row>
    <row r="101" spans="1:8" x14ac:dyDescent="0.2">
      <c r="A101" t="s">
        <v>137</v>
      </c>
      <c r="B101" t="s">
        <v>1</v>
      </c>
      <c r="C101" t="s">
        <v>66</v>
      </c>
      <c r="D101" t="s">
        <v>7</v>
      </c>
      <c r="E101">
        <f>IF(_966[[#This Row],[Vote]]="YEA",1,0)</f>
        <v>1</v>
      </c>
      <c r="F101">
        <f>_xlfn.XLOOKUP("H.R. 966",Table2[Bill],Table2[Agree Value])</f>
        <v>1</v>
      </c>
      <c r="G101">
        <f>IF(_966[[#This Row],[Value]]=_966[[#This Row],[Agree]],_966[[#This Row],[Count]],0)</f>
        <v>0</v>
      </c>
      <c r="H101">
        <f>_xlfn.XLOOKUP("H.R. 966",Table2[Bill],Table2[Weight?],"Error")</f>
        <v>0</v>
      </c>
    </row>
    <row r="102" spans="1:8" x14ac:dyDescent="0.2">
      <c r="A102" t="s">
        <v>138</v>
      </c>
      <c r="B102" t="s">
        <v>1</v>
      </c>
      <c r="C102" t="s">
        <v>59</v>
      </c>
      <c r="D102" t="s">
        <v>7</v>
      </c>
      <c r="E102">
        <f>IF(_966[[#This Row],[Vote]]="YEA",1,0)</f>
        <v>1</v>
      </c>
      <c r="F102">
        <f>_xlfn.XLOOKUP("H.R. 966",Table2[Bill],Table2[Agree Value])</f>
        <v>1</v>
      </c>
      <c r="G102">
        <f>IF(_966[[#This Row],[Value]]=_966[[#This Row],[Agree]],_966[[#This Row],[Count]],0)</f>
        <v>0</v>
      </c>
      <c r="H102">
        <f>_xlfn.XLOOKUP("H.R. 966",Table2[Bill],Table2[Weight?],"Error")</f>
        <v>0</v>
      </c>
    </row>
    <row r="103" spans="1:8" x14ac:dyDescent="0.2">
      <c r="A103" t="s">
        <v>139</v>
      </c>
      <c r="B103" t="s">
        <v>1</v>
      </c>
      <c r="C103" t="s">
        <v>118</v>
      </c>
      <c r="D103" t="s">
        <v>7</v>
      </c>
      <c r="E103">
        <f>IF(_966[[#This Row],[Vote]]="YEA",1,0)</f>
        <v>1</v>
      </c>
      <c r="F103">
        <f>_xlfn.XLOOKUP("H.R. 966",Table2[Bill],Table2[Agree Value])</f>
        <v>1</v>
      </c>
      <c r="G103">
        <f>IF(_966[[#This Row],[Value]]=_966[[#This Row],[Agree]],_966[[#This Row],[Count]],0)</f>
        <v>0</v>
      </c>
      <c r="H103">
        <f>_xlfn.XLOOKUP("H.R. 966",Table2[Bill],Table2[Weight?],"Error")</f>
        <v>0</v>
      </c>
    </row>
    <row r="104" spans="1:8" x14ac:dyDescent="0.2">
      <c r="A104" t="s">
        <v>140</v>
      </c>
      <c r="B104" t="s">
        <v>1</v>
      </c>
      <c r="C104" t="s">
        <v>141</v>
      </c>
      <c r="D104" t="s">
        <v>7</v>
      </c>
      <c r="E104">
        <f>IF(_966[[#This Row],[Vote]]="YEA",1,0)</f>
        <v>1</v>
      </c>
      <c r="F104">
        <f>_xlfn.XLOOKUP("H.R. 966",Table2[Bill],Table2[Agree Value])</f>
        <v>1</v>
      </c>
      <c r="G104">
        <f>IF(_966[[#This Row],[Value]]=_966[[#This Row],[Agree]],_966[[#This Row],[Count]],0)</f>
        <v>0</v>
      </c>
      <c r="H104">
        <f>_xlfn.XLOOKUP("H.R. 966",Table2[Bill],Table2[Weight?],"Error")</f>
        <v>0</v>
      </c>
    </row>
    <row r="105" spans="1:8" x14ac:dyDescent="0.2">
      <c r="A105" t="s">
        <v>142</v>
      </c>
      <c r="B105" t="s">
        <v>1</v>
      </c>
      <c r="C105" t="s">
        <v>66</v>
      </c>
      <c r="D105" t="s">
        <v>7</v>
      </c>
      <c r="E105">
        <f>IF(_966[[#This Row],[Vote]]="YEA",1,0)</f>
        <v>1</v>
      </c>
      <c r="F105">
        <f>_xlfn.XLOOKUP("H.R. 966",Table2[Bill],Table2[Agree Value])</f>
        <v>1</v>
      </c>
      <c r="G105">
        <f>IF(_966[[#This Row],[Value]]=_966[[#This Row],[Agree]],_966[[#This Row],[Count]],0)</f>
        <v>0</v>
      </c>
      <c r="H105">
        <f>_xlfn.XLOOKUP("H.R. 966",Table2[Bill],Table2[Weight?],"Error")</f>
        <v>0</v>
      </c>
    </row>
    <row r="106" spans="1:8" x14ac:dyDescent="0.2">
      <c r="A106" t="s">
        <v>143</v>
      </c>
      <c r="B106" t="s">
        <v>1</v>
      </c>
      <c r="C106" t="s">
        <v>9</v>
      </c>
      <c r="D106" t="s">
        <v>7</v>
      </c>
      <c r="E106">
        <f>IF(_966[[#This Row],[Vote]]="YEA",1,0)</f>
        <v>1</v>
      </c>
      <c r="F106">
        <f>_xlfn.XLOOKUP("H.R. 966",Table2[Bill],Table2[Agree Value])</f>
        <v>1</v>
      </c>
      <c r="G106">
        <f>IF(_966[[#This Row],[Value]]=_966[[#This Row],[Agree]],_966[[#This Row],[Count]],0)</f>
        <v>0</v>
      </c>
      <c r="H106">
        <f>_xlfn.XLOOKUP("H.R. 966",Table2[Bill],Table2[Weight?],"Error")</f>
        <v>0</v>
      </c>
    </row>
    <row r="107" spans="1:8" x14ac:dyDescent="0.2">
      <c r="A107" t="s">
        <v>144</v>
      </c>
      <c r="B107" t="s">
        <v>5</v>
      </c>
      <c r="C107" t="s">
        <v>75</v>
      </c>
      <c r="D107" t="s">
        <v>7</v>
      </c>
      <c r="E107">
        <f>IF(_966[[#This Row],[Vote]]="YEA",1,0)</f>
        <v>1</v>
      </c>
      <c r="F107">
        <f>_xlfn.XLOOKUP("H.R. 966",Table2[Bill],Table2[Agree Value])</f>
        <v>1</v>
      </c>
      <c r="G107">
        <f>IF(_966[[#This Row],[Value]]=_966[[#This Row],[Agree]],_966[[#This Row],[Count]],0)</f>
        <v>0</v>
      </c>
      <c r="H107">
        <f>_xlfn.XLOOKUP("H.R. 966",Table2[Bill],Table2[Weight?],"Error")</f>
        <v>0</v>
      </c>
    </row>
    <row r="108" spans="1:8" x14ac:dyDescent="0.2">
      <c r="A108" t="s">
        <v>145</v>
      </c>
      <c r="B108" t="s">
        <v>5</v>
      </c>
      <c r="C108" t="s">
        <v>39</v>
      </c>
      <c r="D108" t="s">
        <v>7</v>
      </c>
      <c r="E108">
        <f>IF(_966[[#This Row],[Vote]]="YEA",1,0)</f>
        <v>1</v>
      </c>
      <c r="F108">
        <f>_xlfn.XLOOKUP("H.R. 966",Table2[Bill],Table2[Agree Value])</f>
        <v>1</v>
      </c>
      <c r="G108">
        <f>IF(_966[[#This Row],[Value]]=_966[[#This Row],[Agree]],_966[[#This Row],[Count]],0)</f>
        <v>0</v>
      </c>
      <c r="H108">
        <f>_xlfn.XLOOKUP("H.R. 966",Table2[Bill],Table2[Weight?],"Error")</f>
        <v>0</v>
      </c>
    </row>
    <row r="109" spans="1:8" x14ac:dyDescent="0.2">
      <c r="A109" t="s">
        <v>146</v>
      </c>
      <c r="B109" t="s">
        <v>1</v>
      </c>
      <c r="C109" t="s">
        <v>45</v>
      </c>
      <c r="D109" t="s">
        <v>7</v>
      </c>
      <c r="E109">
        <f>IF(_966[[#This Row],[Vote]]="YEA",1,0)</f>
        <v>1</v>
      </c>
      <c r="F109">
        <f>_xlfn.XLOOKUP("H.R. 966",Table2[Bill],Table2[Agree Value])</f>
        <v>1</v>
      </c>
      <c r="G109">
        <f>IF(_966[[#This Row],[Value]]=_966[[#This Row],[Agree]],_966[[#This Row],[Count]],0)</f>
        <v>0</v>
      </c>
      <c r="H109">
        <f>_xlfn.XLOOKUP("H.R. 966",Table2[Bill],Table2[Weight?],"Error")</f>
        <v>0</v>
      </c>
    </row>
    <row r="110" spans="1:8" x14ac:dyDescent="0.2">
      <c r="A110" t="s">
        <v>147</v>
      </c>
      <c r="B110" t="s">
        <v>1</v>
      </c>
      <c r="C110" t="s">
        <v>15</v>
      </c>
      <c r="D110" t="s">
        <v>7</v>
      </c>
      <c r="E110">
        <f>IF(_966[[#This Row],[Vote]]="YEA",1,0)</f>
        <v>1</v>
      </c>
      <c r="F110">
        <f>_xlfn.XLOOKUP("H.R. 966",Table2[Bill],Table2[Agree Value])</f>
        <v>1</v>
      </c>
      <c r="G110">
        <f>IF(_966[[#This Row],[Value]]=_966[[#This Row],[Agree]],_966[[#This Row],[Count]],0)</f>
        <v>0</v>
      </c>
      <c r="H110">
        <f>_xlfn.XLOOKUP("H.R. 966",Table2[Bill],Table2[Weight?],"Error")</f>
        <v>0</v>
      </c>
    </row>
    <row r="111" spans="1:8" x14ac:dyDescent="0.2">
      <c r="A111" t="s">
        <v>148</v>
      </c>
      <c r="B111" t="s">
        <v>5</v>
      </c>
      <c r="C111" t="s">
        <v>39</v>
      </c>
      <c r="D111" t="s">
        <v>7</v>
      </c>
      <c r="E111">
        <f>IF(_966[[#This Row],[Vote]]="YEA",1,0)</f>
        <v>1</v>
      </c>
      <c r="F111">
        <f>_xlfn.XLOOKUP("H.R. 966",Table2[Bill],Table2[Agree Value])</f>
        <v>1</v>
      </c>
      <c r="G111">
        <f>IF(_966[[#This Row],[Value]]=_966[[#This Row],[Agree]],_966[[#This Row],[Count]],0)</f>
        <v>0</v>
      </c>
      <c r="H111">
        <f>_xlfn.XLOOKUP("H.R. 966",Table2[Bill],Table2[Weight?],"Error")</f>
        <v>0</v>
      </c>
    </row>
    <row r="112" spans="1:8" x14ac:dyDescent="0.2">
      <c r="A112" t="s">
        <v>149</v>
      </c>
      <c r="B112" t="s">
        <v>5</v>
      </c>
      <c r="C112" t="s">
        <v>9</v>
      </c>
      <c r="D112" t="s">
        <v>7</v>
      </c>
      <c r="E112">
        <f>IF(_966[[#This Row],[Vote]]="YEA",1,0)</f>
        <v>1</v>
      </c>
      <c r="F112">
        <f>_xlfn.XLOOKUP("H.R. 966",Table2[Bill],Table2[Agree Value])</f>
        <v>1</v>
      </c>
      <c r="G112">
        <f>IF(_966[[#This Row],[Value]]=_966[[#This Row],[Agree]],_966[[#This Row],[Count]],0)</f>
        <v>0</v>
      </c>
      <c r="H112">
        <f>_xlfn.XLOOKUP("H.R. 966",Table2[Bill],Table2[Weight?],"Error")</f>
        <v>0</v>
      </c>
    </row>
    <row r="113" spans="1:8" x14ac:dyDescent="0.2">
      <c r="A113" t="s">
        <v>150</v>
      </c>
      <c r="B113" t="s">
        <v>5</v>
      </c>
      <c r="C113" t="s">
        <v>108</v>
      </c>
      <c r="D113" t="s">
        <v>7</v>
      </c>
      <c r="E113">
        <f>IF(_966[[#This Row],[Vote]]="YEA",1,0)</f>
        <v>1</v>
      </c>
      <c r="F113">
        <f>_xlfn.XLOOKUP("H.R. 966",Table2[Bill],Table2[Agree Value])</f>
        <v>1</v>
      </c>
      <c r="G113">
        <f>IF(_966[[#This Row],[Value]]=_966[[#This Row],[Agree]],_966[[#This Row],[Count]],0)</f>
        <v>0</v>
      </c>
      <c r="H113">
        <f>_xlfn.XLOOKUP("H.R. 966",Table2[Bill],Table2[Weight?],"Error")</f>
        <v>0</v>
      </c>
    </row>
    <row r="114" spans="1:8" x14ac:dyDescent="0.2">
      <c r="A114" t="s">
        <v>151</v>
      </c>
      <c r="B114" t="s">
        <v>5</v>
      </c>
      <c r="C114" t="s">
        <v>39</v>
      </c>
      <c r="D114" t="s">
        <v>7</v>
      </c>
      <c r="E114">
        <f>IF(_966[[#This Row],[Vote]]="YEA",1,0)</f>
        <v>1</v>
      </c>
      <c r="F114">
        <f>_xlfn.XLOOKUP("H.R. 966",Table2[Bill],Table2[Agree Value])</f>
        <v>1</v>
      </c>
      <c r="G114">
        <f>IF(_966[[#This Row],[Value]]=_966[[#This Row],[Agree]],_966[[#This Row],[Count]],0)</f>
        <v>0</v>
      </c>
      <c r="H114">
        <f>_xlfn.XLOOKUP("H.R. 966",Table2[Bill],Table2[Weight?],"Error")</f>
        <v>0</v>
      </c>
    </row>
    <row r="115" spans="1:8" x14ac:dyDescent="0.2">
      <c r="A115" t="s">
        <v>152</v>
      </c>
      <c r="B115" t="s">
        <v>5</v>
      </c>
      <c r="C115" t="s">
        <v>2</v>
      </c>
      <c r="D115" t="s">
        <v>7</v>
      </c>
      <c r="E115">
        <f>IF(_966[[#This Row],[Vote]]="YEA",1,0)</f>
        <v>1</v>
      </c>
      <c r="F115">
        <f>_xlfn.XLOOKUP("H.R. 966",Table2[Bill],Table2[Agree Value])</f>
        <v>1</v>
      </c>
      <c r="G115">
        <f>IF(_966[[#This Row],[Value]]=_966[[#This Row],[Agree]],_966[[#This Row],[Count]],0)</f>
        <v>0</v>
      </c>
      <c r="H115">
        <f>_xlfn.XLOOKUP("H.R. 966",Table2[Bill],Table2[Weight?],"Error")</f>
        <v>0</v>
      </c>
    </row>
    <row r="116" spans="1:8" x14ac:dyDescent="0.2">
      <c r="A116" t="s">
        <v>153</v>
      </c>
      <c r="B116" t="s">
        <v>5</v>
      </c>
      <c r="C116" t="s">
        <v>15</v>
      </c>
      <c r="D116" t="s">
        <v>7</v>
      </c>
      <c r="E116">
        <f>IF(_966[[#This Row],[Vote]]="YEA",1,0)</f>
        <v>1</v>
      </c>
      <c r="F116">
        <f>_xlfn.XLOOKUP("H.R. 966",Table2[Bill],Table2[Agree Value])</f>
        <v>1</v>
      </c>
      <c r="G116">
        <f>IF(_966[[#This Row],[Value]]=_966[[#This Row],[Agree]],_966[[#This Row],[Count]],0)</f>
        <v>0</v>
      </c>
      <c r="H116">
        <f>_xlfn.XLOOKUP("H.R. 966",Table2[Bill],Table2[Weight?],"Error")</f>
        <v>0</v>
      </c>
    </row>
    <row r="117" spans="1:8" x14ac:dyDescent="0.2">
      <c r="A117" t="s">
        <v>154</v>
      </c>
      <c r="B117" t="s">
        <v>5</v>
      </c>
      <c r="C117" t="s">
        <v>120</v>
      </c>
      <c r="D117" t="s">
        <v>7</v>
      </c>
      <c r="E117">
        <f>IF(_966[[#This Row],[Vote]]="YEA",1,0)</f>
        <v>1</v>
      </c>
      <c r="F117">
        <f>_xlfn.XLOOKUP("H.R. 966",Table2[Bill],Table2[Agree Value])</f>
        <v>1</v>
      </c>
      <c r="G117">
        <f>IF(_966[[#This Row],[Value]]=_966[[#This Row],[Agree]],_966[[#This Row],[Count]],0)</f>
        <v>0</v>
      </c>
      <c r="H117">
        <f>_xlfn.XLOOKUP("H.R. 966",Table2[Bill],Table2[Weight?],"Error")</f>
        <v>0</v>
      </c>
    </row>
    <row r="118" spans="1:8" x14ac:dyDescent="0.2">
      <c r="A118" t="s">
        <v>155</v>
      </c>
      <c r="B118" t="s">
        <v>1</v>
      </c>
      <c r="C118" t="s">
        <v>15</v>
      </c>
      <c r="D118" t="s">
        <v>7</v>
      </c>
      <c r="E118">
        <f>IF(_966[[#This Row],[Vote]]="YEA",1,0)</f>
        <v>1</v>
      </c>
      <c r="F118">
        <f>_xlfn.XLOOKUP("H.R. 966",Table2[Bill],Table2[Agree Value])</f>
        <v>1</v>
      </c>
      <c r="G118">
        <f>IF(_966[[#This Row],[Value]]=_966[[#This Row],[Agree]],_966[[#This Row],[Count]],0)</f>
        <v>0</v>
      </c>
      <c r="H118">
        <f>_xlfn.XLOOKUP("H.R. 966",Table2[Bill],Table2[Weight?],"Error")</f>
        <v>0</v>
      </c>
    </row>
    <row r="119" spans="1:8" x14ac:dyDescent="0.2">
      <c r="A119" t="s">
        <v>156</v>
      </c>
      <c r="B119" t="s">
        <v>1</v>
      </c>
      <c r="C119" t="s">
        <v>9</v>
      </c>
      <c r="D119" t="s">
        <v>7</v>
      </c>
      <c r="E119">
        <f>IF(_966[[#This Row],[Vote]]="YEA",1,0)</f>
        <v>1</v>
      </c>
      <c r="F119">
        <f>_xlfn.XLOOKUP("H.R. 966",Table2[Bill],Table2[Agree Value])</f>
        <v>1</v>
      </c>
      <c r="G119">
        <f>IF(_966[[#This Row],[Value]]=_966[[#This Row],[Agree]],_966[[#This Row],[Count]],0)</f>
        <v>0</v>
      </c>
      <c r="H119">
        <f>_xlfn.XLOOKUP("H.R. 966",Table2[Bill],Table2[Weight?],"Error")</f>
        <v>0</v>
      </c>
    </row>
    <row r="120" spans="1:8" x14ac:dyDescent="0.2">
      <c r="A120" t="s">
        <v>157</v>
      </c>
      <c r="B120" t="s">
        <v>1</v>
      </c>
      <c r="C120" t="s">
        <v>64</v>
      </c>
      <c r="D120" t="s">
        <v>7</v>
      </c>
      <c r="E120">
        <f>IF(_966[[#This Row],[Vote]]="YEA",1,0)</f>
        <v>1</v>
      </c>
      <c r="F120">
        <f>_xlfn.XLOOKUP("H.R. 966",Table2[Bill],Table2[Agree Value])</f>
        <v>1</v>
      </c>
      <c r="G120">
        <f>IF(_966[[#This Row],[Value]]=_966[[#This Row],[Agree]],_966[[#This Row],[Count]],0)</f>
        <v>0</v>
      </c>
      <c r="H120">
        <f>_xlfn.XLOOKUP("H.R. 966",Table2[Bill],Table2[Weight?],"Error")</f>
        <v>0</v>
      </c>
    </row>
    <row r="121" spans="1:8" x14ac:dyDescent="0.2">
      <c r="A121" t="s">
        <v>158</v>
      </c>
      <c r="B121" t="s">
        <v>5</v>
      </c>
      <c r="C121" t="s">
        <v>132</v>
      </c>
      <c r="D121" t="s">
        <v>7</v>
      </c>
      <c r="E121">
        <f>IF(_966[[#This Row],[Vote]]="YEA",1,0)</f>
        <v>1</v>
      </c>
      <c r="F121">
        <f>_xlfn.XLOOKUP("H.R. 966",Table2[Bill],Table2[Agree Value])</f>
        <v>1</v>
      </c>
      <c r="G121">
        <f>IF(_966[[#This Row],[Value]]=_966[[#This Row],[Agree]],_966[[#This Row],[Count]],0)</f>
        <v>0</v>
      </c>
      <c r="H121">
        <f>_xlfn.XLOOKUP("H.R. 966",Table2[Bill],Table2[Weight?],"Error")</f>
        <v>0</v>
      </c>
    </row>
    <row r="122" spans="1:8" x14ac:dyDescent="0.2">
      <c r="A122" t="s">
        <v>159</v>
      </c>
      <c r="B122" t="s">
        <v>1</v>
      </c>
      <c r="C122" t="s">
        <v>66</v>
      </c>
      <c r="D122" t="s">
        <v>7</v>
      </c>
      <c r="E122">
        <f>IF(_966[[#This Row],[Vote]]="YEA",1,0)</f>
        <v>1</v>
      </c>
      <c r="F122">
        <f>_xlfn.XLOOKUP("H.R. 966",Table2[Bill],Table2[Agree Value])</f>
        <v>1</v>
      </c>
      <c r="G122">
        <f>IF(_966[[#This Row],[Value]]=_966[[#This Row],[Agree]],_966[[#This Row],[Count]],0)</f>
        <v>0</v>
      </c>
      <c r="H122">
        <f>_xlfn.XLOOKUP("H.R. 966",Table2[Bill],Table2[Weight?],"Error")</f>
        <v>0</v>
      </c>
    </row>
    <row r="123" spans="1:8" x14ac:dyDescent="0.2">
      <c r="A123" t="s">
        <v>160</v>
      </c>
      <c r="B123" t="s">
        <v>5</v>
      </c>
      <c r="C123" t="s">
        <v>161</v>
      </c>
      <c r="D123" t="s">
        <v>7</v>
      </c>
      <c r="E123">
        <f>IF(_966[[#This Row],[Vote]]="YEA",1,0)</f>
        <v>1</v>
      </c>
      <c r="F123">
        <f>_xlfn.XLOOKUP("H.R. 966",Table2[Bill],Table2[Agree Value])</f>
        <v>1</v>
      </c>
      <c r="G123">
        <f>IF(_966[[#This Row],[Value]]=_966[[#This Row],[Agree]],_966[[#This Row],[Count]],0)</f>
        <v>0</v>
      </c>
      <c r="H123">
        <f>_xlfn.XLOOKUP("H.R. 966",Table2[Bill],Table2[Weight?],"Error")</f>
        <v>0</v>
      </c>
    </row>
    <row r="124" spans="1:8" x14ac:dyDescent="0.2">
      <c r="A124" t="s">
        <v>162</v>
      </c>
      <c r="B124" t="s">
        <v>5</v>
      </c>
      <c r="C124" t="s">
        <v>15</v>
      </c>
      <c r="D124" t="s">
        <v>7</v>
      </c>
      <c r="E124">
        <f>IF(_966[[#This Row],[Vote]]="YEA",1,0)</f>
        <v>1</v>
      </c>
      <c r="F124">
        <f>_xlfn.XLOOKUP("H.R. 966",Table2[Bill],Table2[Agree Value])</f>
        <v>1</v>
      </c>
      <c r="G124">
        <f>IF(_966[[#This Row],[Value]]=_966[[#This Row],[Agree]],_966[[#This Row],[Count]],0)</f>
        <v>0</v>
      </c>
      <c r="H124">
        <f>_xlfn.XLOOKUP("H.R. 966",Table2[Bill],Table2[Weight?],"Error")</f>
        <v>0</v>
      </c>
    </row>
    <row r="125" spans="1:8" x14ac:dyDescent="0.2">
      <c r="A125" t="s">
        <v>163</v>
      </c>
      <c r="B125" t="s">
        <v>5</v>
      </c>
      <c r="C125" t="s">
        <v>164</v>
      </c>
      <c r="D125" t="s">
        <v>7</v>
      </c>
      <c r="E125">
        <f>IF(_966[[#This Row],[Vote]]="YEA",1,0)</f>
        <v>1</v>
      </c>
      <c r="F125">
        <f>_xlfn.XLOOKUP("H.R. 966",Table2[Bill],Table2[Agree Value])</f>
        <v>1</v>
      </c>
      <c r="G125">
        <f>IF(_966[[#This Row],[Value]]=_966[[#This Row],[Agree]],_966[[#This Row],[Count]],0)</f>
        <v>0</v>
      </c>
      <c r="H125">
        <f>_xlfn.XLOOKUP("H.R. 966",Table2[Bill],Table2[Weight?],"Error")</f>
        <v>0</v>
      </c>
    </row>
    <row r="126" spans="1:8" x14ac:dyDescent="0.2">
      <c r="A126" t="s">
        <v>165</v>
      </c>
      <c r="B126" t="s">
        <v>5</v>
      </c>
      <c r="C126" t="s">
        <v>13</v>
      </c>
      <c r="D126" t="s">
        <v>7</v>
      </c>
      <c r="E126">
        <f>IF(_966[[#This Row],[Vote]]="YEA",1,0)</f>
        <v>1</v>
      </c>
      <c r="F126">
        <f>_xlfn.XLOOKUP("H.R. 966",Table2[Bill],Table2[Agree Value])</f>
        <v>1</v>
      </c>
      <c r="G126">
        <f>IF(_966[[#This Row],[Value]]=_966[[#This Row],[Agree]],_966[[#This Row],[Count]],0)</f>
        <v>0</v>
      </c>
      <c r="H126">
        <f>_xlfn.XLOOKUP("H.R. 966",Table2[Bill],Table2[Weight?],"Error")</f>
        <v>0</v>
      </c>
    </row>
    <row r="127" spans="1:8" x14ac:dyDescent="0.2">
      <c r="A127" t="s">
        <v>166</v>
      </c>
      <c r="B127" t="s">
        <v>5</v>
      </c>
      <c r="C127" t="s">
        <v>120</v>
      </c>
      <c r="D127" t="s">
        <v>7</v>
      </c>
      <c r="E127">
        <f>IF(_966[[#This Row],[Vote]]="YEA",1,0)</f>
        <v>1</v>
      </c>
      <c r="F127">
        <f>_xlfn.XLOOKUP("H.R. 966",Table2[Bill],Table2[Agree Value])</f>
        <v>1</v>
      </c>
      <c r="G127">
        <f>IF(_966[[#This Row],[Value]]=_966[[#This Row],[Agree]],_966[[#This Row],[Count]],0)</f>
        <v>0</v>
      </c>
      <c r="H127">
        <f>_xlfn.XLOOKUP("H.R. 966",Table2[Bill],Table2[Weight?],"Error")</f>
        <v>0</v>
      </c>
    </row>
    <row r="128" spans="1:8" x14ac:dyDescent="0.2">
      <c r="A128" t="s">
        <v>167</v>
      </c>
      <c r="B128" t="s">
        <v>5</v>
      </c>
      <c r="C128" t="s">
        <v>120</v>
      </c>
      <c r="D128" t="s">
        <v>7</v>
      </c>
      <c r="E128">
        <f>IF(_966[[#This Row],[Vote]]="YEA",1,0)</f>
        <v>1</v>
      </c>
      <c r="F128">
        <f>_xlfn.XLOOKUP("H.R. 966",Table2[Bill],Table2[Agree Value])</f>
        <v>1</v>
      </c>
      <c r="G128">
        <f>IF(_966[[#This Row],[Value]]=_966[[#This Row],[Agree]],_966[[#This Row],[Count]],0)</f>
        <v>0</v>
      </c>
      <c r="H128">
        <f>_xlfn.XLOOKUP("H.R. 966",Table2[Bill],Table2[Weight?],"Error")</f>
        <v>0</v>
      </c>
    </row>
    <row r="129" spans="1:8" x14ac:dyDescent="0.2">
      <c r="A129" t="s">
        <v>168</v>
      </c>
      <c r="B129" t="s">
        <v>5</v>
      </c>
      <c r="C129" t="s">
        <v>169</v>
      </c>
      <c r="D129" t="s">
        <v>7</v>
      </c>
      <c r="E129">
        <f>IF(_966[[#This Row],[Vote]]="YEA",1,0)</f>
        <v>1</v>
      </c>
      <c r="F129">
        <f>_xlfn.XLOOKUP("H.R. 966",Table2[Bill],Table2[Agree Value])</f>
        <v>1</v>
      </c>
      <c r="G129">
        <f>IF(_966[[#This Row],[Value]]=_966[[#This Row],[Agree]],_966[[#This Row],[Count]],0)</f>
        <v>0</v>
      </c>
      <c r="H129">
        <f>_xlfn.XLOOKUP("H.R. 966",Table2[Bill],Table2[Weight?],"Error")</f>
        <v>0</v>
      </c>
    </row>
    <row r="130" spans="1:8" x14ac:dyDescent="0.2">
      <c r="A130" t="s">
        <v>170</v>
      </c>
      <c r="B130" t="s">
        <v>5</v>
      </c>
      <c r="C130" t="s">
        <v>66</v>
      </c>
      <c r="D130" t="s">
        <v>7</v>
      </c>
      <c r="E130">
        <f>IF(_966[[#This Row],[Vote]]="YEA",1,0)</f>
        <v>1</v>
      </c>
      <c r="F130">
        <f>_xlfn.XLOOKUP("H.R. 966",Table2[Bill],Table2[Agree Value])</f>
        <v>1</v>
      </c>
      <c r="G130">
        <f>IF(_966[[#This Row],[Value]]=_966[[#This Row],[Agree]],_966[[#This Row],[Count]],0)</f>
        <v>0</v>
      </c>
      <c r="H130">
        <f>_xlfn.XLOOKUP("H.R. 966",Table2[Bill],Table2[Weight?],"Error")</f>
        <v>0</v>
      </c>
    </row>
    <row r="131" spans="1:8" x14ac:dyDescent="0.2">
      <c r="A131" t="s">
        <v>171</v>
      </c>
      <c r="B131" t="s">
        <v>5</v>
      </c>
      <c r="C131" t="s">
        <v>75</v>
      </c>
      <c r="D131" t="s">
        <v>7</v>
      </c>
      <c r="E131">
        <f>IF(_966[[#This Row],[Vote]]="YEA",1,0)</f>
        <v>1</v>
      </c>
      <c r="F131">
        <f>_xlfn.XLOOKUP("H.R. 966",Table2[Bill],Table2[Agree Value])</f>
        <v>1</v>
      </c>
      <c r="G131">
        <f>IF(_966[[#This Row],[Value]]=_966[[#This Row],[Agree]],_966[[#This Row],[Count]],0)</f>
        <v>0</v>
      </c>
      <c r="H131">
        <f>_xlfn.XLOOKUP("H.R. 966",Table2[Bill],Table2[Weight?],"Error")</f>
        <v>0</v>
      </c>
    </row>
    <row r="132" spans="1:8" x14ac:dyDescent="0.2">
      <c r="A132" t="s">
        <v>172</v>
      </c>
      <c r="B132" t="s">
        <v>1</v>
      </c>
      <c r="C132" t="s">
        <v>15</v>
      </c>
      <c r="D132" t="s">
        <v>7</v>
      </c>
      <c r="E132">
        <f>IF(_966[[#This Row],[Vote]]="YEA",1,0)</f>
        <v>1</v>
      </c>
      <c r="F132">
        <f>_xlfn.XLOOKUP("H.R. 966",Table2[Bill],Table2[Agree Value])</f>
        <v>1</v>
      </c>
      <c r="G132">
        <f>IF(_966[[#This Row],[Value]]=_966[[#This Row],[Agree]],_966[[#This Row],[Count]],0)</f>
        <v>0</v>
      </c>
      <c r="H132">
        <f>_xlfn.XLOOKUP("H.R. 966",Table2[Bill],Table2[Weight?],"Error")</f>
        <v>0</v>
      </c>
    </row>
    <row r="133" spans="1:8" x14ac:dyDescent="0.2">
      <c r="A133" t="s">
        <v>173</v>
      </c>
      <c r="B133" t="s">
        <v>5</v>
      </c>
      <c r="C133" t="s">
        <v>27</v>
      </c>
      <c r="D133" t="s">
        <v>7</v>
      </c>
      <c r="E133">
        <f>IF(_966[[#This Row],[Vote]]="YEA",1,0)</f>
        <v>1</v>
      </c>
      <c r="F133">
        <f>_xlfn.XLOOKUP("H.R. 966",Table2[Bill],Table2[Agree Value])</f>
        <v>1</v>
      </c>
      <c r="G133">
        <f>IF(_966[[#This Row],[Value]]=_966[[#This Row],[Agree]],_966[[#This Row],[Count]],0)</f>
        <v>0</v>
      </c>
      <c r="H133">
        <f>_xlfn.XLOOKUP("H.R. 966",Table2[Bill],Table2[Weight?],"Error")</f>
        <v>0</v>
      </c>
    </row>
    <row r="134" spans="1:8" x14ac:dyDescent="0.2">
      <c r="A134" t="s">
        <v>174</v>
      </c>
      <c r="B134" t="s">
        <v>1</v>
      </c>
      <c r="C134" t="s">
        <v>62</v>
      </c>
      <c r="D134" t="s">
        <v>7</v>
      </c>
      <c r="E134">
        <f>IF(_966[[#This Row],[Vote]]="YEA",1,0)</f>
        <v>1</v>
      </c>
      <c r="F134">
        <f>_xlfn.XLOOKUP("H.R. 966",Table2[Bill],Table2[Agree Value])</f>
        <v>1</v>
      </c>
      <c r="G134">
        <f>IF(_966[[#This Row],[Value]]=_966[[#This Row],[Agree]],_966[[#This Row],[Count]],0)</f>
        <v>0</v>
      </c>
      <c r="H134">
        <f>_xlfn.XLOOKUP("H.R. 966",Table2[Bill],Table2[Weight?],"Error")</f>
        <v>0</v>
      </c>
    </row>
    <row r="135" spans="1:8" x14ac:dyDescent="0.2">
      <c r="A135" t="s">
        <v>175</v>
      </c>
      <c r="B135" t="s">
        <v>1</v>
      </c>
      <c r="C135" t="s">
        <v>2</v>
      </c>
      <c r="D135" t="s">
        <v>7</v>
      </c>
      <c r="E135">
        <f>IF(_966[[#This Row],[Vote]]="YEA",1,0)</f>
        <v>1</v>
      </c>
      <c r="F135">
        <f>_xlfn.XLOOKUP("H.R. 966",Table2[Bill],Table2[Agree Value])</f>
        <v>1</v>
      </c>
      <c r="G135">
        <f>IF(_966[[#This Row],[Value]]=_966[[#This Row],[Agree]],_966[[#This Row],[Count]],0)</f>
        <v>0</v>
      </c>
      <c r="H135">
        <f>_xlfn.XLOOKUP("H.R. 966",Table2[Bill],Table2[Weight?],"Error")</f>
        <v>0</v>
      </c>
    </row>
    <row r="136" spans="1:8" x14ac:dyDescent="0.2">
      <c r="A136" t="s">
        <v>176</v>
      </c>
      <c r="B136" t="s">
        <v>5</v>
      </c>
      <c r="C136" t="s">
        <v>2</v>
      </c>
      <c r="D136" t="s">
        <v>7</v>
      </c>
      <c r="E136">
        <f>IF(_966[[#This Row],[Vote]]="YEA",1,0)</f>
        <v>1</v>
      </c>
      <c r="F136">
        <f>_xlfn.XLOOKUP("H.R. 966",Table2[Bill],Table2[Agree Value])</f>
        <v>1</v>
      </c>
      <c r="G136">
        <f>IF(_966[[#This Row],[Value]]=_966[[#This Row],[Agree]],_966[[#This Row],[Count]],0)</f>
        <v>0</v>
      </c>
      <c r="H136">
        <f>_xlfn.XLOOKUP("H.R. 966",Table2[Bill],Table2[Weight?],"Error")</f>
        <v>0</v>
      </c>
    </row>
    <row r="137" spans="1:8" x14ac:dyDescent="0.2">
      <c r="A137" t="s">
        <v>177</v>
      </c>
      <c r="B137" t="s">
        <v>1</v>
      </c>
      <c r="C137" t="s">
        <v>39</v>
      </c>
      <c r="D137" t="s">
        <v>7</v>
      </c>
      <c r="E137">
        <f>IF(_966[[#This Row],[Vote]]="YEA",1,0)</f>
        <v>1</v>
      </c>
      <c r="F137">
        <f>_xlfn.XLOOKUP("H.R. 966",Table2[Bill],Table2[Agree Value])</f>
        <v>1</v>
      </c>
      <c r="G137">
        <f>IF(_966[[#This Row],[Value]]=_966[[#This Row],[Agree]],_966[[#This Row],[Count]],0)</f>
        <v>0</v>
      </c>
      <c r="H137">
        <f>_xlfn.XLOOKUP("H.R. 966",Table2[Bill],Table2[Weight?],"Error")</f>
        <v>0</v>
      </c>
    </row>
    <row r="138" spans="1:8" x14ac:dyDescent="0.2">
      <c r="A138" t="s">
        <v>178</v>
      </c>
      <c r="B138" t="s">
        <v>5</v>
      </c>
      <c r="C138" t="s">
        <v>39</v>
      </c>
      <c r="D138" t="s">
        <v>7</v>
      </c>
      <c r="E138">
        <f>IF(_966[[#This Row],[Vote]]="YEA",1,0)</f>
        <v>1</v>
      </c>
      <c r="F138">
        <f>_xlfn.XLOOKUP("H.R. 966",Table2[Bill],Table2[Agree Value])</f>
        <v>1</v>
      </c>
      <c r="G138">
        <f>IF(_966[[#This Row],[Value]]=_966[[#This Row],[Agree]],_966[[#This Row],[Count]],0)</f>
        <v>0</v>
      </c>
      <c r="H138">
        <f>_xlfn.XLOOKUP("H.R. 966",Table2[Bill],Table2[Weight?],"Error")</f>
        <v>0</v>
      </c>
    </row>
    <row r="139" spans="1:8" x14ac:dyDescent="0.2">
      <c r="A139" t="s">
        <v>179</v>
      </c>
      <c r="B139" t="s">
        <v>1</v>
      </c>
      <c r="C139" t="s">
        <v>39</v>
      </c>
      <c r="D139" t="s">
        <v>7</v>
      </c>
      <c r="E139">
        <f>IF(_966[[#This Row],[Vote]]="YEA",1,0)</f>
        <v>1</v>
      </c>
      <c r="F139">
        <f>_xlfn.XLOOKUP("H.R. 966",Table2[Bill],Table2[Agree Value])</f>
        <v>1</v>
      </c>
      <c r="G139">
        <f>IF(_966[[#This Row],[Value]]=_966[[#This Row],[Agree]],_966[[#This Row],[Count]],0)</f>
        <v>0</v>
      </c>
      <c r="H139">
        <f>_xlfn.XLOOKUP("H.R. 966",Table2[Bill],Table2[Weight?],"Error")</f>
        <v>0</v>
      </c>
    </row>
    <row r="140" spans="1:8" x14ac:dyDescent="0.2">
      <c r="A140" t="s">
        <v>180</v>
      </c>
      <c r="B140" t="s">
        <v>5</v>
      </c>
      <c r="C140" t="s">
        <v>108</v>
      </c>
      <c r="D140" t="s">
        <v>7</v>
      </c>
      <c r="E140">
        <f>IF(_966[[#This Row],[Vote]]="YEA",1,0)</f>
        <v>1</v>
      </c>
      <c r="F140">
        <f>_xlfn.XLOOKUP("H.R. 966",Table2[Bill],Table2[Agree Value])</f>
        <v>1</v>
      </c>
      <c r="G140">
        <f>IF(_966[[#This Row],[Value]]=_966[[#This Row],[Agree]],_966[[#This Row],[Count]],0)</f>
        <v>0</v>
      </c>
      <c r="H140">
        <f>_xlfn.XLOOKUP("H.R. 966",Table2[Bill],Table2[Weight?],"Error")</f>
        <v>0</v>
      </c>
    </row>
    <row r="141" spans="1:8" x14ac:dyDescent="0.2">
      <c r="A141" t="s">
        <v>181</v>
      </c>
      <c r="B141" t="s">
        <v>5</v>
      </c>
      <c r="C141" t="s">
        <v>182</v>
      </c>
      <c r="D141" t="s">
        <v>7</v>
      </c>
      <c r="E141">
        <f>IF(_966[[#This Row],[Vote]]="YEA",1,0)</f>
        <v>1</v>
      </c>
      <c r="F141">
        <f>_xlfn.XLOOKUP("H.R. 966",Table2[Bill],Table2[Agree Value])</f>
        <v>1</v>
      </c>
      <c r="G141">
        <f>IF(_966[[#This Row],[Value]]=_966[[#This Row],[Agree]],_966[[#This Row],[Count]],0)</f>
        <v>0</v>
      </c>
      <c r="H141">
        <f>_xlfn.XLOOKUP("H.R. 966",Table2[Bill],Table2[Weight?],"Error")</f>
        <v>0</v>
      </c>
    </row>
    <row r="142" spans="1:8" x14ac:dyDescent="0.2">
      <c r="A142" t="s">
        <v>183</v>
      </c>
      <c r="B142" t="s">
        <v>5</v>
      </c>
      <c r="C142" t="s">
        <v>39</v>
      </c>
      <c r="D142" t="s">
        <v>7</v>
      </c>
      <c r="E142">
        <f>IF(_966[[#This Row],[Vote]]="YEA",1,0)</f>
        <v>1</v>
      </c>
      <c r="F142">
        <f>_xlfn.XLOOKUP("H.R. 966",Table2[Bill],Table2[Agree Value])</f>
        <v>1</v>
      </c>
      <c r="G142">
        <f>IF(_966[[#This Row],[Value]]=_966[[#This Row],[Agree]],_966[[#This Row],[Count]],0)</f>
        <v>0</v>
      </c>
      <c r="H142">
        <f>_xlfn.XLOOKUP("H.R. 966",Table2[Bill],Table2[Weight?],"Error")</f>
        <v>0</v>
      </c>
    </row>
    <row r="143" spans="1:8" x14ac:dyDescent="0.2">
      <c r="A143" t="s">
        <v>184</v>
      </c>
      <c r="B143" t="s">
        <v>5</v>
      </c>
      <c r="C143" t="s">
        <v>169</v>
      </c>
      <c r="D143" t="s">
        <v>400</v>
      </c>
      <c r="E143">
        <f>IF(_966[[#This Row],[Vote]]="YEA",1,0)</f>
        <v>0</v>
      </c>
      <c r="F143">
        <f>_xlfn.XLOOKUP("H.R. 966",Table2[Bill],Table2[Agree Value])</f>
        <v>1</v>
      </c>
      <c r="G143">
        <f>IF(_966[[#This Row],[Value]]=_966[[#This Row],[Agree]],_966[[#This Row],[Count]],0)</f>
        <v>0</v>
      </c>
      <c r="H143">
        <f>_xlfn.XLOOKUP("H.R. 966",Table2[Bill],Table2[Weight?],"Error")</f>
        <v>0</v>
      </c>
    </row>
    <row r="144" spans="1:8" x14ac:dyDescent="0.2">
      <c r="A144" t="s">
        <v>185</v>
      </c>
      <c r="B144" t="s">
        <v>1</v>
      </c>
      <c r="C144" t="s">
        <v>51</v>
      </c>
      <c r="D144" t="s">
        <v>7</v>
      </c>
      <c r="E144">
        <f>IF(_966[[#This Row],[Vote]]="YEA",1,0)</f>
        <v>1</v>
      </c>
      <c r="F144">
        <f>_xlfn.XLOOKUP("H.R. 966",Table2[Bill],Table2[Agree Value])</f>
        <v>1</v>
      </c>
      <c r="G144">
        <f>IF(_966[[#This Row],[Value]]=_966[[#This Row],[Agree]],_966[[#This Row],[Count]],0)</f>
        <v>0</v>
      </c>
      <c r="H144">
        <f>_xlfn.XLOOKUP("H.R. 966",Table2[Bill],Table2[Weight?],"Error")</f>
        <v>0</v>
      </c>
    </row>
    <row r="145" spans="1:8" x14ac:dyDescent="0.2">
      <c r="A145" t="s">
        <v>186</v>
      </c>
      <c r="B145" t="s">
        <v>1</v>
      </c>
      <c r="C145" t="s">
        <v>9</v>
      </c>
      <c r="D145" t="s">
        <v>7</v>
      </c>
      <c r="E145">
        <f>IF(_966[[#This Row],[Vote]]="YEA",1,0)</f>
        <v>1</v>
      </c>
      <c r="F145">
        <f>_xlfn.XLOOKUP("H.R. 966",Table2[Bill],Table2[Agree Value])</f>
        <v>1</v>
      </c>
      <c r="G145">
        <f>IF(_966[[#This Row],[Value]]=_966[[#This Row],[Agree]],_966[[#This Row],[Count]],0)</f>
        <v>0</v>
      </c>
      <c r="H145">
        <f>_xlfn.XLOOKUP("H.R. 966",Table2[Bill],Table2[Weight?],"Error")</f>
        <v>0</v>
      </c>
    </row>
    <row r="146" spans="1:8" x14ac:dyDescent="0.2">
      <c r="A146" t="s">
        <v>187</v>
      </c>
      <c r="B146" t="s">
        <v>5</v>
      </c>
      <c r="C146" t="s">
        <v>64</v>
      </c>
      <c r="D146" t="s">
        <v>7</v>
      </c>
      <c r="E146">
        <f>IF(_966[[#This Row],[Vote]]="YEA",1,0)</f>
        <v>1</v>
      </c>
      <c r="F146">
        <f>_xlfn.XLOOKUP("H.R. 966",Table2[Bill],Table2[Agree Value])</f>
        <v>1</v>
      </c>
      <c r="G146">
        <f>IF(_966[[#This Row],[Value]]=_966[[#This Row],[Agree]],_966[[#This Row],[Count]],0)</f>
        <v>0</v>
      </c>
      <c r="H146">
        <f>_xlfn.XLOOKUP("H.R. 966",Table2[Bill],Table2[Weight?],"Error")</f>
        <v>0</v>
      </c>
    </row>
    <row r="147" spans="1:8" x14ac:dyDescent="0.2">
      <c r="A147" t="s">
        <v>188</v>
      </c>
      <c r="B147" t="s">
        <v>1</v>
      </c>
      <c r="C147" t="s">
        <v>62</v>
      </c>
      <c r="D147" t="s">
        <v>7</v>
      </c>
      <c r="E147">
        <f>IF(_966[[#This Row],[Vote]]="YEA",1,0)</f>
        <v>1</v>
      </c>
      <c r="F147">
        <f>_xlfn.XLOOKUP("H.R. 966",Table2[Bill],Table2[Agree Value])</f>
        <v>1</v>
      </c>
      <c r="G147">
        <f>IF(_966[[#This Row],[Value]]=_966[[#This Row],[Agree]],_966[[#This Row],[Count]],0)</f>
        <v>0</v>
      </c>
      <c r="H147">
        <f>_xlfn.XLOOKUP("H.R. 966",Table2[Bill],Table2[Weight?],"Error")</f>
        <v>0</v>
      </c>
    </row>
    <row r="148" spans="1:8" x14ac:dyDescent="0.2">
      <c r="A148" t="s">
        <v>189</v>
      </c>
      <c r="B148" t="s">
        <v>1</v>
      </c>
      <c r="C148" t="s">
        <v>15</v>
      </c>
      <c r="D148" t="s">
        <v>7</v>
      </c>
      <c r="E148">
        <f>IF(_966[[#This Row],[Vote]]="YEA",1,0)</f>
        <v>1</v>
      </c>
      <c r="F148">
        <f>_xlfn.XLOOKUP("H.R. 966",Table2[Bill],Table2[Agree Value])</f>
        <v>1</v>
      </c>
      <c r="G148">
        <f>IF(_966[[#This Row],[Value]]=_966[[#This Row],[Agree]],_966[[#This Row],[Count]],0)</f>
        <v>0</v>
      </c>
      <c r="H148">
        <f>_xlfn.XLOOKUP("H.R. 966",Table2[Bill],Table2[Weight?],"Error")</f>
        <v>0</v>
      </c>
    </row>
    <row r="149" spans="1:8" x14ac:dyDescent="0.2">
      <c r="A149" t="s">
        <v>190</v>
      </c>
      <c r="B149" t="s">
        <v>5</v>
      </c>
      <c r="C149" t="s">
        <v>9</v>
      </c>
      <c r="D149" t="s">
        <v>7</v>
      </c>
      <c r="E149">
        <f>IF(_966[[#This Row],[Vote]]="YEA",1,0)</f>
        <v>1</v>
      </c>
      <c r="F149">
        <f>_xlfn.XLOOKUP("H.R. 966",Table2[Bill],Table2[Agree Value])</f>
        <v>1</v>
      </c>
      <c r="G149">
        <f>IF(_966[[#This Row],[Value]]=_966[[#This Row],[Agree]],_966[[#This Row],[Count]],0)</f>
        <v>0</v>
      </c>
      <c r="H149">
        <f>_xlfn.XLOOKUP("H.R. 966",Table2[Bill],Table2[Weight?],"Error")</f>
        <v>0</v>
      </c>
    </row>
    <row r="150" spans="1:8" x14ac:dyDescent="0.2">
      <c r="A150" t="s">
        <v>191</v>
      </c>
      <c r="B150" t="s">
        <v>1</v>
      </c>
      <c r="C150" t="s">
        <v>9</v>
      </c>
      <c r="D150" t="s">
        <v>7</v>
      </c>
      <c r="E150">
        <f>IF(_966[[#This Row],[Vote]]="YEA",1,0)</f>
        <v>1</v>
      </c>
      <c r="F150">
        <f>_xlfn.XLOOKUP("H.R. 966",Table2[Bill],Table2[Agree Value])</f>
        <v>1</v>
      </c>
      <c r="G150">
        <f>IF(_966[[#This Row],[Value]]=_966[[#This Row],[Agree]],_966[[#This Row],[Count]],0)</f>
        <v>0</v>
      </c>
      <c r="H150">
        <f>_xlfn.XLOOKUP("H.R. 966",Table2[Bill],Table2[Weight?],"Error")</f>
        <v>0</v>
      </c>
    </row>
    <row r="151" spans="1:8" x14ac:dyDescent="0.2">
      <c r="A151" t="s">
        <v>192</v>
      </c>
      <c r="B151" t="s">
        <v>5</v>
      </c>
      <c r="C151" t="s">
        <v>39</v>
      </c>
      <c r="D151" t="s">
        <v>7</v>
      </c>
      <c r="E151">
        <f>IF(_966[[#This Row],[Vote]]="YEA",1,0)</f>
        <v>1</v>
      </c>
      <c r="F151">
        <f>_xlfn.XLOOKUP("H.R. 966",Table2[Bill],Table2[Agree Value])</f>
        <v>1</v>
      </c>
      <c r="G151">
        <f>IF(_966[[#This Row],[Value]]=_966[[#This Row],[Agree]],_966[[#This Row],[Count]],0)</f>
        <v>0</v>
      </c>
      <c r="H151">
        <f>_xlfn.XLOOKUP("H.R. 966",Table2[Bill],Table2[Weight?],"Error")</f>
        <v>0</v>
      </c>
    </row>
    <row r="152" spans="1:8" x14ac:dyDescent="0.2">
      <c r="A152" t="s">
        <v>193</v>
      </c>
      <c r="B152" t="s">
        <v>1</v>
      </c>
      <c r="C152" t="s">
        <v>194</v>
      </c>
      <c r="D152" t="s">
        <v>7</v>
      </c>
      <c r="E152">
        <f>IF(_966[[#This Row],[Vote]]="YEA",1,0)</f>
        <v>1</v>
      </c>
      <c r="F152">
        <f>_xlfn.XLOOKUP("H.R. 966",Table2[Bill],Table2[Agree Value])</f>
        <v>1</v>
      </c>
      <c r="G152">
        <f>IF(_966[[#This Row],[Value]]=_966[[#This Row],[Agree]],_966[[#This Row],[Count]],0)</f>
        <v>0</v>
      </c>
      <c r="H152">
        <f>_xlfn.XLOOKUP("H.R. 966",Table2[Bill],Table2[Weight?],"Error")</f>
        <v>0</v>
      </c>
    </row>
    <row r="153" spans="1:8" x14ac:dyDescent="0.2">
      <c r="A153" t="s">
        <v>195</v>
      </c>
      <c r="B153" t="s">
        <v>1</v>
      </c>
      <c r="C153" t="s">
        <v>64</v>
      </c>
      <c r="D153" t="s">
        <v>7</v>
      </c>
      <c r="E153">
        <f>IF(_966[[#This Row],[Vote]]="YEA",1,0)</f>
        <v>1</v>
      </c>
      <c r="F153">
        <f>_xlfn.XLOOKUP("H.R. 966",Table2[Bill],Table2[Agree Value])</f>
        <v>1</v>
      </c>
      <c r="G153">
        <f>IF(_966[[#This Row],[Value]]=_966[[#This Row],[Agree]],_966[[#This Row],[Count]],0)</f>
        <v>0</v>
      </c>
      <c r="H153">
        <f>_xlfn.XLOOKUP("H.R. 966",Table2[Bill],Table2[Weight?],"Error")</f>
        <v>0</v>
      </c>
    </row>
    <row r="154" spans="1:8" x14ac:dyDescent="0.2">
      <c r="A154" t="s">
        <v>196</v>
      </c>
      <c r="B154" t="s">
        <v>1</v>
      </c>
      <c r="C154" t="s">
        <v>9</v>
      </c>
      <c r="D154" t="s">
        <v>7</v>
      </c>
      <c r="E154">
        <f>IF(_966[[#This Row],[Vote]]="YEA",1,0)</f>
        <v>1</v>
      </c>
      <c r="F154">
        <f>_xlfn.XLOOKUP("H.R. 966",Table2[Bill],Table2[Agree Value])</f>
        <v>1</v>
      </c>
      <c r="G154">
        <f>IF(_966[[#This Row],[Value]]=_966[[#This Row],[Agree]],_966[[#This Row],[Count]],0)</f>
        <v>0</v>
      </c>
      <c r="H154">
        <f>_xlfn.XLOOKUP("H.R. 966",Table2[Bill],Table2[Weight?],"Error")</f>
        <v>0</v>
      </c>
    </row>
    <row r="155" spans="1:8" x14ac:dyDescent="0.2">
      <c r="A155" t="s">
        <v>197</v>
      </c>
      <c r="B155" t="s">
        <v>5</v>
      </c>
      <c r="C155" t="s">
        <v>15</v>
      </c>
      <c r="D155" t="s">
        <v>7</v>
      </c>
      <c r="E155">
        <f>IF(_966[[#This Row],[Vote]]="YEA",1,0)</f>
        <v>1</v>
      </c>
      <c r="F155">
        <f>_xlfn.XLOOKUP("H.R. 966",Table2[Bill],Table2[Agree Value])</f>
        <v>1</v>
      </c>
      <c r="G155">
        <f>IF(_966[[#This Row],[Value]]=_966[[#This Row],[Agree]],_966[[#This Row],[Count]],0)</f>
        <v>0</v>
      </c>
      <c r="H155">
        <f>_xlfn.XLOOKUP("H.R. 966",Table2[Bill],Table2[Weight?],"Error")</f>
        <v>0</v>
      </c>
    </row>
    <row r="156" spans="1:8" x14ac:dyDescent="0.2">
      <c r="A156" t="s">
        <v>198</v>
      </c>
      <c r="B156" t="s">
        <v>1</v>
      </c>
      <c r="C156" t="s">
        <v>15</v>
      </c>
      <c r="D156" t="s">
        <v>7</v>
      </c>
      <c r="E156">
        <f>IF(_966[[#This Row],[Vote]]="YEA",1,0)</f>
        <v>1</v>
      </c>
      <c r="F156">
        <f>_xlfn.XLOOKUP("H.R. 966",Table2[Bill],Table2[Agree Value])</f>
        <v>1</v>
      </c>
      <c r="G156">
        <f>IF(_966[[#This Row],[Value]]=_966[[#This Row],[Agree]],_966[[#This Row],[Count]],0)</f>
        <v>0</v>
      </c>
      <c r="H156">
        <f>_xlfn.XLOOKUP("H.R. 966",Table2[Bill],Table2[Weight?],"Error")</f>
        <v>0</v>
      </c>
    </row>
    <row r="157" spans="1:8" x14ac:dyDescent="0.2">
      <c r="A157" t="s">
        <v>199</v>
      </c>
      <c r="B157" t="s">
        <v>5</v>
      </c>
      <c r="C157" t="s">
        <v>47</v>
      </c>
      <c r="D157" t="s">
        <v>7</v>
      </c>
      <c r="E157">
        <f>IF(_966[[#This Row],[Vote]]="YEA",1,0)</f>
        <v>1</v>
      </c>
      <c r="F157">
        <f>_xlfn.XLOOKUP("H.R. 966",Table2[Bill],Table2[Agree Value])</f>
        <v>1</v>
      </c>
      <c r="G157">
        <f>IF(_966[[#This Row],[Value]]=_966[[#This Row],[Agree]],_966[[#This Row],[Count]],0)</f>
        <v>0</v>
      </c>
      <c r="H157">
        <f>_xlfn.XLOOKUP("H.R. 966",Table2[Bill],Table2[Weight?],"Error")</f>
        <v>0</v>
      </c>
    </row>
    <row r="158" spans="1:8" x14ac:dyDescent="0.2">
      <c r="A158" t="s">
        <v>200</v>
      </c>
      <c r="B158" t="s">
        <v>5</v>
      </c>
      <c r="C158" t="s">
        <v>15</v>
      </c>
      <c r="D158" t="s">
        <v>400</v>
      </c>
      <c r="E158">
        <f>IF(_966[[#This Row],[Vote]]="YEA",1,0)</f>
        <v>0</v>
      </c>
      <c r="F158">
        <f>_xlfn.XLOOKUP("H.R. 966",Table2[Bill],Table2[Agree Value])</f>
        <v>1</v>
      </c>
      <c r="G158">
        <f>IF(_966[[#This Row],[Value]]=_966[[#This Row],[Agree]],_966[[#This Row],[Count]],0)</f>
        <v>0</v>
      </c>
      <c r="H158">
        <f>_xlfn.XLOOKUP("H.R. 966",Table2[Bill],Table2[Weight?],"Error")</f>
        <v>0</v>
      </c>
    </row>
    <row r="159" spans="1:8" x14ac:dyDescent="0.2">
      <c r="A159" t="s">
        <v>201</v>
      </c>
      <c r="B159" t="s">
        <v>5</v>
      </c>
      <c r="C159" t="s">
        <v>51</v>
      </c>
      <c r="D159" t="s">
        <v>7</v>
      </c>
      <c r="E159">
        <f>IF(_966[[#This Row],[Vote]]="YEA",1,0)</f>
        <v>1</v>
      </c>
      <c r="F159">
        <f>_xlfn.XLOOKUP("H.R. 966",Table2[Bill],Table2[Agree Value])</f>
        <v>1</v>
      </c>
      <c r="G159">
        <f>IF(_966[[#This Row],[Value]]=_966[[#This Row],[Agree]],_966[[#This Row],[Count]],0)</f>
        <v>0</v>
      </c>
      <c r="H159">
        <f>_xlfn.XLOOKUP("H.R. 966",Table2[Bill],Table2[Weight?],"Error")</f>
        <v>0</v>
      </c>
    </row>
    <row r="160" spans="1:8" x14ac:dyDescent="0.2">
      <c r="A160" t="s">
        <v>202</v>
      </c>
      <c r="B160" t="s">
        <v>1</v>
      </c>
      <c r="C160" t="s">
        <v>203</v>
      </c>
      <c r="D160" t="s">
        <v>7</v>
      </c>
      <c r="E160">
        <f>IF(_966[[#This Row],[Vote]]="YEA",1,0)</f>
        <v>1</v>
      </c>
      <c r="F160">
        <f>_xlfn.XLOOKUP("H.R. 966",Table2[Bill],Table2[Agree Value])</f>
        <v>1</v>
      </c>
      <c r="G160">
        <f>IF(_966[[#This Row],[Value]]=_966[[#This Row],[Agree]],_966[[#This Row],[Count]],0)</f>
        <v>0</v>
      </c>
      <c r="H160">
        <f>_xlfn.XLOOKUP("H.R. 966",Table2[Bill],Table2[Weight?],"Error")</f>
        <v>0</v>
      </c>
    </row>
    <row r="161" spans="1:8" x14ac:dyDescent="0.2">
      <c r="A161" t="s">
        <v>204</v>
      </c>
      <c r="B161" t="s">
        <v>5</v>
      </c>
      <c r="C161" t="s">
        <v>15</v>
      </c>
      <c r="D161" t="s">
        <v>7</v>
      </c>
      <c r="E161">
        <f>IF(_966[[#This Row],[Vote]]="YEA",1,0)</f>
        <v>1</v>
      </c>
      <c r="F161">
        <f>_xlfn.XLOOKUP("H.R. 966",Table2[Bill],Table2[Agree Value])</f>
        <v>1</v>
      </c>
      <c r="G161">
        <f>IF(_966[[#This Row],[Value]]=_966[[#This Row],[Agree]],_966[[#This Row],[Count]],0)</f>
        <v>0</v>
      </c>
      <c r="H161">
        <f>_xlfn.XLOOKUP("H.R. 966",Table2[Bill],Table2[Weight?],"Error")</f>
        <v>0</v>
      </c>
    </row>
    <row r="162" spans="1:8" x14ac:dyDescent="0.2">
      <c r="A162" t="s">
        <v>205</v>
      </c>
      <c r="B162" t="s">
        <v>5</v>
      </c>
      <c r="C162" t="s">
        <v>89</v>
      </c>
      <c r="D162" t="s">
        <v>7</v>
      </c>
      <c r="E162">
        <f>IF(_966[[#This Row],[Vote]]="YEA",1,0)</f>
        <v>1</v>
      </c>
      <c r="F162">
        <f>_xlfn.XLOOKUP("H.R. 966",Table2[Bill],Table2[Agree Value])</f>
        <v>1</v>
      </c>
      <c r="G162">
        <f>IF(_966[[#This Row],[Value]]=_966[[#This Row],[Agree]],_966[[#This Row],[Count]],0)</f>
        <v>0</v>
      </c>
      <c r="H162">
        <f>_xlfn.XLOOKUP("H.R. 966",Table2[Bill],Table2[Weight?],"Error")</f>
        <v>0</v>
      </c>
    </row>
    <row r="163" spans="1:8" x14ac:dyDescent="0.2">
      <c r="A163" t="s">
        <v>206</v>
      </c>
      <c r="B163" t="s">
        <v>5</v>
      </c>
      <c r="C163" t="s">
        <v>11</v>
      </c>
      <c r="D163" t="s">
        <v>7</v>
      </c>
      <c r="E163">
        <f>IF(_966[[#This Row],[Vote]]="YEA",1,0)</f>
        <v>1</v>
      </c>
      <c r="F163">
        <f>_xlfn.XLOOKUP("H.R. 966",Table2[Bill],Table2[Agree Value])</f>
        <v>1</v>
      </c>
      <c r="G163">
        <f>IF(_966[[#This Row],[Value]]=_966[[#This Row],[Agree]],_966[[#This Row],[Count]],0)</f>
        <v>0</v>
      </c>
      <c r="H163">
        <f>_xlfn.XLOOKUP("H.R. 966",Table2[Bill],Table2[Weight?],"Error")</f>
        <v>0</v>
      </c>
    </row>
    <row r="164" spans="1:8" x14ac:dyDescent="0.2">
      <c r="A164" t="s">
        <v>207</v>
      </c>
      <c r="B164" t="s">
        <v>5</v>
      </c>
      <c r="C164" t="s">
        <v>75</v>
      </c>
      <c r="D164" t="s">
        <v>7</v>
      </c>
      <c r="E164">
        <f>IF(_966[[#This Row],[Vote]]="YEA",1,0)</f>
        <v>1</v>
      </c>
      <c r="F164">
        <f>_xlfn.XLOOKUP("H.R. 966",Table2[Bill],Table2[Agree Value])</f>
        <v>1</v>
      </c>
      <c r="G164">
        <f>IF(_966[[#This Row],[Value]]=_966[[#This Row],[Agree]],_966[[#This Row],[Count]],0)</f>
        <v>0</v>
      </c>
      <c r="H164">
        <f>_xlfn.XLOOKUP("H.R. 966",Table2[Bill],Table2[Weight?],"Error")</f>
        <v>0</v>
      </c>
    </row>
    <row r="165" spans="1:8" x14ac:dyDescent="0.2">
      <c r="A165" t="s">
        <v>208</v>
      </c>
      <c r="B165" t="s">
        <v>1</v>
      </c>
      <c r="C165" t="s">
        <v>15</v>
      </c>
      <c r="D165" t="s">
        <v>7</v>
      </c>
      <c r="E165">
        <f>IF(_966[[#This Row],[Vote]]="YEA",1,0)</f>
        <v>1</v>
      </c>
      <c r="F165">
        <f>_xlfn.XLOOKUP("H.R. 966",Table2[Bill],Table2[Agree Value])</f>
        <v>1</v>
      </c>
      <c r="G165">
        <f>IF(_966[[#This Row],[Value]]=_966[[#This Row],[Agree]],_966[[#This Row],[Count]],0)</f>
        <v>0</v>
      </c>
      <c r="H165">
        <f>_xlfn.XLOOKUP("H.R. 966",Table2[Bill],Table2[Weight?],"Error")</f>
        <v>0</v>
      </c>
    </row>
    <row r="166" spans="1:8" x14ac:dyDescent="0.2">
      <c r="A166" t="s">
        <v>209</v>
      </c>
      <c r="B166" t="s">
        <v>5</v>
      </c>
      <c r="C166" t="s">
        <v>13</v>
      </c>
      <c r="D166" t="s">
        <v>7</v>
      </c>
      <c r="E166">
        <f>IF(_966[[#This Row],[Vote]]="YEA",1,0)</f>
        <v>1</v>
      </c>
      <c r="F166">
        <f>_xlfn.XLOOKUP("H.R. 966",Table2[Bill],Table2[Agree Value])</f>
        <v>1</v>
      </c>
      <c r="G166">
        <f>IF(_966[[#This Row],[Value]]=_966[[#This Row],[Agree]],_966[[#This Row],[Count]],0)</f>
        <v>0</v>
      </c>
      <c r="H166">
        <f>_xlfn.XLOOKUP("H.R. 966",Table2[Bill],Table2[Weight?],"Error")</f>
        <v>0</v>
      </c>
    </row>
    <row r="167" spans="1:8" x14ac:dyDescent="0.2">
      <c r="A167" t="s">
        <v>210</v>
      </c>
      <c r="B167" t="s">
        <v>5</v>
      </c>
      <c r="C167" t="s">
        <v>47</v>
      </c>
      <c r="D167" t="s">
        <v>7</v>
      </c>
      <c r="E167">
        <f>IF(_966[[#This Row],[Vote]]="YEA",1,0)</f>
        <v>1</v>
      </c>
      <c r="F167">
        <f>_xlfn.XLOOKUP("H.R. 966",Table2[Bill],Table2[Agree Value])</f>
        <v>1</v>
      </c>
      <c r="G167">
        <f>IF(_966[[#This Row],[Value]]=_966[[#This Row],[Agree]],_966[[#This Row],[Count]],0)</f>
        <v>0</v>
      </c>
      <c r="H167">
        <f>_xlfn.XLOOKUP("H.R. 966",Table2[Bill],Table2[Weight?],"Error")</f>
        <v>0</v>
      </c>
    </row>
    <row r="168" spans="1:8" x14ac:dyDescent="0.2">
      <c r="A168" t="s">
        <v>211</v>
      </c>
      <c r="B168" t="s">
        <v>1</v>
      </c>
      <c r="C168" t="s">
        <v>51</v>
      </c>
      <c r="D168" t="s">
        <v>7</v>
      </c>
      <c r="E168">
        <f>IF(_966[[#This Row],[Vote]]="YEA",1,0)</f>
        <v>1</v>
      </c>
      <c r="F168">
        <f>_xlfn.XLOOKUP("H.R. 966",Table2[Bill],Table2[Agree Value])</f>
        <v>1</v>
      </c>
      <c r="G168">
        <f>IF(_966[[#This Row],[Value]]=_966[[#This Row],[Agree]],_966[[#This Row],[Count]],0)</f>
        <v>0</v>
      </c>
      <c r="H168">
        <f>_xlfn.XLOOKUP("H.R. 966",Table2[Bill],Table2[Weight?],"Error")</f>
        <v>0</v>
      </c>
    </row>
    <row r="169" spans="1:8" x14ac:dyDescent="0.2">
      <c r="A169" t="s">
        <v>212</v>
      </c>
      <c r="B169" t="s">
        <v>5</v>
      </c>
      <c r="C169" t="s">
        <v>169</v>
      </c>
      <c r="D169" t="s">
        <v>400</v>
      </c>
      <c r="E169">
        <f>IF(_966[[#This Row],[Vote]]="YEA",1,0)</f>
        <v>0</v>
      </c>
      <c r="F169">
        <f>_xlfn.XLOOKUP("H.R. 966",Table2[Bill],Table2[Agree Value])</f>
        <v>1</v>
      </c>
      <c r="G169">
        <f>IF(_966[[#This Row],[Value]]=_966[[#This Row],[Agree]],_966[[#This Row],[Count]],0)</f>
        <v>0</v>
      </c>
      <c r="H169">
        <f>_xlfn.XLOOKUP("H.R. 966",Table2[Bill],Table2[Weight?],"Error")</f>
        <v>0</v>
      </c>
    </row>
    <row r="170" spans="1:8" x14ac:dyDescent="0.2">
      <c r="A170" t="s">
        <v>213</v>
      </c>
      <c r="B170" t="s">
        <v>5</v>
      </c>
      <c r="C170" t="s">
        <v>161</v>
      </c>
      <c r="D170" t="s">
        <v>7</v>
      </c>
      <c r="E170">
        <f>IF(_966[[#This Row],[Vote]]="YEA",1,0)</f>
        <v>1</v>
      </c>
      <c r="F170">
        <f>_xlfn.XLOOKUP("H.R. 966",Table2[Bill],Table2[Agree Value])</f>
        <v>1</v>
      </c>
      <c r="G170">
        <f>IF(_966[[#This Row],[Value]]=_966[[#This Row],[Agree]],_966[[#This Row],[Count]],0)</f>
        <v>0</v>
      </c>
      <c r="H170">
        <f>_xlfn.XLOOKUP("H.R. 966",Table2[Bill],Table2[Weight?],"Error")</f>
        <v>0</v>
      </c>
    </row>
    <row r="171" spans="1:8" x14ac:dyDescent="0.2">
      <c r="A171" t="s">
        <v>214</v>
      </c>
      <c r="B171" t="s">
        <v>5</v>
      </c>
      <c r="C171" t="s">
        <v>36</v>
      </c>
      <c r="D171" t="s">
        <v>7</v>
      </c>
      <c r="E171">
        <f>IF(_966[[#This Row],[Vote]]="YEA",1,0)</f>
        <v>1</v>
      </c>
      <c r="F171">
        <f>_xlfn.XLOOKUP("H.R. 966",Table2[Bill],Table2[Agree Value])</f>
        <v>1</v>
      </c>
      <c r="G171">
        <f>IF(_966[[#This Row],[Value]]=_966[[#This Row],[Agree]],_966[[#This Row],[Count]],0)</f>
        <v>0</v>
      </c>
      <c r="H171">
        <f>_xlfn.XLOOKUP("H.R. 966",Table2[Bill],Table2[Weight?],"Error")</f>
        <v>0</v>
      </c>
    </row>
    <row r="172" spans="1:8" x14ac:dyDescent="0.2">
      <c r="A172" t="s">
        <v>215</v>
      </c>
      <c r="B172" t="s">
        <v>5</v>
      </c>
      <c r="C172" t="s">
        <v>216</v>
      </c>
      <c r="D172" t="s">
        <v>7</v>
      </c>
      <c r="E172">
        <f>IF(_966[[#This Row],[Vote]]="YEA",1,0)</f>
        <v>1</v>
      </c>
      <c r="F172">
        <f>_xlfn.XLOOKUP("H.R. 966",Table2[Bill],Table2[Agree Value])</f>
        <v>1</v>
      </c>
      <c r="G172">
        <f>IF(_966[[#This Row],[Value]]=_966[[#This Row],[Agree]],_966[[#This Row],[Count]],0)</f>
        <v>0</v>
      </c>
      <c r="H172">
        <f>_xlfn.XLOOKUP("H.R. 966",Table2[Bill],Table2[Weight?],"Error")</f>
        <v>0</v>
      </c>
    </row>
    <row r="173" spans="1:8" x14ac:dyDescent="0.2">
      <c r="A173" t="s">
        <v>217</v>
      </c>
      <c r="B173" t="s">
        <v>1</v>
      </c>
      <c r="C173" t="s">
        <v>9</v>
      </c>
      <c r="D173" t="s">
        <v>7</v>
      </c>
      <c r="E173">
        <f>IF(_966[[#This Row],[Vote]]="YEA",1,0)</f>
        <v>1</v>
      </c>
      <c r="F173">
        <f>_xlfn.XLOOKUP("H.R. 966",Table2[Bill],Table2[Agree Value])</f>
        <v>1</v>
      </c>
      <c r="G173">
        <f>IF(_966[[#This Row],[Value]]=_966[[#This Row],[Agree]],_966[[#This Row],[Count]],0)</f>
        <v>0</v>
      </c>
      <c r="H173">
        <f>_xlfn.XLOOKUP("H.R. 966",Table2[Bill],Table2[Weight?],"Error")</f>
        <v>0</v>
      </c>
    </row>
    <row r="174" spans="1:8" x14ac:dyDescent="0.2">
      <c r="A174" t="s">
        <v>218</v>
      </c>
      <c r="B174" t="s">
        <v>5</v>
      </c>
      <c r="C174" t="s">
        <v>219</v>
      </c>
      <c r="D174" t="s">
        <v>7</v>
      </c>
      <c r="E174">
        <f>IF(_966[[#This Row],[Vote]]="YEA",1,0)</f>
        <v>1</v>
      </c>
      <c r="F174">
        <f>_xlfn.XLOOKUP("H.R. 966",Table2[Bill],Table2[Agree Value])</f>
        <v>1</v>
      </c>
      <c r="G174">
        <f>IF(_966[[#This Row],[Value]]=_966[[#This Row],[Agree]],_966[[#This Row],[Count]],0)</f>
        <v>0</v>
      </c>
      <c r="H174">
        <f>_xlfn.XLOOKUP("H.R. 966",Table2[Bill],Table2[Weight?],"Error")</f>
        <v>0</v>
      </c>
    </row>
    <row r="175" spans="1:8" x14ac:dyDescent="0.2">
      <c r="A175" t="s">
        <v>220</v>
      </c>
      <c r="B175" t="s">
        <v>5</v>
      </c>
      <c r="C175" t="s">
        <v>75</v>
      </c>
      <c r="D175" t="s">
        <v>7</v>
      </c>
      <c r="E175">
        <f>IF(_966[[#This Row],[Vote]]="YEA",1,0)</f>
        <v>1</v>
      </c>
      <c r="F175">
        <f>_xlfn.XLOOKUP("H.R. 966",Table2[Bill],Table2[Agree Value])</f>
        <v>1</v>
      </c>
      <c r="G175">
        <f>IF(_966[[#This Row],[Value]]=_966[[#This Row],[Agree]],_966[[#This Row],[Count]],0)</f>
        <v>0</v>
      </c>
      <c r="H175">
        <f>_xlfn.XLOOKUP("H.R. 966",Table2[Bill],Table2[Weight?],"Error")</f>
        <v>0</v>
      </c>
    </row>
    <row r="176" spans="1:8" x14ac:dyDescent="0.2">
      <c r="A176" t="s">
        <v>221</v>
      </c>
      <c r="B176" t="s">
        <v>1</v>
      </c>
      <c r="C176" t="s">
        <v>118</v>
      </c>
      <c r="D176" t="s">
        <v>7</v>
      </c>
      <c r="E176">
        <f>IF(_966[[#This Row],[Vote]]="YEA",1,0)</f>
        <v>1</v>
      </c>
      <c r="F176">
        <f>_xlfn.XLOOKUP("H.R. 966",Table2[Bill],Table2[Agree Value])</f>
        <v>1</v>
      </c>
      <c r="G176">
        <f>IF(_966[[#This Row],[Value]]=_966[[#This Row],[Agree]],_966[[#This Row],[Count]],0)</f>
        <v>0</v>
      </c>
      <c r="H176">
        <f>_xlfn.XLOOKUP("H.R. 966",Table2[Bill],Table2[Weight?],"Error")</f>
        <v>0</v>
      </c>
    </row>
    <row r="177" spans="1:8" x14ac:dyDescent="0.2">
      <c r="A177" t="s">
        <v>222</v>
      </c>
      <c r="B177" t="s">
        <v>5</v>
      </c>
      <c r="C177" t="s">
        <v>49</v>
      </c>
      <c r="D177" t="s">
        <v>7</v>
      </c>
      <c r="E177">
        <f>IF(_966[[#This Row],[Vote]]="YEA",1,0)</f>
        <v>1</v>
      </c>
      <c r="F177">
        <f>_xlfn.XLOOKUP("H.R. 966",Table2[Bill],Table2[Agree Value])</f>
        <v>1</v>
      </c>
      <c r="G177">
        <f>IF(_966[[#This Row],[Value]]=_966[[#This Row],[Agree]],_966[[#This Row],[Count]],0)</f>
        <v>0</v>
      </c>
      <c r="H177">
        <f>_xlfn.XLOOKUP("H.R. 966",Table2[Bill],Table2[Weight?],"Error")</f>
        <v>0</v>
      </c>
    </row>
    <row r="178" spans="1:8" x14ac:dyDescent="0.2">
      <c r="A178" t="s">
        <v>223</v>
      </c>
      <c r="B178" t="s">
        <v>5</v>
      </c>
      <c r="C178" t="s">
        <v>89</v>
      </c>
      <c r="D178" t="s">
        <v>7</v>
      </c>
      <c r="E178">
        <f>IF(_966[[#This Row],[Vote]]="YEA",1,0)</f>
        <v>1</v>
      </c>
      <c r="F178">
        <f>_xlfn.XLOOKUP("H.R. 966",Table2[Bill],Table2[Agree Value])</f>
        <v>1</v>
      </c>
      <c r="G178">
        <f>IF(_966[[#This Row],[Value]]=_966[[#This Row],[Agree]],_966[[#This Row],[Count]],0)</f>
        <v>0</v>
      </c>
      <c r="H178">
        <f>_xlfn.XLOOKUP("H.R. 966",Table2[Bill],Table2[Weight?],"Error")</f>
        <v>0</v>
      </c>
    </row>
    <row r="179" spans="1:8" x14ac:dyDescent="0.2">
      <c r="A179" t="s">
        <v>224</v>
      </c>
      <c r="B179" t="s">
        <v>5</v>
      </c>
      <c r="C179" t="s">
        <v>123</v>
      </c>
      <c r="D179" t="s">
        <v>7</v>
      </c>
      <c r="E179">
        <f>IF(_966[[#This Row],[Vote]]="YEA",1,0)</f>
        <v>1</v>
      </c>
      <c r="F179">
        <f>_xlfn.XLOOKUP("H.R. 966",Table2[Bill],Table2[Agree Value])</f>
        <v>1</v>
      </c>
      <c r="G179">
        <f>IF(_966[[#This Row],[Value]]=_966[[#This Row],[Agree]],_966[[#This Row],[Count]],0)</f>
        <v>0</v>
      </c>
      <c r="H179">
        <f>_xlfn.XLOOKUP("H.R. 966",Table2[Bill],Table2[Weight?],"Error")</f>
        <v>0</v>
      </c>
    </row>
    <row r="180" spans="1:8" x14ac:dyDescent="0.2">
      <c r="A180" t="s">
        <v>225</v>
      </c>
      <c r="B180" t="s">
        <v>1</v>
      </c>
      <c r="C180" t="s">
        <v>118</v>
      </c>
      <c r="D180" t="s">
        <v>7</v>
      </c>
      <c r="E180">
        <f>IF(_966[[#This Row],[Vote]]="YEA",1,0)</f>
        <v>1</v>
      </c>
      <c r="F180">
        <f>_xlfn.XLOOKUP("H.R. 966",Table2[Bill],Table2[Agree Value])</f>
        <v>1</v>
      </c>
      <c r="G180">
        <f>IF(_966[[#This Row],[Value]]=_966[[#This Row],[Agree]],_966[[#This Row],[Count]],0)</f>
        <v>0</v>
      </c>
      <c r="H180">
        <f>_xlfn.XLOOKUP("H.R. 966",Table2[Bill],Table2[Weight?],"Error")</f>
        <v>0</v>
      </c>
    </row>
    <row r="181" spans="1:8" x14ac:dyDescent="0.2">
      <c r="A181" t="s">
        <v>226</v>
      </c>
      <c r="B181" t="s">
        <v>5</v>
      </c>
      <c r="C181" t="s">
        <v>164</v>
      </c>
      <c r="D181" t="s">
        <v>7</v>
      </c>
      <c r="E181">
        <f>IF(_966[[#This Row],[Vote]]="YEA",1,0)</f>
        <v>1</v>
      </c>
      <c r="F181">
        <f>_xlfn.XLOOKUP("H.R. 966",Table2[Bill],Table2[Agree Value])</f>
        <v>1</v>
      </c>
      <c r="G181">
        <f>IF(_966[[#This Row],[Value]]=_966[[#This Row],[Agree]],_966[[#This Row],[Count]],0)</f>
        <v>0</v>
      </c>
      <c r="H181">
        <f>_xlfn.XLOOKUP("H.R. 966",Table2[Bill],Table2[Weight?],"Error")</f>
        <v>0</v>
      </c>
    </row>
    <row r="182" spans="1:8" x14ac:dyDescent="0.2">
      <c r="A182" t="s">
        <v>227</v>
      </c>
      <c r="B182" t="s">
        <v>1</v>
      </c>
      <c r="C182" t="s">
        <v>19</v>
      </c>
      <c r="D182" t="s">
        <v>7</v>
      </c>
      <c r="E182">
        <f>IF(_966[[#This Row],[Vote]]="YEA",1,0)</f>
        <v>1</v>
      </c>
      <c r="F182">
        <f>_xlfn.XLOOKUP("H.R. 966",Table2[Bill],Table2[Agree Value])</f>
        <v>1</v>
      </c>
      <c r="G182">
        <f>IF(_966[[#This Row],[Value]]=_966[[#This Row],[Agree]],_966[[#This Row],[Count]],0)</f>
        <v>0</v>
      </c>
      <c r="H182">
        <f>_xlfn.XLOOKUP("H.R. 966",Table2[Bill],Table2[Weight?],"Error")</f>
        <v>0</v>
      </c>
    </row>
    <row r="183" spans="1:8" x14ac:dyDescent="0.2">
      <c r="A183" t="s">
        <v>228</v>
      </c>
      <c r="B183" t="s">
        <v>5</v>
      </c>
      <c r="C183" t="s">
        <v>29</v>
      </c>
      <c r="D183" t="s">
        <v>7</v>
      </c>
      <c r="E183">
        <f>IF(_966[[#This Row],[Vote]]="YEA",1,0)</f>
        <v>1</v>
      </c>
      <c r="F183">
        <f>_xlfn.XLOOKUP("H.R. 966",Table2[Bill],Table2[Agree Value])</f>
        <v>1</v>
      </c>
      <c r="G183">
        <f>IF(_966[[#This Row],[Value]]=_966[[#This Row],[Agree]],_966[[#This Row],[Count]],0)</f>
        <v>0</v>
      </c>
      <c r="H183">
        <f>_xlfn.XLOOKUP("H.R. 966",Table2[Bill],Table2[Weight?],"Error")</f>
        <v>0</v>
      </c>
    </row>
    <row r="184" spans="1:8" x14ac:dyDescent="0.2">
      <c r="A184" t="s">
        <v>229</v>
      </c>
      <c r="B184" t="s">
        <v>1</v>
      </c>
      <c r="C184" t="s">
        <v>66</v>
      </c>
      <c r="D184" t="s">
        <v>7</v>
      </c>
      <c r="E184">
        <f>IF(_966[[#This Row],[Vote]]="YEA",1,0)</f>
        <v>1</v>
      </c>
      <c r="F184">
        <f>_xlfn.XLOOKUP("H.R. 966",Table2[Bill],Table2[Agree Value])</f>
        <v>1</v>
      </c>
      <c r="G184">
        <f>IF(_966[[#This Row],[Value]]=_966[[#This Row],[Agree]],_966[[#This Row],[Count]],0)</f>
        <v>0</v>
      </c>
      <c r="H184">
        <f>_xlfn.XLOOKUP("H.R. 966",Table2[Bill],Table2[Weight?],"Error")</f>
        <v>0</v>
      </c>
    </row>
    <row r="185" spans="1:8" x14ac:dyDescent="0.2">
      <c r="A185" t="s">
        <v>230</v>
      </c>
      <c r="B185" t="s">
        <v>1</v>
      </c>
      <c r="C185" t="s">
        <v>219</v>
      </c>
      <c r="D185" t="s">
        <v>7</v>
      </c>
      <c r="E185">
        <f>IF(_966[[#This Row],[Vote]]="YEA",1,0)</f>
        <v>1</v>
      </c>
      <c r="F185">
        <f>_xlfn.XLOOKUP("H.R. 966",Table2[Bill],Table2[Agree Value])</f>
        <v>1</v>
      </c>
      <c r="G185">
        <f>IF(_966[[#This Row],[Value]]=_966[[#This Row],[Agree]],_966[[#This Row],[Count]],0)</f>
        <v>0</v>
      </c>
      <c r="H185">
        <f>_xlfn.XLOOKUP("H.R. 966",Table2[Bill],Table2[Weight?],"Error")</f>
        <v>0</v>
      </c>
    </row>
    <row r="186" spans="1:8" x14ac:dyDescent="0.2">
      <c r="A186" t="s">
        <v>231</v>
      </c>
      <c r="B186" t="s">
        <v>1</v>
      </c>
      <c r="C186" t="s">
        <v>42</v>
      </c>
      <c r="D186" t="s">
        <v>7</v>
      </c>
      <c r="E186">
        <f>IF(_966[[#This Row],[Vote]]="YEA",1,0)</f>
        <v>1</v>
      </c>
      <c r="F186">
        <f>_xlfn.XLOOKUP("H.R. 966",Table2[Bill],Table2[Agree Value])</f>
        <v>1</v>
      </c>
      <c r="G186">
        <f>IF(_966[[#This Row],[Value]]=_966[[#This Row],[Agree]],_966[[#This Row],[Count]],0)</f>
        <v>0</v>
      </c>
      <c r="H186">
        <f>_xlfn.XLOOKUP("H.R. 966",Table2[Bill],Table2[Weight?],"Error")</f>
        <v>0</v>
      </c>
    </row>
    <row r="187" spans="1:8" x14ac:dyDescent="0.2">
      <c r="A187" t="s">
        <v>232</v>
      </c>
      <c r="B187" t="s">
        <v>5</v>
      </c>
      <c r="C187" t="s">
        <v>2</v>
      </c>
      <c r="D187" t="s">
        <v>7</v>
      </c>
      <c r="E187">
        <f>IF(_966[[#This Row],[Vote]]="YEA",1,0)</f>
        <v>1</v>
      </c>
      <c r="F187">
        <f>_xlfn.XLOOKUP("H.R. 966",Table2[Bill],Table2[Agree Value])</f>
        <v>1</v>
      </c>
      <c r="G187">
        <f>IF(_966[[#This Row],[Value]]=_966[[#This Row],[Agree]],_966[[#This Row],[Count]],0)</f>
        <v>0</v>
      </c>
      <c r="H187">
        <f>_xlfn.XLOOKUP("H.R. 966",Table2[Bill],Table2[Weight?],"Error")</f>
        <v>0</v>
      </c>
    </row>
    <row r="188" spans="1:8" x14ac:dyDescent="0.2">
      <c r="A188" t="s">
        <v>233</v>
      </c>
      <c r="B188" t="s">
        <v>1</v>
      </c>
      <c r="C188" t="s">
        <v>9</v>
      </c>
      <c r="D188" t="s">
        <v>7</v>
      </c>
      <c r="E188">
        <f>IF(_966[[#This Row],[Vote]]="YEA",1,0)</f>
        <v>1</v>
      </c>
      <c r="F188">
        <f>_xlfn.XLOOKUP("H.R. 966",Table2[Bill],Table2[Agree Value])</f>
        <v>1</v>
      </c>
      <c r="G188">
        <f>IF(_966[[#This Row],[Value]]=_966[[#This Row],[Agree]],_966[[#This Row],[Count]],0)</f>
        <v>0</v>
      </c>
      <c r="H188">
        <f>_xlfn.XLOOKUP("H.R. 966",Table2[Bill],Table2[Weight?],"Error")</f>
        <v>0</v>
      </c>
    </row>
    <row r="189" spans="1:8" x14ac:dyDescent="0.2">
      <c r="A189" t="s">
        <v>234</v>
      </c>
      <c r="B189" t="s">
        <v>5</v>
      </c>
      <c r="C189" t="s">
        <v>45</v>
      </c>
      <c r="D189" t="s">
        <v>7</v>
      </c>
      <c r="E189">
        <f>IF(_966[[#This Row],[Vote]]="YEA",1,0)</f>
        <v>1</v>
      </c>
      <c r="F189">
        <f>_xlfn.XLOOKUP("H.R. 966",Table2[Bill],Table2[Agree Value])</f>
        <v>1</v>
      </c>
      <c r="G189">
        <f>IF(_966[[#This Row],[Value]]=_966[[#This Row],[Agree]],_966[[#This Row],[Count]],0)</f>
        <v>0</v>
      </c>
      <c r="H189">
        <f>_xlfn.XLOOKUP("H.R. 966",Table2[Bill],Table2[Weight?],"Error")</f>
        <v>0</v>
      </c>
    </row>
    <row r="190" spans="1:8" x14ac:dyDescent="0.2">
      <c r="A190" t="s">
        <v>235</v>
      </c>
      <c r="B190" t="s">
        <v>5</v>
      </c>
      <c r="C190" t="s">
        <v>15</v>
      </c>
      <c r="D190" t="s">
        <v>7</v>
      </c>
      <c r="E190">
        <f>IF(_966[[#This Row],[Vote]]="YEA",1,0)</f>
        <v>1</v>
      </c>
      <c r="F190">
        <f>_xlfn.XLOOKUP("H.R. 966",Table2[Bill],Table2[Agree Value])</f>
        <v>1</v>
      </c>
      <c r="G190">
        <f>IF(_966[[#This Row],[Value]]=_966[[#This Row],[Agree]],_966[[#This Row],[Count]],0)</f>
        <v>0</v>
      </c>
      <c r="H190">
        <f>_xlfn.XLOOKUP("H.R. 966",Table2[Bill],Table2[Weight?],"Error")</f>
        <v>0</v>
      </c>
    </row>
    <row r="191" spans="1:8" x14ac:dyDescent="0.2">
      <c r="A191" t="s">
        <v>236</v>
      </c>
      <c r="B191" t="s">
        <v>5</v>
      </c>
      <c r="C191" t="s">
        <v>9</v>
      </c>
      <c r="D191" t="s">
        <v>7</v>
      </c>
      <c r="E191">
        <f>IF(_966[[#This Row],[Vote]]="YEA",1,0)</f>
        <v>1</v>
      </c>
      <c r="F191">
        <f>_xlfn.XLOOKUP("H.R. 966",Table2[Bill],Table2[Agree Value])</f>
        <v>1</v>
      </c>
      <c r="G191">
        <f>IF(_966[[#This Row],[Value]]=_966[[#This Row],[Agree]],_966[[#This Row],[Count]],0)</f>
        <v>0</v>
      </c>
      <c r="H191">
        <f>_xlfn.XLOOKUP("H.R. 966",Table2[Bill],Table2[Weight?],"Error")</f>
        <v>0</v>
      </c>
    </row>
    <row r="192" spans="1:8" x14ac:dyDescent="0.2">
      <c r="A192" t="s">
        <v>237</v>
      </c>
      <c r="B192" t="s">
        <v>1</v>
      </c>
      <c r="C192" t="s">
        <v>219</v>
      </c>
      <c r="D192" t="s">
        <v>7</v>
      </c>
      <c r="E192">
        <f>IF(_966[[#This Row],[Vote]]="YEA",1,0)</f>
        <v>1</v>
      </c>
      <c r="F192">
        <f>_xlfn.XLOOKUP("H.R. 966",Table2[Bill],Table2[Agree Value])</f>
        <v>1</v>
      </c>
      <c r="G192">
        <f>IF(_966[[#This Row],[Value]]=_966[[#This Row],[Agree]],_966[[#This Row],[Count]],0)</f>
        <v>0</v>
      </c>
      <c r="H192">
        <f>_xlfn.XLOOKUP("H.R. 966",Table2[Bill],Table2[Weight?],"Error")</f>
        <v>0</v>
      </c>
    </row>
    <row r="193" spans="1:8" x14ac:dyDescent="0.2">
      <c r="A193" t="s">
        <v>238</v>
      </c>
      <c r="B193" t="s">
        <v>1</v>
      </c>
      <c r="C193" t="s">
        <v>62</v>
      </c>
      <c r="D193" t="s">
        <v>7</v>
      </c>
      <c r="E193">
        <f>IF(_966[[#This Row],[Vote]]="YEA",1,0)</f>
        <v>1</v>
      </c>
      <c r="F193">
        <f>_xlfn.XLOOKUP("H.R. 966",Table2[Bill],Table2[Agree Value])</f>
        <v>1</v>
      </c>
      <c r="G193">
        <f>IF(_966[[#This Row],[Value]]=_966[[#This Row],[Agree]],_966[[#This Row],[Count]],0)</f>
        <v>0</v>
      </c>
      <c r="H193">
        <f>_xlfn.XLOOKUP("H.R. 966",Table2[Bill],Table2[Weight?],"Error")</f>
        <v>0</v>
      </c>
    </row>
    <row r="194" spans="1:8" x14ac:dyDescent="0.2">
      <c r="A194" t="s">
        <v>239</v>
      </c>
      <c r="B194" t="s">
        <v>1</v>
      </c>
      <c r="C194" t="s">
        <v>2</v>
      </c>
      <c r="D194" t="s">
        <v>7</v>
      </c>
      <c r="E194">
        <f>IF(_966[[#This Row],[Vote]]="YEA",1,0)</f>
        <v>1</v>
      </c>
      <c r="F194">
        <f>_xlfn.XLOOKUP("H.R. 966",Table2[Bill],Table2[Agree Value])</f>
        <v>1</v>
      </c>
      <c r="G194">
        <f>IF(_966[[#This Row],[Value]]=_966[[#This Row],[Agree]],_966[[#This Row],[Count]],0)</f>
        <v>0</v>
      </c>
      <c r="H194">
        <f>_xlfn.XLOOKUP("H.R. 966",Table2[Bill],Table2[Weight?],"Error")</f>
        <v>0</v>
      </c>
    </row>
    <row r="195" spans="1:8" x14ac:dyDescent="0.2">
      <c r="A195" t="s">
        <v>240</v>
      </c>
      <c r="B195" t="s">
        <v>5</v>
      </c>
      <c r="C195" t="s">
        <v>15</v>
      </c>
      <c r="D195" t="s">
        <v>7</v>
      </c>
      <c r="E195">
        <f>IF(_966[[#This Row],[Vote]]="YEA",1,0)</f>
        <v>1</v>
      </c>
      <c r="F195">
        <f>_xlfn.XLOOKUP("H.R. 966",Table2[Bill],Table2[Agree Value])</f>
        <v>1</v>
      </c>
      <c r="G195">
        <f>IF(_966[[#This Row],[Value]]=_966[[#This Row],[Agree]],_966[[#This Row],[Count]],0)</f>
        <v>0</v>
      </c>
      <c r="H195">
        <f>_xlfn.XLOOKUP("H.R. 966",Table2[Bill],Table2[Weight?],"Error")</f>
        <v>0</v>
      </c>
    </row>
    <row r="196" spans="1:8" x14ac:dyDescent="0.2">
      <c r="A196" t="s">
        <v>241</v>
      </c>
      <c r="B196" t="s">
        <v>1</v>
      </c>
      <c r="C196" t="s">
        <v>15</v>
      </c>
      <c r="D196" t="s">
        <v>7</v>
      </c>
      <c r="E196">
        <f>IF(_966[[#This Row],[Vote]]="YEA",1,0)</f>
        <v>1</v>
      </c>
      <c r="F196">
        <f>_xlfn.XLOOKUP("H.R. 966",Table2[Bill],Table2[Agree Value])</f>
        <v>1</v>
      </c>
      <c r="G196">
        <f>IF(_966[[#This Row],[Value]]=_966[[#This Row],[Agree]],_966[[#This Row],[Count]],0)</f>
        <v>0</v>
      </c>
      <c r="H196">
        <f>_xlfn.XLOOKUP("H.R. 966",Table2[Bill],Table2[Weight?],"Error")</f>
        <v>0</v>
      </c>
    </row>
    <row r="197" spans="1:8" x14ac:dyDescent="0.2">
      <c r="A197" t="s">
        <v>242</v>
      </c>
      <c r="B197" t="s">
        <v>1</v>
      </c>
      <c r="C197" t="s">
        <v>9</v>
      </c>
      <c r="D197" t="s">
        <v>7</v>
      </c>
      <c r="E197">
        <f>IF(_966[[#This Row],[Vote]]="YEA",1,0)</f>
        <v>1</v>
      </c>
      <c r="F197">
        <f>_xlfn.XLOOKUP("H.R. 966",Table2[Bill],Table2[Agree Value])</f>
        <v>1</v>
      </c>
      <c r="G197">
        <f>IF(_966[[#This Row],[Value]]=_966[[#This Row],[Agree]],_966[[#This Row],[Count]],0)</f>
        <v>0</v>
      </c>
      <c r="H197">
        <f>_xlfn.XLOOKUP("H.R. 966",Table2[Bill],Table2[Weight?],"Error")</f>
        <v>0</v>
      </c>
    </row>
    <row r="198" spans="1:8" x14ac:dyDescent="0.2">
      <c r="A198" t="s">
        <v>243</v>
      </c>
      <c r="B198" t="s">
        <v>5</v>
      </c>
      <c r="C198" t="s">
        <v>45</v>
      </c>
      <c r="D198" t="s">
        <v>7</v>
      </c>
      <c r="E198">
        <f>IF(_966[[#This Row],[Vote]]="YEA",1,0)</f>
        <v>1</v>
      </c>
      <c r="F198">
        <f>_xlfn.XLOOKUP("H.R. 966",Table2[Bill],Table2[Agree Value])</f>
        <v>1</v>
      </c>
      <c r="G198">
        <f>IF(_966[[#This Row],[Value]]=_966[[#This Row],[Agree]],_966[[#This Row],[Count]],0)</f>
        <v>0</v>
      </c>
      <c r="H198">
        <f>_xlfn.XLOOKUP("H.R. 966",Table2[Bill],Table2[Weight?],"Error")</f>
        <v>0</v>
      </c>
    </row>
    <row r="199" spans="1:8" x14ac:dyDescent="0.2">
      <c r="A199" t="s">
        <v>244</v>
      </c>
      <c r="B199" t="s">
        <v>1</v>
      </c>
      <c r="C199" t="s">
        <v>141</v>
      </c>
      <c r="D199" t="s">
        <v>7</v>
      </c>
      <c r="E199">
        <f>IF(_966[[#This Row],[Vote]]="YEA",1,0)</f>
        <v>1</v>
      </c>
      <c r="F199">
        <f>_xlfn.XLOOKUP("H.R. 966",Table2[Bill],Table2[Agree Value])</f>
        <v>1</v>
      </c>
      <c r="G199">
        <f>IF(_966[[#This Row],[Value]]=_966[[#This Row],[Agree]],_966[[#This Row],[Count]],0)</f>
        <v>0</v>
      </c>
      <c r="H199">
        <f>_xlfn.XLOOKUP("H.R. 966",Table2[Bill],Table2[Weight?],"Error")</f>
        <v>0</v>
      </c>
    </row>
    <row r="200" spans="1:8" x14ac:dyDescent="0.2">
      <c r="A200" t="s">
        <v>245</v>
      </c>
      <c r="B200" t="s">
        <v>1</v>
      </c>
      <c r="C200" t="s">
        <v>64</v>
      </c>
      <c r="D200" t="s">
        <v>7</v>
      </c>
      <c r="E200">
        <f>IF(_966[[#This Row],[Vote]]="YEA",1,0)</f>
        <v>1</v>
      </c>
      <c r="F200">
        <f>_xlfn.XLOOKUP("H.R. 966",Table2[Bill],Table2[Agree Value])</f>
        <v>1</v>
      </c>
      <c r="G200">
        <f>IF(_966[[#This Row],[Value]]=_966[[#This Row],[Agree]],_966[[#This Row],[Count]],0)</f>
        <v>0</v>
      </c>
      <c r="H200">
        <f>_xlfn.XLOOKUP("H.R. 966",Table2[Bill],Table2[Weight?],"Error")</f>
        <v>0</v>
      </c>
    </row>
    <row r="201" spans="1:8" x14ac:dyDescent="0.2">
      <c r="A201" t="s">
        <v>246</v>
      </c>
      <c r="B201" t="s">
        <v>1</v>
      </c>
      <c r="C201" t="s">
        <v>13</v>
      </c>
      <c r="D201" t="s">
        <v>7</v>
      </c>
      <c r="E201">
        <f>IF(_966[[#This Row],[Vote]]="YEA",1,0)</f>
        <v>1</v>
      </c>
      <c r="F201">
        <f>_xlfn.XLOOKUP("H.R. 966",Table2[Bill],Table2[Agree Value])</f>
        <v>1</v>
      </c>
      <c r="G201">
        <f>IF(_966[[#This Row],[Value]]=_966[[#This Row],[Agree]],_966[[#This Row],[Count]],0)</f>
        <v>0</v>
      </c>
      <c r="H201">
        <f>_xlfn.XLOOKUP("H.R. 966",Table2[Bill],Table2[Weight?],"Error")</f>
        <v>0</v>
      </c>
    </row>
    <row r="202" spans="1:8" x14ac:dyDescent="0.2">
      <c r="A202" t="s">
        <v>247</v>
      </c>
      <c r="B202" t="s">
        <v>5</v>
      </c>
      <c r="C202" t="s">
        <v>89</v>
      </c>
      <c r="D202" t="s">
        <v>7</v>
      </c>
      <c r="E202">
        <f>IF(_966[[#This Row],[Vote]]="YEA",1,0)</f>
        <v>1</v>
      </c>
      <c r="F202">
        <f>_xlfn.XLOOKUP("H.R. 966",Table2[Bill],Table2[Agree Value])</f>
        <v>1</v>
      </c>
      <c r="G202">
        <f>IF(_966[[#This Row],[Value]]=_966[[#This Row],[Agree]],_966[[#This Row],[Count]],0)</f>
        <v>0</v>
      </c>
      <c r="H202">
        <f>_xlfn.XLOOKUP("H.R. 966",Table2[Bill],Table2[Weight?],"Error")</f>
        <v>0</v>
      </c>
    </row>
    <row r="203" spans="1:8" x14ac:dyDescent="0.2">
      <c r="A203" t="s">
        <v>248</v>
      </c>
      <c r="B203" t="s">
        <v>5</v>
      </c>
      <c r="C203" t="s">
        <v>249</v>
      </c>
      <c r="D203" t="s">
        <v>7</v>
      </c>
      <c r="E203">
        <f>IF(_966[[#This Row],[Vote]]="YEA",1,0)</f>
        <v>1</v>
      </c>
      <c r="F203">
        <f>_xlfn.XLOOKUP("H.R. 966",Table2[Bill],Table2[Agree Value])</f>
        <v>1</v>
      </c>
      <c r="G203">
        <f>IF(_966[[#This Row],[Value]]=_966[[#This Row],[Agree]],_966[[#This Row],[Count]],0)</f>
        <v>0</v>
      </c>
      <c r="H203">
        <f>_xlfn.XLOOKUP("H.R. 966",Table2[Bill],Table2[Weight?],"Error")</f>
        <v>0</v>
      </c>
    </row>
    <row r="204" spans="1:8" x14ac:dyDescent="0.2">
      <c r="A204" t="s">
        <v>250</v>
      </c>
      <c r="B204" t="s">
        <v>5</v>
      </c>
      <c r="C204" t="s">
        <v>31</v>
      </c>
      <c r="D204" t="s">
        <v>7</v>
      </c>
      <c r="E204">
        <f>IF(_966[[#This Row],[Vote]]="YEA",1,0)</f>
        <v>1</v>
      </c>
      <c r="F204">
        <f>_xlfn.XLOOKUP("H.R. 966",Table2[Bill],Table2[Agree Value])</f>
        <v>1</v>
      </c>
      <c r="G204">
        <f>IF(_966[[#This Row],[Value]]=_966[[#This Row],[Agree]],_966[[#This Row],[Count]],0)</f>
        <v>0</v>
      </c>
      <c r="H204">
        <f>_xlfn.XLOOKUP("H.R. 966",Table2[Bill],Table2[Weight?],"Error")</f>
        <v>0</v>
      </c>
    </row>
    <row r="205" spans="1:8" x14ac:dyDescent="0.2">
      <c r="A205" t="s">
        <v>251</v>
      </c>
      <c r="B205" t="s">
        <v>5</v>
      </c>
      <c r="C205" t="s">
        <v>31</v>
      </c>
      <c r="D205" t="s">
        <v>7</v>
      </c>
      <c r="E205">
        <f>IF(_966[[#This Row],[Vote]]="YEA",1,0)</f>
        <v>1</v>
      </c>
      <c r="F205">
        <f>_xlfn.XLOOKUP("H.R. 966",Table2[Bill],Table2[Agree Value])</f>
        <v>1</v>
      </c>
      <c r="G205">
        <f>IF(_966[[#This Row],[Value]]=_966[[#This Row],[Agree]],_966[[#This Row],[Count]],0)</f>
        <v>0</v>
      </c>
      <c r="H205">
        <f>_xlfn.XLOOKUP("H.R. 966",Table2[Bill],Table2[Weight?],"Error")</f>
        <v>0</v>
      </c>
    </row>
    <row r="206" spans="1:8" x14ac:dyDescent="0.2">
      <c r="A206" t="s">
        <v>252</v>
      </c>
      <c r="B206" t="s">
        <v>5</v>
      </c>
      <c r="C206" t="s">
        <v>66</v>
      </c>
      <c r="D206" t="s">
        <v>7</v>
      </c>
      <c r="E206">
        <f>IF(_966[[#This Row],[Vote]]="YEA",1,0)</f>
        <v>1</v>
      </c>
      <c r="F206">
        <f>_xlfn.XLOOKUP("H.R. 966",Table2[Bill],Table2[Agree Value])</f>
        <v>1</v>
      </c>
      <c r="G206">
        <f>IF(_966[[#This Row],[Value]]=_966[[#This Row],[Agree]],_966[[#This Row],[Count]],0)</f>
        <v>0</v>
      </c>
      <c r="H206">
        <f>_xlfn.XLOOKUP("H.R. 966",Table2[Bill],Table2[Weight?],"Error")</f>
        <v>0</v>
      </c>
    </row>
    <row r="207" spans="1:8" x14ac:dyDescent="0.2">
      <c r="A207" t="s">
        <v>253</v>
      </c>
      <c r="B207" t="s">
        <v>1</v>
      </c>
      <c r="C207" t="s">
        <v>9</v>
      </c>
      <c r="D207" t="s">
        <v>7</v>
      </c>
      <c r="E207">
        <f>IF(_966[[#This Row],[Vote]]="YEA",1,0)</f>
        <v>1</v>
      </c>
      <c r="F207">
        <f>_xlfn.XLOOKUP("H.R. 966",Table2[Bill],Table2[Agree Value])</f>
        <v>1</v>
      </c>
      <c r="G207">
        <f>IF(_966[[#This Row],[Value]]=_966[[#This Row],[Agree]],_966[[#This Row],[Count]],0)</f>
        <v>0</v>
      </c>
      <c r="H207">
        <f>_xlfn.XLOOKUP("H.R. 966",Table2[Bill],Table2[Weight?],"Error")</f>
        <v>0</v>
      </c>
    </row>
    <row r="208" spans="1:8" x14ac:dyDescent="0.2">
      <c r="A208" t="s">
        <v>254</v>
      </c>
      <c r="B208" t="s">
        <v>1</v>
      </c>
      <c r="C208" t="s">
        <v>31</v>
      </c>
      <c r="D208" t="s">
        <v>7</v>
      </c>
      <c r="E208">
        <f>IF(_966[[#This Row],[Vote]]="YEA",1,0)</f>
        <v>1</v>
      </c>
      <c r="F208">
        <f>_xlfn.XLOOKUP("H.R. 966",Table2[Bill],Table2[Agree Value])</f>
        <v>1</v>
      </c>
      <c r="G208">
        <f>IF(_966[[#This Row],[Value]]=_966[[#This Row],[Agree]],_966[[#This Row],[Count]],0)</f>
        <v>0</v>
      </c>
      <c r="H208">
        <f>_xlfn.XLOOKUP("H.R. 966",Table2[Bill],Table2[Weight?],"Error")</f>
        <v>0</v>
      </c>
    </row>
    <row r="209" spans="1:8" x14ac:dyDescent="0.2">
      <c r="A209" t="s">
        <v>255</v>
      </c>
      <c r="B209" t="s">
        <v>5</v>
      </c>
      <c r="C209" t="s">
        <v>203</v>
      </c>
      <c r="D209" t="s">
        <v>7</v>
      </c>
      <c r="E209">
        <f>IF(_966[[#This Row],[Vote]]="YEA",1,0)</f>
        <v>1</v>
      </c>
      <c r="F209">
        <f>_xlfn.XLOOKUP("H.R. 966",Table2[Bill],Table2[Agree Value])</f>
        <v>1</v>
      </c>
      <c r="G209">
        <f>IF(_966[[#This Row],[Value]]=_966[[#This Row],[Agree]],_966[[#This Row],[Count]],0)</f>
        <v>0</v>
      </c>
      <c r="H209">
        <f>_xlfn.XLOOKUP("H.R. 966",Table2[Bill],Table2[Weight?],"Error")</f>
        <v>0</v>
      </c>
    </row>
    <row r="210" spans="1:8" x14ac:dyDescent="0.2">
      <c r="A210" t="s">
        <v>256</v>
      </c>
      <c r="B210" t="s">
        <v>1</v>
      </c>
      <c r="C210" t="s">
        <v>24</v>
      </c>
      <c r="D210" t="s">
        <v>7</v>
      </c>
      <c r="E210">
        <f>IF(_966[[#This Row],[Vote]]="YEA",1,0)</f>
        <v>1</v>
      </c>
      <c r="F210">
        <f>_xlfn.XLOOKUP("H.R. 966",Table2[Bill],Table2[Agree Value])</f>
        <v>1</v>
      </c>
      <c r="G210">
        <f>IF(_966[[#This Row],[Value]]=_966[[#This Row],[Agree]],_966[[#This Row],[Count]],0)</f>
        <v>0</v>
      </c>
      <c r="H210">
        <f>_xlfn.XLOOKUP("H.R. 966",Table2[Bill],Table2[Weight?],"Error")</f>
        <v>0</v>
      </c>
    </row>
    <row r="211" spans="1:8" x14ac:dyDescent="0.2">
      <c r="A211" t="s">
        <v>257</v>
      </c>
      <c r="B211" t="s">
        <v>1</v>
      </c>
      <c r="C211" t="s">
        <v>62</v>
      </c>
      <c r="D211" t="s">
        <v>7</v>
      </c>
      <c r="E211">
        <f>IF(_966[[#This Row],[Vote]]="YEA",1,0)</f>
        <v>1</v>
      </c>
      <c r="F211">
        <f>_xlfn.XLOOKUP("H.R. 966",Table2[Bill],Table2[Agree Value])</f>
        <v>1</v>
      </c>
      <c r="G211">
        <f>IF(_966[[#This Row],[Value]]=_966[[#This Row],[Agree]],_966[[#This Row],[Count]],0)</f>
        <v>0</v>
      </c>
      <c r="H211">
        <f>_xlfn.XLOOKUP("H.R. 966",Table2[Bill],Table2[Weight?],"Error")</f>
        <v>0</v>
      </c>
    </row>
    <row r="212" spans="1:8" x14ac:dyDescent="0.2">
      <c r="A212" t="s">
        <v>258</v>
      </c>
      <c r="B212" t="s">
        <v>5</v>
      </c>
      <c r="C212" t="s">
        <v>161</v>
      </c>
      <c r="D212" t="s">
        <v>7</v>
      </c>
      <c r="E212">
        <f>IF(_966[[#This Row],[Vote]]="YEA",1,0)</f>
        <v>1</v>
      </c>
      <c r="F212">
        <f>_xlfn.XLOOKUP("H.R. 966",Table2[Bill],Table2[Agree Value])</f>
        <v>1</v>
      </c>
      <c r="G212">
        <f>IF(_966[[#This Row],[Value]]=_966[[#This Row],[Agree]],_966[[#This Row],[Count]],0)</f>
        <v>0</v>
      </c>
      <c r="H212">
        <f>_xlfn.XLOOKUP("H.R. 966",Table2[Bill],Table2[Weight?],"Error")</f>
        <v>0</v>
      </c>
    </row>
    <row r="213" spans="1:8" x14ac:dyDescent="0.2">
      <c r="A213" t="s">
        <v>259</v>
      </c>
      <c r="B213" t="s">
        <v>5</v>
      </c>
      <c r="C213" t="s">
        <v>66</v>
      </c>
      <c r="D213" t="s">
        <v>7</v>
      </c>
      <c r="E213">
        <f>IF(_966[[#This Row],[Vote]]="YEA",1,0)</f>
        <v>1</v>
      </c>
      <c r="F213">
        <f>_xlfn.XLOOKUP("H.R. 966",Table2[Bill],Table2[Agree Value])</f>
        <v>1</v>
      </c>
      <c r="G213">
        <f>IF(_966[[#This Row],[Value]]=_966[[#This Row],[Agree]],_966[[#This Row],[Count]],0)</f>
        <v>0</v>
      </c>
      <c r="H213">
        <f>_xlfn.XLOOKUP("H.R. 966",Table2[Bill],Table2[Weight?],"Error")</f>
        <v>0</v>
      </c>
    </row>
    <row r="214" spans="1:8" x14ac:dyDescent="0.2">
      <c r="A214" t="s">
        <v>260</v>
      </c>
      <c r="B214" t="s">
        <v>1</v>
      </c>
      <c r="C214" t="s">
        <v>9</v>
      </c>
      <c r="D214" t="s">
        <v>7</v>
      </c>
      <c r="E214">
        <f>IF(_966[[#This Row],[Vote]]="YEA",1,0)</f>
        <v>1</v>
      </c>
      <c r="F214">
        <f>_xlfn.XLOOKUP("H.R. 966",Table2[Bill],Table2[Agree Value])</f>
        <v>1</v>
      </c>
      <c r="G214">
        <f>IF(_966[[#This Row],[Value]]=_966[[#This Row],[Agree]],_966[[#This Row],[Count]],0)</f>
        <v>0</v>
      </c>
      <c r="H214">
        <f>_xlfn.XLOOKUP("H.R. 966",Table2[Bill],Table2[Weight?],"Error")</f>
        <v>0</v>
      </c>
    </row>
    <row r="215" spans="1:8" x14ac:dyDescent="0.2">
      <c r="A215" t="s">
        <v>261</v>
      </c>
      <c r="B215" t="s">
        <v>5</v>
      </c>
      <c r="C215" t="s">
        <v>47</v>
      </c>
      <c r="D215" t="s">
        <v>7</v>
      </c>
      <c r="E215">
        <f>IF(_966[[#This Row],[Vote]]="YEA",1,0)</f>
        <v>1</v>
      </c>
      <c r="F215">
        <f>_xlfn.XLOOKUP("H.R. 966",Table2[Bill],Table2[Agree Value])</f>
        <v>1</v>
      </c>
      <c r="G215">
        <f>IF(_966[[#This Row],[Value]]=_966[[#This Row],[Agree]],_966[[#This Row],[Count]],0)</f>
        <v>0</v>
      </c>
      <c r="H215">
        <f>_xlfn.XLOOKUP("H.R. 966",Table2[Bill],Table2[Weight?],"Error")</f>
        <v>0</v>
      </c>
    </row>
    <row r="216" spans="1:8" x14ac:dyDescent="0.2">
      <c r="A216" t="s">
        <v>262</v>
      </c>
      <c r="B216" t="s">
        <v>1</v>
      </c>
      <c r="C216" t="s">
        <v>45</v>
      </c>
      <c r="D216" t="s">
        <v>7</v>
      </c>
      <c r="E216">
        <f>IF(_966[[#This Row],[Vote]]="YEA",1,0)</f>
        <v>1</v>
      </c>
      <c r="F216">
        <f>_xlfn.XLOOKUP("H.R. 966",Table2[Bill],Table2[Agree Value])</f>
        <v>1</v>
      </c>
      <c r="G216">
        <f>IF(_966[[#This Row],[Value]]=_966[[#This Row],[Agree]],_966[[#This Row],[Count]],0)</f>
        <v>0</v>
      </c>
      <c r="H216">
        <f>_xlfn.XLOOKUP("H.R. 966",Table2[Bill],Table2[Weight?],"Error")</f>
        <v>0</v>
      </c>
    </row>
    <row r="217" spans="1:8" x14ac:dyDescent="0.2">
      <c r="A217" t="s">
        <v>263</v>
      </c>
      <c r="B217" t="s">
        <v>5</v>
      </c>
      <c r="C217" t="s">
        <v>9</v>
      </c>
      <c r="D217" t="s">
        <v>7</v>
      </c>
      <c r="E217">
        <f>IF(_966[[#This Row],[Vote]]="YEA",1,0)</f>
        <v>1</v>
      </c>
      <c r="F217">
        <f>_xlfn.XLOOKUP("H.R. 966",Table2[Bill],Table2[Agree Value])</f>
        <v>1</v>
      </c>
      <c r="G217">
        <f>IF(_966[[#This Row],[Value]]=_966[[#This Row],[Agree]],_966[[#This Row],[Count]],0)</f>
        <v>0</v>
      </c>
      <c r="H217">
        <f>_xlfn.XLOOKUP("H.R. 966",Table2[Bill],Table2[Weight?],"Error")</f>
        <v>0</v>
      </c>
    </row>
    <row r="218" spans="1:8" x14ac:dyDescent="0.2">
      <c r="A218" t="s">
        <v>264</v>
      </c>
      <c r="B218" t="s">
        <v>1</v>
      </c>
      <c r="C218" t="s">
        <v>141</v>
      </c>
      <c r="D218" t="s">
        <v>7</v>
      </c>
      <c r="E218">
        <f>IF(_966[[#This Row],[Vote]]="YEA",1,0)</f>
        <v>1</v>
      </c>
      <c r="F218">
        <f>_xlfn.XLOOKUP("H.R. 966",Table2[Bill],Table2[Agree Value])</f>
        <v>1</v>
      </c>
      <c r="G218">
        <f>IF(_966[[#This Row],[Value]]=_966[[#This Row],[Agree]],_966[[#This Row],[Count]],0)</f>
        <v>0</v>
      </c>
      <c r="H218">
        <f>_xlfn.XLOOKUP("H.R. 966",Table2[Bill],Table2[Weight?],"Error")</f>
        <v>0</v>
      </c>
    </row>
    <row r="219" spans="1:8" x14ac:dyDescent="0.2">
      <c r="A219" t="s">
        <v>265</v>
      </c>
      <c r="B219" t="s">
        <v>5</v>
      </c>
      <c r="C219" t="s">
        <v>9</v>
      </c>
      <c r="D219" t="s">
        <v>7</v>
      </c>
      <c r="E219">
        <f>IF(_966[[#This Row],[Vote]]="YEA",1,0)</f>
        <v>1</v>
      </c>
      <c r="F219">
        <f>_xlfn.XLOOKUP("H.R. 966",Table2[Bill],Table2[Agree Value])</f>
        <v>1</v>
      </c>
      <c r="G219">
        <f>IF(_966[[#This Row],[Value]]=_966[[#This Row],[Agree]],_966[[#This Row],[Count]],0)</f>
        <v>0</v>
      </c>
      <c r="H219">
        <f>_xlfn.XLOOKUP("H.R. 966",Table2[Bill],Table2[Weight?],"Error")</f>
        <v>0</v>
      </c>
    </row>
    <row r="220" spans="1:8" x14ac:dyDescent="0.2">
      <c r="A220" t="s">
        <v>266</v>
      </c>
      <c r="B220" t="s">
        <v>1</v>
      </c>
      <c r="C220" t="s">
        <v>203</v>
      </c>
      <c r="D220" t="s">
        <v>7</v>
      </c>
      <c r="E220">
        <f>IF(_966[[#This Row],[Vote]]="YEA",1,0)</f>
        <v>1</v>
      </c>
      <c r="F220">
        <f>_xlfn.XLOOKUP("H.R. 966",Table2[Bill],Table2[Agree Value])</f>
        <v>1</v>
      </c>
      <c r="G220">
        <f>IF(_966[[#This Row],[Value]]=_966[[#This Row],[Agree]],_966[[#This Row],[Count]],0)</f>
        <v>0</v>
      </c>
      <c r="H220">
        <f>_xlfn.XLOOKUP("H.R. 966",Table2[Bill],Table2[Weight?],"Error")</f>
        <v>0</v>
      </c>
    </row>
    <row r="221" spans="1:8" x14ac:dyDescent="0.2">
      <c r="A221" t="s">
        <v>267</v>
      </c>
      <c r="B221" t="s">
        <v>1</v>
      </c>
      <c r="C221" t="s">
        <v>62</v>
      </c>
      <c r="D221" t="s">
        <v>7</v>
      </c>
      <c r="E221">
        <f>IF(_966[[#This Row],[Vote]]="YEA",1,0)</f>
        <v>1</v>
      </c>
      <c r="F221">
        <f>_xlfn.XLOOKUP("H.R. 966",Table2[Bill],Table2[Agree Value])</f>
        <v>1</v>
      </c>
      <c r="G221">
        <f>IF(_966[[#This Row],[Value]]=_966[[#This Row],[Agree]],_966[[#This Row],[Count]],0)</f>
        <v>0</v>
      </c>
      <c r="H221">
        <f>_xlfn.XLOOKUP("H.R. 966",Table2[Bill],Table2[Weight?],"Error")</f>
        <v>0</v>
      </c>
    </row>
    <row r="222" spans="1:8" x14ac:dyDescent="0.2">
      <c r="A222" t="s">
        <v>268</v>
      </c>
      <c r="B222" t="s">
        <v>1</v>
      </c>
      <c r="C222" t="s">
        <v>269</v>
      </c>
      <c r="D222" t="s">
        <v>7</v>
      </c>
      <c r="E222">
        <f>IF(_966[[#This Row],[Vote]]="YEA",1,0)</f>
        <v>1</v>
      </c>
      <c r="F222">
        <f>_xlfn.XLOOKUP("H.R. 966",Table2[Bill],Table2[Agree Value])</f>
        <v>1</v>
      </c>
      <c r="G222">
        <f>IF(_966[[#This Row],[Value]]=_966[[#This Row],[Agree]],_966[[#This Row],[Count]],0)</f>
        <v>0</v>
      </c>
      <c r="H222">
        <f>_xlfn.XLOOKUP("H.R. 966",Table2[Bill],Table2[Weight?],"Error")</f>
        <v>0</v>
      </c>
    </row>
    <row r="223" spans="1:8" x14ac:dyDescent="0.2">
      <c r="A223" t="s">
        <v>270</v>
      </c>
      <c r="B223" t="s">
        <v>5</v>
      </c>
      <c r="C223" t="s">
        <v>75</v>
      </c>
      <c r="D223" t="s">
        <v>7</v>
      </c>
      <c r="E223">
        <f>IF(_966[[#This Row],[Vote]]="YEA",1,0)</f>
        <v>1</v>
      </c>
      <c r="F223">
        <f>_xlfn.XLOOKUP("H.R. 966",Table2[Bill],Table2[Agree Value])</f>
        <v>1</v>
      </c>
      <c r="G223">
        <f>IF(_966[[#This Row],[Value]]=_966[[#This Row],[Agree]],_966[[#This Row],[Count]],0)</f>
        <v>0</v>
      </c>
      <c r="H223">
        <f>_xlfn.XLOOKUP("H.R. 966",Table2[Bill],Table2[Weight?],"Error")</f>
        <v>0</v>
      </c>
    </row>
    <row r="224" spans="1:8" x14ac:dyDescent="0.2">
      <c r="A224" t="s">
        <v>271</v>
      </c>
      <c r="B224" t="s">
        <v>5</v>
      </c>
      <c r="C224" t="s">
        <v>62</v>
      </c>
      <c r="D224" t="s">
        <v>7</v>
      </c>
      <c r="E224">
        <f>IF(_966[[#This Row],[Vote]]="YEA",1,0)</f>
        <v>1</v>
      </c>
      <c r="F224">
        <f>_xlfn.XLOOKUP("H.R. 966",Table2[Bill],Table2[Agree Value])</f>
        <v>1</v>
      </c>
      <c r="G224">
        <f>IF(_966[[#This Row],[Value]]=_966[[#This Row],[Agree]],_966[[#This Row],[Count]],0)</f>
        <v>0</v>
      </c>
      <c r="H224">
        <f>_xlfn.XLOOKUP("H.R. 966",Table2[Bill],Table2[Weight?],"Error")</f>
        <v>0</v>
      </c>
    </row>
    <row r="225" spans="1:8" x14ac:dyDescent="0.2">
      <c r="A225" t="s">
        <v>272</v>
      </c>
      <c r="B225" t="s">
        <v>5</v>
      </c>
      <c r="C225" t="s">
        <v>64</v>
      </c>
      <c r="D225" t="s">
        <v>7</v>
      </c>
      <c r="E225">
        <f>IF(_966[[#This Row],[Vote]]="YEA",1,0)</f>
        <v>1</v>
      </c>
      <c r="F225">
        <f>_xlfn.XLOOKUP("H.R. 966",Table2[Bill],Table2[Agree Value])</f>
        <v>1</v>
      </c>
      <c r="G225">
        <f>IF(_966[[#This Row],[Value]]=_966[[#This Row],[Agree]],_966[[#This Row],[Count]],0)</f>
        <v>0</v>
      </c>
      <c r="H225">
        <f>_xlfn.XLOOKUP("H.R. 966",Table2[Bill],Table2[Weight?],"Error")</f>
        <v>0</v>
      </c>
    </row>
    <row r="226" spans="1:8" x14ac:dyDescent="0.2">
      <c r="A226" t="s">
        <v>273</v>
      </c>
      <c r="B226" t="s">
        <v>5</v>
      </c>
      <c r="C226" t="s">
        <v>9</v>
      </c>
      <c r="D226" t="s">
        <v>400</v>
      </c>
      <c r="E226">
        <f>IF(_966[[#This Row],[Vote]]="YEA",1,0)</f>
        <v>0</v>
      </c>
      <c r="F226">
        <f>_xlfn.XLOOKUP("H.R. 966",Table2[Bill],Table2[Agree Value])</f>
        <v>1</v>
      </c>
      <c r="G226">
        <f>IF(_966[[#This Row],[Value]]=_966[[#This Row],[Agree]],_966[[#This Row],[Count]],0)</f>
        <v>0</v>
      </c>
      <c r="H226">
        <f>_xlfn.XLOOKUP("H.R. 966",Table2[Bill],Table2[Weight?],"Error")</f>
        <v>0</v>
      </c>
    </row>
    <row r="227" spans="1:8" x14ac:dyDescent="0.2">
      <c r="A227" t="s">
        <v>274</v>
      </c>
      <c r="B227" t="s">
        <v>5</v>
      </c>
      <c r="C227" t="s">
        <v>59</v>
      </c>
      <c r="D227" t="s">
        <v>7</v>
      </c>
      <c r="E227">
        <f>IF(_966[[#This Row],[Vote]]="YEA",1,0)</f>
        <v>1</v>
      </c>
      <c r="F227">
        <f>_xlfn.XLOOKUP("H.R. 966",Table2[Bill],Table2[Agree Value])</f>
        <v>1</v>
      </c>
      <c r="G227">
        <f>IF(_966[[#This Row],[Value]]=_966[[#This Row],[Agree]],_966[[#This Row],[Count]],0)</f>
        <v>0</v>
      </c>
      <c r="H227">
        <f>_xlfn.XLOOKUP("H.R. 966",Table2[Bill],Table2[Weight?],"Error")</f>
        <v>0</v>
      </c>
    </row>
    <row r="228" spans="1:8" x14ac:dyDescent="0.2">
      <c r="A228" t="s">
        <v>275</v>
      </c>
      <c r="B228" t="s">
        <v>1</v>
      </c>
      <c r="C228" t="s">
        <v>31</v>
      </c>
      <c r="D228" t="s">
        <v>7</v>
      </c>
      <c r="E228">
        <f>IF(_966[[#This Row],[Vote]]="YEA",1,0)</f>
        <v>1</v>
      </c>
      <c r="F228">
        <f>_xlfn.XLOOKUP("H.R. 966",Table2[Bill],Table2[Agree Value])</f>
        <v>1</v>
      </c>
      <c r="G228">
        <f>IF(_966[[#This Row],[Value]]=_966[[#This Row],[Agree]],_966[[#This Row],[Count]],0)</f>
        <v>0</v>
      </c>
      <c r="H228">
        <f>_xlfn.XLOOKUP("H.R. 966",Table2[Bill],Table2[Weight?],"Error")</f>
        <v>0</v>
      </c>
    </row>
    <row r="229" spans="1:8" x14ac:dyDescent="0.2">
      <c r="A229" t="s">
        <v>276</v>
      </c>
      <c r="B229" t="s">
        <v>5</v>
      </c>
      <c r="C229" t="s">
        <v>64</v>
      </c>
      <c r="D229" t="s">
        <v>7</v>
      </c>
      <c r="E229">
        <f>IF(_966[[#This Row],[Vote]]="YEA",1,0)</f>
        <v>1</v>
      </c>
      <c r="F229">
        <f>_xlfn.XLOOKUP("H.R. 966",Table2[Bill],Table2[Agree Value])</f>
        <v>1</v>
      </c>
      <c r="G229">
        <f>IF(_966[[#This Row],[Value]]=_966[[#This Row],[Agree]],_966[[#This Row],[Count]],0)</f>
        <v>0</v>
      </c>
      <c r="H229">
        <f>_xlfn.XLOOKUP("H.R. 966",Table2[Bill],Table2[Weight?],"Error")</f>
        <v>0</v>
      </c>
    </row>
    <row r="230" spans="1:8" x14ac:dyDescent="0.2">
      <c r="A230" t="s">
        <v>277</v>
      </c>
      <c r="B230" t="s">
        <v>1</v>
      </c>
      <c r="C230" t="s">
        <v>141</v>
      </c>
      <c r="D230" t="s">
        <v>7</v>
      </c>
      <c r="E230">
        <f>IF(_966[[#This Row],[Vote]]="YEA",1,0)</f>
        <v>1</v>
      </c>
      <c r="F230">
        <f>_xlfn.XLOOKUP("H.R. 966",Table2[Bill],Table2[Agree Value])</f>
        <v>1</v>
      </c>
      <c r="G230">
        <f>IF(_966[[#This Row],[Value]]=_966[[#This Row],[Agree]],_966[[#This Row],[Count]],0)</f>
        <v>0</v>
      </c>
      <c r="H230">
        <f>_xlfn.XLOOKUP("H.R. 966",Table2[Bill],Table2[Weight?],"Error")</f>
        <v>0</v>
      </c>
    </row>
    <row r="231" spans="1:8" x14ac:dyDescent="0.2">
      <c r="A231" t="s">
        <v>278</v>
      </c>
      <c r="B231" t="s">
        <v>1</v>
      </c>
      <c r="C231" t="s">
        <v>118</v>
      </c>
      <c r="D231" t="s">
        <v>7</v>
      </c>
      <c r="E231">
        <f>IF(_966[[#This Row],[Vote]]="YEA",1,0)</f>
        <v>1</v>
      </c>
      <c r="F231">
        <f>_xlfn.XLOOKUP("H.R. 966",Table2[Bill],Table2[Agree Value])</f>
        <v>1</v>
      </c>
      <c r="G231">
        <f>IF(_966[[#This Row],[Value]]=_966[[#This Row],[Agree]],_966[[#This Row],[Count]],0)</f>
        <v>0</v>
      </c>
      <c r="H231">
        <f>_xlfn.XLOOKUP("H.R. 966",Table2[Bill],Table2[Weight?],"Error")</f>
        <v>0</v>
      </c>
    </row>
    <row r="232" spans="1:8" x14ac:dyDescent="0.2">
      <c r="A232" t="s">
        <v>279</v>
      </c>
      <c r="B232" t="s">
        <v>5</v>
      </c>
      <c r="C232" t="s">
        <v>31</v>
      </c>
      <c r="D232" t="s">
        <v>7</v>
      </c>
      <c r="E232">
        <f>IF(_966[[#This Row],[Vote]]="YEA",1,0)</f>
        <v>1</v>
      </c>
      <c r="F232">
        <f>_xlfn.XLOOKUP("H.R. 966",Table2[Bill],Table2[Agree Value])</f>
        <v>1</v>
      </c>
      <c r="G232">
        <f>IF(_966[[#This Row],[Value]]=_966[[#This Row],[Agree]],_966[[#This Row],[Count]],0)</f>
        <v>0</v>
      </c>
      <c r="H232">
        <f>_xlfn.XLOOKUP("H.R. 966",Table2[Bill],Table2[Weight?],"Error")</f>
        <v>0</v>
      </c>
    </row>
    <row r="233" spans="1:8" x14ac:dyDescent="0.2">
      <c r="A233" t="s">
        <v>280</v>
      </c>
      <c r="B233" t="s">
        <v>5</v>
      </c>
      <c r="C233" t="s">
        <v>132</v>
      </c>
      <c r="D233" t="s">
        <v>7</v>
      </c>
      <c r="E233">
        <f>IF(_966[[#This Row],[Vote]]="YEA",1,0)</f>
        <v>1</v>
      </c>
      <c r="F233">
        <f>_xlfn.XLOOKUP("H.R. 966",Table2[Bill],Table2[Agree Value])</f>
        <v>1</v>
      </c>
      <c r="G233">
        <f>IF(_966[[#This Row],[Value]]=_966[[#This Row],[Agree]],_966[[#This Row],[Count]],0)</f>
        <v>0</v>
      </c>
      <c r="H233">
        <f>_xlfn.XLOOKUP("H.R. 966",Table2[Bill],Table2[Weight?],"Error")</f>
        <v>0</v>
      </c>
    </row>
    <row r="234" spans="1:8" x14ac:dyDescent="0.2">
      <c r="A234" t="s">
        <v>281</v>
      </c>
      <c r="B234" t="s">
        <v>5</v>
      </c>
      <c r="C234" t="s">
        <v>64</v>
      </c>
      <c r="D234" t="s">
        <v>7</v>
      </c>
      <c r="E234">
        <f>IF(_966[[#This Row],[Vote]]="YEA",1,0)</f>
        <v>1</v>
      </c>
      <c r="F234">
        <f>_xlfn.XLOOKUP("H.R. 966",Table2[Bill],Table2[Agree Value])</f>
        <v>1</v>
      </c>
      <c r="G234">
        <f>IF(_966[[#This Row],[Value]]=_966[[#This Row],[Agree]],_966[[#This Row],[Count]],0)</f>
        <v>0</v>
      </c>
      <c r="H234">
        <f>_xlfn.XLOOKUP("H.R. 966",Table2[Bill],Table2[Weight?],"Error")</f>
        <v>0</v>
      </c>
    </row>
    <row r="235" spans="1:8" x14ac:dyDescent="0.2">
      <c r="A235" t="s">
        <v>282</v>
      </c>
      <c r="B235" t="s">
        <v>1</v>
      </c>
      <c r="C235" t="s">
        <v>9</v>
      </c>
      <c r="D235" t="s">
        <v>7</v>
      </c>
      <c r="E235">
        <f>IF(_966[[#This Row],[Vote]]="YEA",1,0)</f>
        <v>1</v>
      </c>
      <c r="F235">
        <f>_xlfn.XLOOKUP("H.R. 966",Table2[Bill],Table2[Agree Value])</f>
        <v>1</v>
      </c>
      <c r="G235">
        <f>IF(_966[[#This Row],[Value]]=_966[[#This Row],[Agree]],_966[[#This Row],[Count]],0)</f>
        <v>0</v>
      </c>
      <c r="H235">
        <f>_xlfn.XLOOKUP("H.R. 966",Table2[Bill],Table2[Weight?],"Error")</f>
        <v>0</v>
      </c>
    </row>
    <row r="236" spans="1:8" x14ac:dyDescent="0.2">
      <c r="A236" t="s">
        <v>283</v>
      </c>
      <c r="B236" t="s">
        <v>5</v>
      </c>
      <c r="C236" t="s">
        <v>39</v>
      </c>
      <c r="D236" t="s">
        <v>7</v>
      </c>
      <c r="E236">
        <f>IF(_966[[#This Row],[Vote]]="YEA",1,0)</f>
        <v>1</v>
      </c>
      <c r="F236">
        <f>_xlfn.XLOOKUP("H.R. 966",Table2[Bill],Table2[Agree Value])</f>
        <v>1</v>
      </c>
      <c r="G236">
        <f>IF(_966[[#This Row],[Value]]=_966[[#This Row],[Agree]],_966[[#This Row],[Count]],0)</f>
        <v>0</v>
      </c>
      <c r="H236">
        <f>_xlfn.XLOOKUP("H.R. 966",Table2[Bill],Table2[Weight?],"Error")</f>
        <v>0</v>
      </c>
    </row>
    <row r="237" spans="1:8" x14ac:dyDescent="0.2">
      <c r="A237" t="s">
        <v>284</v>
      </c>
      <c r="B237" t="s">
        <v>1</v>
      </c>
      <c r="C237" t="s">
        <v>19</v>
      </c>
      <c r="D237" t="s">
        <v>7</v>
      </c>
      <c r="E237">
        <f>IF(_966[[#This Row],[Vote]]="YEA",1,0)</f>
        <v>1</v>
      </c>
      <c r="F237">
        <f>_xlfn.XLOOKUP("H.R. 966",Table2[Bill],Table2[Agree Value])</f>
        <v>1</v>
      </c>
      <c r="G237">
        <f>IF(_966[[#This Row],[Value]]=_966[[#This Row],[Agree]],_966[[#This Row],[Count]],0)</f>
        <v>0</v>
      </c>
      <c r="H237">
        <f>_xlfn.XLOOKUP("H.R. 966",Table2[Bill],Table2[Weight?],"Error")</f>
        <v>0</v>
      </c>
    </row>
    <row r="238" spans="1:8" x14ac:dyDescent="0.2">
      <c r="A238" t="s">
        <v>285</v>
      </c>
      <c r="B238" t="s">
        <v>1</v>
      </c>
      <c r="C238" t="s">
        <v>66</v>
      </c>
      <c r="D238" t="s">
        <v>7</v>
      </c>
      <c r="E238">
        <f>IF(_966[[#This Row],[Vote]]="YEA",1,0)</f>
        <v>1</v>
      </c>
      <c r="F238">
        <f>_xlfn.XLOOKUP("H.R. 966",Table2[Bill],Table2[Agree Value])</f>
        <v>1</v>
      </c>
      <c r="G238">
        <f>IF(_966[[#This Row],[Value]]=_966[[#This Row],[Agree]],_966[[#This Row],[Count]],0)</f>
        <v>0</v>
      </c>
      <c r="H238">
        <f>_xlfn.XLOOKUP("H.R. 966",Table2[Bill],Table2[Weight?],"Error")</f>
        <v>0</v>
      </c>
    </row>
    <row r="239" spans="1:8" x14ac:dyDescent="0.2">
      <c r="A239" t="s">
        <v>286</v>
      </c>
      <c r="B239" t="s">
        <v>1</v>
      </c>
      <c r="C239" t="s">
        <v>287</v>
      </c>
      <c r="D239" t="s">
        <v>7</v>
      </c>
      <c r="E239">
        <f>IF(_966[[#This Row],[Vote]]="YEA",1,0)</f>
        <v>1</v>
      </c>
      <c r="F239">
        <f>_xlfn.XLOOKUP("H.R. 966",Table2[Bill],Table2[Agree Value])</f>
        <v>1</v>
      </c>
      <c r="G239">
        <f>IF(_966[[#This Row],[Value]]=_966[[#This Row],[Agree]],_966[[#This Row],[Count]],0)</f>
        <v>0</v>
      </c>
      <c r="H239">
        <f>_xlfn.XLOOKUP("H.R. 966",Table2[Bill],Table2[Weight?],"Error")</f>
        <v>0</v>
      </c>
    </row>
    <row r="240" spans="1:8" x14ac:dyDescent="0.2">
      <c r="A240" t="s">
        <v>288</v>
      </c>
      <c r="B240" t="s">
        <v>5</v>
      </c>
      <c r="C240" t="s">
        <v>51</v>
      </c>
      <c r="D240" t="s">
        <v>7</v>
      </c>
      <c r="E240">
        <f>IF(_966[[#This Row],[Vote]]="YEA",1,0)</f>
        <v>1</v>
      </c>
      <c r="F240">
        <f>_xlfn.XLOOKUP("H.R. 966",Table2[Bill],Table2[Agree Value])</f>
        <v>1</v>
      </c>
      <c r="G240">
        <f>IF(_966[[#This Row],[Value]]=_966[[#This Row],[Agree]],_966[[#This Row],[Count]],0)</f>
        <v>0</v>
      </c>
      <c r="H240">
        <f>_xlfn.XLOOKUP("H.R. 966",Table2[Bill],Table2[Weight?],"Error")</f>
        <v>0</v>
      </c>
    </row>
    <row r="241" spans="1:8" x14ac:dyDescent="0.2">
      <c r="A241" t="s">
        <v>289</v>
      </c>
      <c r="B241" t="s">
        <v>5</v>
      </c>
      <c r="C241" t="s">
        <v>89</v>
      </c>
      <c r="D241" t="s">
        <v>7</v>
      </c>
      <c r="E241">
        <f>IF(_966[[#This Row],[Vote]]="YEA",1,0)</f>
        <v>1</v>
      </c>
      <c r="F241">
        <f>_xlfn.XLOOKUP("H.R. 966",Table2[Bill],Table2[Agree Value])</f>
        <v>1</v>
      </c>
      <c r="G241">
        <f>IF(_966[[#This Row],[Value]]=_966[[#This Row],[Agree]],_966[[#This Row],[Count]],0)</f>
        <v>0</v>
      </c>
      <c r="H241">
        <f>_xlfn.XLOOKUP("H.R. 966",Table2[Bill],Table2[Weight?],"Error")</f>
        <v>0</v>
      </c>
    </row>
    <row r="242" spans="1:8" x14ac:dyDescent="0.2">
      <c r="A242" t="s">
        <v>290</v>
      </c>
      <c r="B242" t="s">
        <v>1</v>
      </c>
      <c r="C242" t="s">
        <v>9</v>
      </c>
      <c r="D242" t="s">
        <v>7</v>
      </c>
      <c r="E242">
        <f>IF(_966[[#This Row],[Vote]]="YEA",1,0)</f>
        <v>1</v>
      </c>
      <c r="F242">
        <f>_xlfn.XLOOKUP("H.R. 966",Table2[Bill],Table2[Agree Value])</f>
        <v>1</v>
      </c>
      <c r="G242">
        <f>IF(_966[[#This Row],[Value]]=_966[[#This Row],[Agree]],_966[[#This Row],[Count]],0)</f>
        <v>0</v>
      </c>
      <c r="H242">
        <f>_xlfn.XLOOKUP("H.R. 966",Table2[Bill],Table2[Weight?],"Error")</f>
        <v>0</v>
      </c>
    </row>
    <row r="243" spans="1:8" x14ac:dyDescent="0.2">
      <c r="A243" t="s">
        <v>291</v>
      </c>
      <c r="B243" t="s">
        <v>1</v>
      </c>
      <c r="C243" t="s">
        <v>9</v>
      </c>
      <c r="D243" t="s">
        <v>7</v>
      </c>
      <c r="E243">
        <f>IF(_966[[#This Row],[Vote]]="YEA",1,0)</f>
        <v>1</v>
      </c>
      <c r="F243">
        <f>_xlfn.XLOOKUP("H.R. 966",Table2[Bill],Table2[Agree Value])</f>
        <v>1</v>
      </c>
      <c r="G243">
        <f>IF(_966[[#This Row],[Value]]=_966[[#This Row],[Agree]],_966[[#This Row],[Count]],0)</f>
        <v>0</v>
      </c>
      <c r="H243">
        <f>_xlfn.XLOOKUP("H.R. 966",Table2[Bill],Table2[Weight?],"Error")</f>
        <v>0</v>
      </c>
    </row>
    <row r="244" spans="1:8" x14ac:dyDescent="0.2">
      <c r="A244" t="s">
        <v>292</v>
      </c>
      <c r="B244" t="s">
        <v>1</v>
      </c>
      <c r="C244" t="s">
        <v>9</v>
      </c>
      <c r="D244" t="s">
        <v>7</v>
      </c>
      <c r="E244">
        <f>IF(_966[[#This Row],[Vote]]="YEA",1,0)</f>
        <v>1</v>
      </c>
      <c r="F244">
        <f>_xlfn.XLOOKUP("H.R. 966",Table2[Bill],Table2[Agree Value])</f>
        <v>1</v>
      </c>
      <c r="G244">
        <f>IF(_966[[#This Row],[Value]]=_966[[#This Row],[Agree]],_966[[#This Row],[Count]],0)</f>
        <v>0</v>
      </c>
      <c r="H244">
        <f>_xlfn.XLOOKUP("H.R. 966",Table2[Bill],Table2[Weight?],"Error")</f>
        <v>0</v>
      </c>
    </row>
    <row r="245" spans="1:8" x14ac:dyDescent="0.2">
      <c r="A245" t="s">
        <v>293</v>
      </c>
      <c r="B245" t="s">
        <v>5</v>
      </c>
      <c r="C245" t="s">
        <v>13</v>
      </c>
      <c r="D245" t="s">
        <v>7</v>
      </c>
      <c r="E245">
        <f>IF(_966[[#This Row],[Vote]]="YEA",1,0)</f>
        <v>1</v>
      </c>
      <c r="F245">
        <f>_xlfn.XLOOKUP("H.R. 966",Table2[Bill],Table2[Agree Value])</f>
        <v>1</v>
      </c>
      <c r="G245">
        <f>IF(_966[[#This Row],[Value]]=_966[[#This Row],[Agree]],_966[[#This Row],[Count]],0)</f>
        <v>0</v>
      </c>
      <c r="H245">
        <f>_xlfn.XLOOKUP("H.R. 966",Table2[Bill],Table2[Weight?],"Error")</f>
        <v>0</v>
      </c>
    </row>
    <row r="246" spans="1:8" x14ac:dyDescent="0.2">
      <c r="A246" t="s">
        <v>294</v>
      </c>
      <c r="B246" t="s">
        <v>5</v>
      </c>
      <c r="C246" t="s">
        <v>49</v>
      </c>
      <c r="D246" t="s">
        <v>7</v>
      </c>
      <c r="E246">
        <f>IF(_966[[#This Row],[Vote]]="YEA",1,0)</f>
        <v>1</v>
      </c>
      <c r="F246">
        <f>_xlfn.XLOOKUP("H.R. 966",Table2[Bill],Table2[Agree Value])</f>
        <v>1</v>
      </c>
      <c r="G246">
        <f>IF(_966[[#This Row],[Value]]=_966[[#This Row],[Agree]],_966[[#This Row],[Count]],0)</f>
        <v>0</v>
      </c>
      <c r="H246">
        <f>_xlfn.XLOOKUP("H.R. 966",Table2[Bill],Table2[Weight?],"Error")</f>
        <v>0</v>
      </c>
    </row>
    <row r="247" spans="1:8" x14ac:dyDescent="0.2">
      <c r="A247" t="s">
        <v>295</v>
      </c>
      <c r="B247" t="s">
        <v>5</v>
      </c>
      <c r="C247" t="s">
        <v>11</v>
      </c>
      <c r="D247" t="s">
        <v>7</v>
      </c>
      <c r="E247">
        <f>IF(_966[[#This Row],[Vote]]="YEA",1,0)</f>
        <v>1</v>
      </c>
      <c r="F247">
        <f>_xlfn.XLOOKUP("H.R. 966",Table2[Bill],Table2[Agree Value])</f>
        <v>1</v>
      </c>
      <c r="G247">
        <f>IF(_966[[#This Row],[Value]]=_966[[#This Row],[Agree]],_966[[#This Row],[Count]],0)</f>
        <v>0</v>
      </c>
      <c r="H247">
        <f>_xlfn.XLOOKUP("H.R. 966",Table2[Bill],Table2[Weight?],"Error")</f>
        <v>0</v>
      </c>
    </row>
    <row r="248" spans="1:8" x14ac:dyDescent="0.2">
      <c r="A248" t="s">
        <v>296</v>
      </c>
      <c r="B248" t="s">
        <v>5</v>
      </c>
      <c r="C248" t="s">
        <v>39</v>
      </c>
      <c r="D248" t="s">
        <v>7</v>
      </c>
      <c r="E248">
        <f>IF(_966[[#This Row],[Vote]]="YEA",1,0)</f>
        <v>1</v>
      </c>
      <c r="F248">
        <f>_xlfn.XLOOKUP("H.R. 966",Table2[Bill],Table2[Agree Value])</f>
        <v>1</v>
      </c>
      <c r="G248">
        <f>IF(_966[[#This Row],[Value]]=_966[[#This Row],[Agree]],_966[[#This Row],[Count]],0)</f>
        <v>0</v>
      </c>
      <c r="H248">
        <f>_xlfn.XLOOKUP("H.R. 966",Table2[Bill],Table2[Weight?],"Error")</f>
        <v>0</v>
      </c>
    </row>
    <row r="249" spans="1:8" x14ac:dyDescent="0.2">
      <c r="A249" t="s">
        <v>297</v>
      </c>
      <c r="B249" t="s">
        <v>5</v>
      </c>
      <c r="C249" t="s">
        <v>15</v>
      </c>
      <c r="D249" t="s">
        <v>7</v>
      </c>
      <c r="E249">
        <f>IF(_966[[#This Row],[Vote]]="YEA",1,0)</f>
        <v>1</v>
      </c>
      <c r="F249">
        <f>_xlfn.XLOOKUP("H.R. 966",Table2[Bill],Table2[Agree Value])</f>
        <v>1</v>
      </c>
      <c r="G249">
        <f>IF(_966[[#This Row],[Value]]=_966[[#This Row],[Agree]],_966[[#This Row],[Count]],0)</f>
        <v>0</v>
      </c>
      <c r="H249">
        <f>_xlfn.XLOOKUP("H.R. 966",Table2[Bill],Table2[Weight?],"Error")</f>
        <v>0</v>
      </c>
    </row>
    <row r="250" spans="1:8" x14ac:dyDescent="0.2">
      <c r="A250" t="s">
        <v>298</v>
      </c>
      <c r="B250" t="s">
        <v>1</v>
      </c>
      <c r="C250" t="s">
        <v>24</v>
      </c>
      <c r="D250" t="s">
        <v>7</v>
      </c>
      <c r="E250">
        <f>IF(_966[[#This Row],[Vote]]="YEA",1,0)</f>
        <v>1</v>
      </c>
      <c r="F250">
        <f>_xlfn.XLOOKUP("H.R. 966",Table2[Bill],Table2[Agree Value])</f>
        <v>1</v>
      </c>
      <c r="G250">
        <f>IF(_966[[#This Row],[Value]]=_966[[#This Row],[Agree]],_966[[#This Row],[Count]],0)</f>
        <v>0</v>
      </c>
      <c r="H250">
        <f>_xlfn.XLOOKUP("H.R. 966",Table2[Bill],Table2[Weight?],"Error")</f>
        <v>0</v>
      </c>
    </row>
    <row r="251" spans="1:8" x14ac:dyDescent="0.2">
      <c r="A251" t="s">
        <v>299</v>
      </c>
      <c r="B251" t="s">
        <v>5</v>
      </c>
      <c r="C251" t="s">
        <v>108</v>
      </c>
      <c r="D251" t="s">
        <v>400</v>
      </c>
      <c r="E251">
        <f>IF(_966[[#This Row],[Vote]]="YEA",1,0)</f>
        <v>0</v>
      </c>
      <c r="F251">
        <f>_xlfn.XLOOKUP("H.R. 966",Table2[Bill],Table2[Agree Value])</f>
        <v>1</v>
      </c>
      <c r="G251">
        <f>IF(_966[[#This Row],[Value]]=_966[[#This Row],[Agree]],_966[[#This Row],[Count]],0)</f>
        <v>0</v>
      </c>
      <c r="H251">
        <f>_xlfn.XLOOKUP("H.R. 966",Table2[Bill],Table2[Weight?],"Error")</f>
        <v>0</v>
      </c>
    </row>
    <row r="252" spans="1:8" x14ac:dyDescent="0.2">
      <c r="A252" t="s">
        <v>300</v>
      </c>
      <c r="B252" t="s">
        <v>1</v>
      </c>
      <c r="C252" t="s">
        <v>17</v>
      </c>
      <c r="D252" t="s">
        <v>7</v>
      </c>
      <c r="E252">
        <f>IF(_966[[#This Row],[Vote]]="YEA",1,0)</f>
        <v>1</v>
      </c>
      <c r="F252">
        <f>_xlfn.XLOOKUP("H.R. 966",Table2[Bill],Table2[Agree Value])</f>
        <v>1</v>
      </c>
      <c r="G252">
        <f>IF(_966[[#This Row],[Value]]=_966[[#This Row],[Agree]],_966[[#This Row],[Count]],0)</f>
        <v>0</v>
      </c>
      <c r="H252">
        <f>_xlfn.XLOOKUP("H.R. 966",Table2[Bill],Table2[Weight?],"Error")</f>
        <v>0</v>
      </c>
    </row>
    <row r="253" spans="1:8" x14ac:dyDescent="0.2">
      <c r="A253" t="s">
        <v>301</v>
      </c>
      <c r="B253" t="s">
        <v>5</v>
      </c>
      <c r="C253" t="s">
        <v>64</v>
      </c>
      <c r="D253" t="s">
        <v>7</v>
      </c>
      <c r="E253">
        <f>IF(_966[[#This Row],[Vote]]="YEA",1,0)</f>
        <v>1</v>
      </c>
      <c r="F253">
        <f>_xlfn.XLOOKUP("H.R. 966",Table2[Bill],Table2[Agree Value])</f>
        <v>1</v>
      </c>
      <c r="G253">
        <f>IF(_966[[#This Row],[Value]]=_966[[#This Row],[Agree]],_966[[#This Row],[Count]],0)</f>
        <v>0</v>
      </c>
      <c r="H253">
        <f>_xlfn.XLOOKUP("H.R. 966",Table2[Bill],Table2[Weight?],"Error")</f>
        <v>0</v>
      </c>
    </row>
    <row r="254" spans="1:8" x14ac:dyDescent="0.2">
      <c r="A254" t="s">
        <v>302</v>
      </c>
      <c r="B254" t="s">
        <v>5</v>
      </c>
      <c r="C254" t="s">
        <v>129</v>
      </c>
      <c r="D254" t="s">
        <v>7</v>
      </c>
      <c r="E254">
        <f>IF(_966[[#This Row],[Vote]]="YEA",1,0)</f>
        <v>1</v>
      </c>
      <c r="F254">
        <f>_xlfn.XLOOKUP("H.R. 966",Table2[Bill],Table2[Agree Value])</f>
        <v>1</v>
      </c>
      <c r="G254">
        <f>IF(_966[[#This Row],[Value]]=_966[[#This Row],[Agree]],_966[[#This Row],[Count]],0)</f>
        <v>0</v>
      </c>
      <c r="H254">
        <f>_xlfn.XLOOKUP("H.R. 966",Table2[Bill],Table2[Weight?],"Error")</f>
        <v>0</v>
      </c>
    </row>
    <row r="255" spans="1:8" x14ac:dyDescent="0.2">
      <c r="A255" t="s">
        <v>303</v>
      </c>
      <c r="B255" t="s">
        <v>5</v>
      </c>
      <c r="C255" t="s">
        <v>132</v>
      </c>
      <c r="D255" t="s">
        <v>7</v>
      </c>
      <c r="E255">
        <f>IF(_966[[#This Row],[Vote]]="YEA",1,0)</f>
        <v>1</v>
      </c>
      <c r="F255">
        <f>_xlfn.XLOOKUP("H.R. 966",Table2[Bill],Table2[Agree Value])</f>
        <v>1</v>
      </c>
      <c r="G255">
        <f>IF(_966[[#This Row],[Value]]=_966[[#This Row],[Agree]],_966[[#This Row],[Count]],0)</f>
        <v>0</v>
      </c>
      <c r="H255">
        <f>_xlfn.XLOOKUP("H.R. 966",Table2[Bill],Table2[Weight?],"Error")</f>
        <v>0</v>
      </c>
    </row>
    <row r="256" spans="1:8" x14ac:dyDescent="0.2">
      <c r="A256" t="s">
        <v>304</v>
      </c>
      <c r="B256" t="s">
        <v>1</v>
      </c>
      <c r="C256" t="s">
        <v>2</v>
      </c>
      <c r="D256" t="s">
        <v>7</v>
      </c>
      <c r="E256">
        <f>IF(_966[[#This Row],[Vote]]="YEA",1,0)</f>
        <v>1</v>
      </c>
      <c r="F256">
        <f>_xlfn.XLOOKUP("H.R. 966",Table2[Bill],Table2[Agree Value])</f>
        <v>1</v>
      </c>
      <c r="G256">
        <f>IF(_966[[#This Row],[Value]]=_966[[#This Row],[Agree]],_966[[#This Row],[Count]],0)</f>
        <v>0</v>
      </c>
      <c r="H256">
        <f>_xlfn.XLOOKUP("H.R. 966",Table2[Bill],Table2[Weight?],"Error")</f>
        <v>0</v>
      </c>
    </row>
    <row r="257" spans="1:8" x14ac:dyDescent="0.2">
      <c r="A257" t="s">
        <v>305</v>
      </c>
      <c r="B257" t="s">
        <v>5</v>
      </c>
      <c r="C257" t="s">
        <v>36</v>
      </c>
      <c r="D257" t="s">
        <v>7</v>
      </c>
      <c r="E257">
        <f>IF(_966[[#This Row],[Vote]]="YEA",1,0)</f>
        <v>1</v>
      </c>
      <c r="F257">
        <f>_xlfn.XLOOKUP("H.R. 966",Table2[Bill],Table2[Agree Value])</f>
        <v>1</v>
      </c>
      <c r="G257">
        <f>IF(_966[[#This Row],[Value]]=_966[[#This Row],[Agree]],_966[[#This Row],[Count]],0)</f>
        <v>0</v>
      </c>
      <c r="H257">
        <f>_xlfn.XLOOKUP("H.R. 966",Table2[Bill],Table2[Weight?],"Error")</f>
        <v>0</v>
      </c>
    </row>
    <row r="258" spans="1:8" x14ac:dyDescent="0.2">
      <c r="A258" t="s">
        <v>306</v>
      </c>
      <c r="B258" t="s">
        <v>5</v>
      </c>
      <c r="C258" t="s">
        <v>39</v>
      </c>
      <c r="D258" t="s">
        <v>7</v>
      </c>
      <c r="E258">
        <f>IF(_966[[#This Row],[Vote]]="YEA",1,0)</f>
        <v>1</v>
      </c>
      <c r="F258">
        <f>_xlfn.XLOOKUP("H.R. 966",Table2[Bill],Table2[Agree Value])</f>
        <v>1</v>
      </c>
      <c r="G258">
        <f>IF(_966[[#This Row],[Value]]=_966[[#This Row],[Agree]],_966[[#This Row],[Count]],0)</f>
        <v>0</v>
      </c>
      <c r="H258">
        <f>_xlfn.XLOOKUP("H.R. 966",Table2[Bill],Table2[Weight?],"Error")</f>
        <v>0</v>
      </c>
    </row>
    <row r="259" spans="1:8" x14ac:dyDescent="0.2">
      <c r="A259" t="s">
        <v>307</v>
      </c>
      <c r="B259" t="s">
        <v>1</v>
      </c>
      <c r="C259" t="s">
        <v>9</v>
      </c>
      <c r="D259" t="s">
        <v>7</v>
      </c>
      <c r="E259">
        <f>IF(_966[[#This Row],[Vote]]="YEA",1,0)</f>
        <v>1</v>
      </c>
      <c r="F259">
        <f>_xlfn.XLOOKUP("H.R. 966",Table2[Bill],Table2[Agree Value])</f>
        <v>1</v>
      </c>
      <c r="G259">
        <f>IF(_966[[#This Row],[Value]]=_966[[#This Row],[Agree]],_966[[#This Row],[Count]],0)</f>
        <v>0</v>
      </c>
      <c r="H259">
        <f>_xlfn.XLOOKUP("H.R. 966",Table2[Bill],Table2[Weight?],"Error")</f>
        <v>0</v>
      </c>
    </row>
    <row r="260" spans="1:8" x14ac:dyDescent="0.2">
      <c r="A260" t="s">
        <v>308</v>
      </c>
      <c r="B260" t="s">
        <v>1</v>
      </c>
      <c r="C260" t="s">
        <v>13</v>
      </c>
      <c r="D260" t="s">
        <v>7</v>
      </c>
      <c r="E260">
        <f>IF(_966[[#This Row],[Vote]]="YEA",1,0)</f>
        <v>1</v>
      </c>
      <c r="F260">
        <f>_xlfn.XLOOKUP("H.R. 966",Table2[Bill],Table2[Agree Value])</f>
        <v>1</v>
      </c>
      <c r="G260">
        <f>IF(_966[[#This Row],[Value]]=_966[[#This Row],[Agree]],_966[[#This Row],[Count]],0)</f>
        <v>0</v>
      </c>
      <c r="H260">
        <f>_xlfn.XLOOKUP("H.R. 966",Table2[Bill],Table2[Weight?],"Error")</f>
        <v>0</v>
      </c>
    </row>
    <row r="261" spans="1:8" x14ac:dyDescent="0.2">
      <c r="A261" t="s">
        <v>309</v>
      </c>
      <c r="B261" t="s">
        <v>5</v>
      </c>
      <c r="C261" t="s">
        <v>15</v>
      </c>
      <c r="D261" t="s">
        <v>7</v>
      </c>
      <c r="E261">
        <f>IF(_966[[#This Row],[Vote]]="YEA",1,0)</f>
        <v>1</v>
      </c>
      <c r="F261">
        <f>_xlfn.XLOOKUP("H.R. 966",Table2[Bill],Table2[Agree Value])</f>
        <v>1</v>
      </c>
      <c r="G261">
        <f>IF(_966[[#This Row],[Value]]=_966[[#This Row],[Agree]],_966[[#This Row],[Count]],0)</f>
        <v>0</v>
      </c>
      <c r="H261">
        <f>_xlfn.XLOOKUP("H.R. 966",Table2[Bill],Table2[Weight?],"Error")</f>
        <v>0</v>
      </c>
    </row>
    <row r="262" spans="1:8" x14ac:dyDescent="0.2">
      <c r="A262" t="s">
        <v>310</v>
      </c>
      <c r="B262" t="s">
        <v>5</v>
      </c>
      <c r="C262" t="s">
        <v>45</v>
      </c>
      <c r="D262" t="s">
        <v>7</v>
      </c>
      <c r="E262">
        <f>IF(_966[[#This Row],[Vote]]="YEA",1,0)</f>
        <v>1</v>
      </c>
      <c r="F262">
        <f>_xlfn.XLOOKUP("H.R. 966",Table2[Bill],Table2[Agree Value])</f>
        <v>1</v>
      </c>
      <c r="G262">
        <f>IF(_966[[#This Row],[Value]]=_966[[#This Row],[Agree]],_966[[#This Row],[Count]],0)</f>
        <v>0</v>
      </c>
      <c r="H262">
        <f>_xlfn.XLOOKUP("H.R. 966",Table2[Bill],Table2[Weight?],"Error")</f>
        <v>0</v>
      </c>
    </row>
    <row r="263" spans="1:8" x14ac:dyDescent="0.2">
      <c r="A263" t="s">
        <v>311</v>
      </c>
      <c r="B263" t="s">
        <v>1</v>
      </c>
      <c r="C263" t="s">
        <v>47</v>
      </c>
      <c r="D263" t="s">
        <v>7</v>
      </c>
      <c r="E263">
        <f>IF(_966[[#This Row],[Vote]]="YEA",1,0)</f>
        <v>1</v>
      </c>
      <c r="F263">
        <f>_xlfn.XLOOKUP("H.R. 966",Table2[Bill],Table2[Agree Value])</f>
        <v>1</v>
      </c>
      <c r="G263">
        <f>IF(_966[[#This Row],[Value]]=_966[[#This Row],[Agree]],_966[[#This Row],[Count]],0)</f>
        <v>0</v>
      </c>
      <c r="H263">
        <f>_xlfn.XLOOKUP("H.R. 966",Table2[Bill],Table2[Weight?],"Error")</f>
        <v>0</v>
      </c>
    </row>
    <row r="264" spans="1:8" x14ac:dyDescent="0.2">
      <c r="A264" t="s">
        <v>312</v>
      </c>
      <c r="B264" t="s">
        <v>5</v>
      </c>
      <c r="C264" t="s">
        <v>9</v>
      </c>
      <c r="D264" t="s">
        <v>7</v>
      </c>
      <c r="E264">
        <f>IF(_966[[#This Row],[Vote]]="YEA",1,0)</f>
        <v>1</v>
      </c>
      <c r="F264">
        <f>_xlfn.XLOOKUP("H.R. 966",Table2[Bill],Table2[Agree Value])</f>
        <v>1</v>
      </c>
      <c r="G264">
        <f>IF(_966[[#This Row],[Value]]=_966[[#This Row],[Agree]],_966[[#This Row],[Count]],0)</f>
        <v>0</v>
      </c>
      <c r="H264">
        <f>_xlfn.XLOOKUP("H.R. 966",Table2[Bill],Table2[Weight?],"Error")</f>
        <v>0</v>
      </c>
    </row>
    <row r="265" spans="1:8" x14ac:dyDescent="0.2">
      <c r="A265" t="s">
        <v>313</v>
      </c>
      <c r="B265" t="s">
        <v>1</v>
      </c>
      <c r="C265" t="s">
        <v>120</v>
      </c>
      <c r="D265" t="s">
        <v>7</v>
      </c>
      <c r="E265">
        <f>IF(_966[[#This Row],[Vote]]="YEA",1,0)</f>
        <v>1</v>
      </c>
      <c r="F265">
        <f>_xlfn.XLOOKUP("H.R. 966",Table2[Bill],Table2[Agree Value])</f>
        <v>1</v>
      </c>
      <c r="G265">
        <f>IF(_966[[#This Row],[Value]]=_966[[#This Row],[Agree]],_966[[#This Row],[Count]],0)</f>
        <v>0</v>
      </c>
      <c r="H265">
        <f>_xlfn.XLOOKUP("H.R. 966",Table2[Bill],Table2[Weight?],"Error")</f>
        <v>0</v>
      </c>
    </row>
    <row r="266" spans="1:8" x14ac:dyDescent="0.2">
      <c r="A266" t="s">
        <v>314</v>
      </c>
      <c r="B266" t="s">
        <v>5</v>
      </c>
      <c r="C266" t="s">
        <v>13</v>
      </c>
      <c r="D266" t="s">
        <v>7</v>
      </c>
      <c r="E266">
        <f>IF(_966[[#This Row],[Vote]]="YEA",1,0)</f>
        <v>1</v>
      </c>
      <c r="F266">
        <f>_xlfn.XLOOKUP("H.R. 966",Table2[Bill],Table2[Agree Value])</f>
        <v>1</v>
      </c>
      <c r="G266">
        <f>IF(_966[[#This Row],[Value]]=_966[[#This Row],[Agree]],_966[[#This Row],[Count]],0)</f>
        <v>0</v>
      </c>
      <c r="H266">
        <f>_xlfn.XLOOKUP("H.R. 966",Table2[Bill],Table2[Weight?],"Error")</f>
        <v>0</v>
      </c>
    </row>
    <row r="267" spans="1:8" x14ac:dyDescent="0.2">
      <c r="A267" t="s">
        <v>315</v>
      </c>
      <c r="B267" t="s">
        <v>1</v>
      </c>
      <c r="C267" t="s">
        <v>36</v>
      </c>
      <c r="D267" t="s">
        <v>7</v>
      </c>
      <c r="E267">
        <f>IF(_966[[#This Row],[Vote]]="YEA",1,0)</f>
        <v>1</v>
      </c>
      <c r="F267">
        <f>_xlfn.XLOOKUP("H.R. 966",Table2[Bill],Table2[Agree Value])</f>
        <v>1</v>
      </c>
      <c r="G267">
        <f>IF(_966[[#This Row],[Value]]=_966[[#This Row],[Agree]],_966[[#This Row],[Count]],0)</f>
        <v>0</v>
      </c>
      <c r="H267">
        <f>_xlfn.XLOOKUP("H.R. 966",Table2[Bill],Table2[Weight?],"Error")</f>
        <v>0</v>
      </c>
    </row>
    <row r="268" spans="1:8" x14ac:dyDescent="0.2">
      <c r="A268" t="s">
        <v>316</v>
      </c>
      <c r="B268" t="s">
        <v>1</v>
      </c>
      <c r="C268" t="s">
        <v>24</v>
      </c>
      <c r="D268" t="s">
        <v>7</v>
      </c>
      <c r="E268">
        <f>IF(_966[[#This Row],[Vote]]="YEA",1,0)</f>
        <v>1</v>
      </c>
      <c r="F268">
        <f>_xlfn.XLOOKUP("H.R. 966",Table2[Bill],Table2[Agree Value])</f>
        <v>1</v>
      </c>
      <c r="G268">
        <f>IF(_966[[#This Row],[Value]]=_966[[#This Row],[Agree]],_966[[#This Row],[Count]],0)</f>
        <v>0</v>
      </c>
      <c r="H268">
        <f>_xlfn.XLOOKUP("H.R. 966",Table2[Bill],Table2[Weight?],"Error")</f>
        <v>0</v>
      </c>
    </row>
    <row r="269" spans="1:8" x14ac:dyDescent="0.2">
      <c r="A269" t="s">
        <v>317</v>
      </c>
      <c r="B269" t="s">
        <v>5</v>
      </c>
      <c r="C269" t="s">
        <v>2</v>
      </c>
      <c r="D269" t="s">
        <v>7</v>
      </c>
      <c r="E269">
        <f>IF(_966[[#This Row],[Vote]]="YEA",1,0)</f>
        <v>1</v>
      </c>
      <c r="F269">
        <f>_xlfn.XLOOKUP("H.R. 966",Table2[Bill],Table2[Agree Value])</f>
        <v>1</v>
      </c>
      <c r="G269">
        <f>IF(_966[[#This Row],[Value]]=_966[[#This Row],[Agree]],_966[[#This Row],[Count]],0)</f>
        <v>0</v>
      </c>
      <c r="H269">
        <f>_xlfn.XLOOKUP("H.R. 966",Table2[Bill],Table2[Weight?],"Error")</f>
        <v>0</v>
      </c>
    </row>
    <row r="270" spans="1:8" x14ac:dyDescent="0.2">
      <c r="A270" t="s">
        <v>318</v>
      </c>
      <c r="B270" t="s">
        <v>1</v>
      </c>
      <c r="C270" t="s">
        <v>64</v>
      </c>
      <c r="D270" t="s">
        <v>7</v>
      </c>
      <c r="E270">
        <f>IF(_966[[#This Row],[Vote]]="YEA",1,0)</f>
        <v>1</v>
      </c>
      <c r="F270">
        <f>_xlfn.XLOOKUP("H.R. 966",Table2[Bill],Table2[Agree Value])</f>
        <v>1</v>
      </c>
      <c r="G270">
        <f>IF(_966[[#This Row],[Value]]=_966[[#This Row],[Agree]],_966[[#This Row],[Count]],0)</f>
        <v>0</v>
      </c>
      <c r="H270">
        <f>_xlfn.XLOOKUP("H.R. 966",Table2[Bill],Table2[Weight?],"Error")</f>
        <v>0</v>
      </c>
    </row>
    <row r="271" spans="1:8" x14ac:dyDescent="0.2">
      <c r="A271" t="s">
        <v>319</v>
      </c>
      <c r="B271" t="s">
        <v>1</v>
      </c>
      <c r="C271" t="s">
        <v>203</v>
      </c>
      <c r="D271" t="s">
        <v>7</v>
      </c>
      <c r="E271">
        <f>IF(_966[[#This Row],[Vote]]="YEA",1,0)</f>
        <v>1</v>
      </c>
      <c r="F271">
        <f>_xlfn.XLOOKUP("H.R. 966",Table2[Bill],Table2[Agree Value])</f>
        <v>1</v>
      </c>
      <c r="G271">
        <f>IF(_966[[#This Row],[Value]]=_966[[#This Row],[Agree]],_966[[#This Row],[Count]],0)</f>
        <v>0</v>
      </c>
      <c r="H271">
        <f>_xlfn.XLOOKUP("H.R. 966",Table2[Bill],Table2[Weight?],"Error")</f>
        <v>0</v>
      </c>
    </row>
    <row r="272" spans="1:8" x14ac:dyDescent="0.2">
      <c r="A272" t="s">
        <v>320</v>
      </c>
      <c r="B272" t="s">
        <v>1</v>
      </c>
      <c r="C272" t="s">
        <v>64</v>
      </c>
      <c r="D272" t="s">
        <v>7</v>
      </c>
      <c r="E272">
        <f>IF(_966[[#This Row],[Vote]]="YEA",1,0)</f>
        <v>1</v>
      </c>
      <c r="F272">
        <f>_xlfn.XLOOKUP("H.R. 966",Table2[Bill],Table2[Agree Value])</f>
        <v>1</v>
      </c>
      <c r="G272">
        <f>IF(_966[[#This Row],[Value]]=_966[[#This Row],[Agree]],_966[[#This Row],[Count]],0)</f>
        <v>0</v>
      </c>
      <c r="H272">
        <f>_xlfn.XLOOKUP("H.R. 966",Table2[Bill],Table2[Weight?],"Error")</f>
        <v>0</v>
      </c>
    </row>
    <row r="273" spans="1:8" x14ac:dyDescent="0.2">
      <c r="A273" t="s">
        <v>321</v>
      </c>
      <c r="B273" t="s">
        <v>5</v>
      </c>
      <c r="C273" t="s">
        <v>66</v>
      </c>
      <c r="D273" t="s">
        <v>7</v>
      </c>
      <c r="E273">
        <f>IF(_966[[#This Row],[Vote]]="YEA",1,0)</f>
        <v>1</v>
      </c>
      <c r="F273">
        <f>_xlfn.XLOOKUP("H.R. 966",Table2[Bill],Table2[Agree Value])</f>
        <v>1</v>
      </c>
      <c r="G273">
        <f>IF(_966[[#This Row],[Value]]=_966[[#This Row],[Agree]],_966[[#This Row],[Count]],0)</f>
        <v>0</v>
      </c>
      <c r="H273">
        <f>_xlfn.XLOOKUP("H.R. 966",Table2[Bill],Table2[Weight?],"Error")</f>
        <v>0</v>
      </c>
    </row>
    <row r="274" spans="1:8" x14ac:dyDescent="0.2">
      <c r="A274" t="s">
        <v>322</v>
      </c>
      <c r="B274" t="s">
        <v>1</v>
      </c>
      <c r="C274" t="s">
        <v>219</v>
      </c>
      <c r="D274" t="s">
        <v>7</v>
      </c>
      <c r="E274">
        <f>IF(_966[[#This Row],[Vote]]="YEA",1,0)</f>
        <v>1</v>
      </c>
      <c r="F274">
        <f>_xlfn.XLOOKUP("H.R. 966",Table2[Bill],Table2[Agree Value])</f>
        <v>1</v>
      </c>
      <c r="G274">
        <f>IF(_966[[#This Row],[Value]]=_966[[#This Row],[Agree]],_966[[#This Row],[Count]],0)</f>
        <v>0</v>
      </c>
      <c r="H274">
        <f>_xlfn.XLOOKUP("H.R. 966",Table2[Bill],Table2[Weight?],"Error")</f>
        <v>0</v>
      </c>
    </row>
    <row r="275" spans="1:8" x14ac:dyDescent="0.2">
      <c r="A275" t="s">
        <v>323</v>
      </c>
      <c r="B275" t="s">
        <v>5</v>
      </c>
      <c r="C275" t="s">
        <v>62</v>
      </c>
      <c r="D275" t="s">
        <v>7</v>
      </c>
      <c r="E275">
        <f>IF(_966[[#This Row],[Vote]]="YEA",1,0)</f>
        <v>1</v>
      </c>
      <c r="F275">
        <f>_xlfn.XLOOKUP("H.R. 966",Table2[Bill],Table2[Agree Value])</f>
        <v>1</v>
      </c>
      <c r="G275">
        <f>IF(_966[[#This Row],[Value]]=_966[[#This Row],[Agree]],_966[[#This Row],[Count]],0)</f>
        <v>0</v>
      </c>
      <c r="H275">
        <f>_xlfn.XLOOKUP("H.R. 966",Table2[Bill],Table2[Weight?],"Error")</f>
        <v>0</v>
      </c>
    </row>
    <row r="276" spans="1:8" x14ac:dyDescent="0.2">
      <c r="A276" t="s">
        <v>324</v>
      </c>
      <c r="B276" t="s">
        <v>5</v>
      </c>
      <c r="C276" t="s">
        <v>31</v>
      </c>
      <c r="D276" t="s">
        <v>7</v>
      </c>
      <c r="E276">
        <f>IF(_966[[#This Row],[Vote]]="YEA",1,0)</f>
        <v>1</v>
      </c>
      <c r="F276">
        <f>_xlfn.XLOOKUP("H.R. 966",Table2[Bill],Table2[Agree Value])</f>
        <v>1</v>
      </c>
      <c r="G276">
        <f>IF(_966[[#This Row],[Value]]=_966[[#This Row],[Agree]],_966[[#This Row],[Count]],0)</f>
        <v>0</v>
      </c>
      <c r="H276">
        <f>_xlfn.XLOOKUP("H.R. 966",Table2[Bill],Table2[Weight?],"Error")</f>
        <v>0</v>
      </c>
    </row>
    <row r="277" spans="1:8" x14ac:dyDescent="0.2">
      <c r="A277" t="s">
        <v>325</v>
      </c>
      <c r="B277" t="s">
        <v>5</v>
      </c>
      <c r="C277" t="s">
        <v>326</v>
      </c>
      <c r="D277" t="s">
        <v>7</v>
      </c>
      <c r="E277">
        <f>IF(_966[[#This Row],[Vote]]="YEA",1,0)</f>
        <v>1</v>
      </c>
      <c r="F277">
        <f>_xlfn.XLOOKUP("H.R. 966",Table2[Bill],Table2[Agree Value])</f>
        <v>1</v>
      </c>
      <c r="G277">
        <f>IF(_966[[#This Row],[Value]]=_966[[#This Row],[Agree]],_966[[#This Row],[Count]],0)</f>
        <v>0</v>
      </c>
      <c r="H277">
        <f>_xlfn.XLOOKUP("H.R. 966",Table2[Bill],Table2[Weight?],"Error")</f>
        <v>0</v>
      </c>
    </row>
    <row r="278" spans="1:8" x14ac:dyDescent="0.2">
      <c r="A278" t="s">
        <v>327</v>
      </c>
      <c r="B278" t="s">
        <v>5</v>
      </c>
      <c r="C278" t="s">
        <v>164</v>
      </c>
      <c r="D278" t="s">
        <v>7</v>
      </c>
      <c r="E278">
        <f>IF(_966[[#This Row],[Vote]]="YEA",1,0)</f>
        <v>1</v>
      </c>
      <c r="F278">
        <f>_xlfn.XLOOKUP("H.R. 966",Table2[Bill],Table2[Agree Value])</f>
        <v>1</v>
      </c>
      <c r="G278">
        <f>IF(_966[[#This Row],[Value]]=_966[[#This Row],[Agree]],_966[[#This Row],[Count]],0)</f>
        <v>0</v>
      </c>
      <c r="H278">
        <f>_xlfn.XLOOKUP("H.R. 966",Table2[Bill],Table2[Weight?],"Error")</f>
        <v>0</v>
      </c>
    </row>
    <row r="279" spans="1:8" x14ac:dyDescent="0.2">
      <c r="A279" t="s">
        <v>328</v>
      </c>
      <c r="B279" t="s">
        <v>5</v>
      </c>
      <c r="C279" t="s">
        <v>39</v>
      </c>
      <c r="D279" t="s">
        <v>7</v>
      </c>
      <c r="E279">
        <f>IF(_966[[#This Row],[Vote]]="YEA",1,0)</f>
        <v>1</v>
      </c>
      <c r="F279">
        <f>_xlfn.XLOOKUP("H.R. 966",Table2[Bill],Table2[Agree Value])</f>
        <v>1</v>
      </c>
      <c r="G279">
        <f>IF(_966[[#This Row],[Value]]=_966[[#This Row],[Agree]],_966[[#This Row],[Count]],0)</f>
        <v>0</v>
      </c>
      <c r="H279">
        <f>_xlfn.XLOOKUP("H.R. 966",Table2[Bill],Table2[Weight?],"Error")</f>
        <v>0</v>
      </c>
    </row>
    <row r="280" spans="1:8" x14ac:dyDescent="0.2">
      <c r="A280" t="s">
        <v>329</v>
      </c>
      <c r="B280" t="s">
        <v>5</v>
      </c>
      <c r="C280" t="s">
        <v>64</v>
      </c>
      <c r="D280" t="s">
        <v>7</v>
      </c>
      <c r="E280">
        <f>IF(_966[[#This Row],[Vote]]="YEA",1,0)</f>
        <v>1</v>
      </c>
      <c r="F280">
        <f>_xlfn.XLOOKUP("H.R. 966",Table2[Bill],Table2[Agree Value])</f>
        <v>1</v>
      </c>
      <c r="G280">
        <f>IF(_966[[#This Row],[Value]]=_966[[#This Row],[Agree]],_966[[#This Row],[Count]],0)</f>
        <v>0</v>
      </c>
      <c r="H280">
        <f>_xlfn.XLOOKUP("H.R. 966",Table2[Bill],Table2[Weight?],"Error")</f>
        <v>0</v>
      </c>
    </row>
    <row r="281" spans="1:8" x14ac:dyDescent="0.2">
      <c r="A281" t="s">
        <v>330</v>
      </c>
      <c r="B281" t="s">
        <v>5</v>
      </c>
      <c r="C281" t="s">
        <v>45</v>
      </c>
      <c r="D281" t="s">
        <v>7</v>
      </c>
      <c r="E281">
        <f>IF(_966[[#This Row],[Vote]]="YEA",1,0)</f>
        <v>1</v>
      </c>
      <c r="F281">
        <f>_xlfn.XLOOKUP("H.R. 966",Table2[Bill],Table2[Agree Value])</f>
        <v>1</v>
      </c>
      <c r="G281">
        <f>IF(_966[[#This Row],[Value]]=_966[[#This Row],[Agree]],_966[[#This Row],[Count]],0)</f>
        <v>0</v>
      </c>
      <c r="H281">
        <f>_xlfn.XLOOKUP("H.R. 966",Table2[Bill],Table2[Weight?],"Error")</f>
        <v>0</v>
      </c>
    </row>
    <row r="282" spans="1:8" x14ac:dyDescent="0.2">
      <c r="A282" t="s">
        <v>331</v>
      </c>
      <c r="B282" t="s">
        <v>5</v>
      </c>
      <c r="C282" t="s">
        <v>326</v>
      </c>
      <c r="D282" t="s">
        <v>7</v>
      </c>
      <c r="E282">
        <f>IF(_966[[#This Row],[Vote]]="YEA",1,0)</f>
        <v>1</v>
      </c>
      <c r="F282">
        <f>_xlfn.XLOOKUP("H.R. 966",Table2[Bill],Table2[Agree Value])</f>
        <v>1</v>
      </c>
      <c r="G282">
        <f>IF(_966[[#This Row],[Value]]=_966[[#This Row],[Agree]],_966[[#This Row],[Count]],0)</f>
        <v>0</v>
      </c>
      <c r="H282">
        <f>_xlfn.XLOOKUP("H.R. 966",Table2[Bill],Table2[Weight?],"Error")</f>
        <v>0</v>
      </c>
    </row>
    <row r="283" spans="1:8" x14ac:dyDescent="0.2">
      <c r="A283" t="s">
        <v>332</v>
      </c>
      <c r="B283" t="s">
        <v>5</v>
      </c>
      <c r="C283" t="s">
        <v>6</v>
      </c>
      <c r="D283" t="s">
        <v>7</v>
      </c>
      <c r="E283">
        <f>IF(_966[[#This Row],[Vote]]="YEA",1,0)</f>
        <v>1</v>
      </c>
      <c r="F283">
        <f>_xlfn.XLOOKUP("H.R. 966",Table2[Bill],Table2[Agree Value])</f>
        <v>1</v>
      </c>
      <c r="G283">
        <f>IF(_966[[#This Row],[Value]]=_966[[#This Row],[Agree]],_966[[#This Row],[Count]],0)</f>
        <v>0</v>
      </c>
      <c r="H283">
        <f>_xlfn.XLOOKUP("H.R. 966",Table2[Bill],Table2[Weight?],"Error")</f>
        <v>0</v>
      </c>
    </row>
    <row r="284" spans="1:8" x14ac:dyDescent="0.2">
      <c r="A284" t="s">
        <v>333</v>
      </c>
      <c r="B284" t="s">
        <v>5</v>
      </c>
      <c r="C284" t="s">
        <v>129</v>
      </c>
      <c r="D284" t="s">
        <v>7</v>
      </c>
      <c r="E284">
        <f>IF(_966[[#This Row],[Vote]]="YEA",1,0)</f>
        <v>1</v>
      </c>
      <c r="F284">
        <f>_xlfn.XLOOKUP("H.R. 966",Table2[Bill],Table2[Agree Value])</f>
        <v>1</v>
      </c>
      <c r="G284">
        <f>IF(_966[[#This Row],[Value]]=_966[[#This Row],[Agree]],_966[[#This Row],[Count]],0)</f>
        <v>0</v>
      </c>
      <c r="H284">
        <f>_xlfn.XLOOKUP("H.R. 966",Table2[Bill],Table2[Weight?],"Error")</f>
        <v>0</v>
      </c>
    </row>
    <row r="285" spans="1:8" x14ac:dyDescent="0.2">
      <c r="A285" t="s">
        <v>334</v>
      </c>
      <c r="B285" t="s">
        <v>1</v>
      </c>
      <c r="C285" t="s">
        <v>169</v>
      </c>
      <c r="D285" t="s">
        <v>7</v>
      </c>
      <c r="E285">
        <f>IF(_966[[#This Row],[Vote]]="YEA",1,0)</f>
        <v>1</v>
      </c>
      <c r="F285">
        <f>_xlfn.XLOOKUP("H.R. 966",Table2[Bill],Table2[Agree Value])</f>
        <v>1</v>
      </c>
      <c r="G285">
        <f>IF(_966[[#This Row],[Value]]=_966[[#This Row],[Agree]],_966[[#This Row],[Count]],0)</f>
        <v>0</v>
      </c>
      <c r="H285">
        <f>_xlfn.XLOOKUP("H.R. 966",Table2[Bill],Table2[Weight?],"Error")</f>
        <v>0</v>
      </c>
    </row>
    <row r="286" spans="1:8" x14ac:dyDescent="0.2">
      <c r="A286" t="s">
        <v>335</v>
      </c>
      <c r="B286" t="s">
        <v>5</v>
      </c>
      <c r="C286" t="s">
        <v>15</v>
      </c>
      <c r="D286" t="s">
        <v>7</v>
      </c>
      <c r="E286">
        <f>IF(_966[[#This Row],[Vote]]="YEA",1,0)</f>
        <v>1</v>
      </c>
      <c r="F286">
        <f>_xlfn.XLOOKUP("H.R. 966",Table2[Bill],Table2[Agree Value])</f>
        <v>1</v>
      </c>
      <c r="G286">
        <f>IF(_966[[#This Row],[Value]]=_966[[#This Row],[Agree]],_966[[#This Row],[Count]],0)</f>
        <v>0</v>
      </c>
      <c r="H286">
        <f>_xlfn.XLOOKUP("H.R. 966",Table2[Bill],Table2[Weight?],"Error")</f>
        <v>0</v>
      </c>
    </row>
    <row r="287" spans="1:8" x14ac:dyDescent="0.2">
      <c r="A287" t="s">
        <v>336</v>
      </c>
      <c r="B287" t="s">
        <v>1</v>
      </c>
      <c r="C287" t="s">
        <v>64</v>
      </c>
      <c r="D287" t="s">
        <v>7</v>
      </c>
      <c r="E287">
        <f>IF(_966[[#This Row],[Vote]]="YEA",1,0)</f>
        <v>1</v>
      </c>
      <c r="F287">
        <f>_xlfn.XLOOKUP("H.R. 966",Table2[Bill],Table2[Agree Value])</f>
        <v>1</v>
      </c>
      <c r="G287">
        <f>IF(_966[[#This Row],[Value]]=_966[[#This Row],[Agree]],_966[[#This Row],[Count]],0)</f>
        <v>0</v>
      </c>
      <c r="H287">
        <f>_xlfn.XLOOKUP("H.R. 966",Table2[Bill],Table2[Weight?],"Error")</f>
        <v>0</v>
      </c>
    </row>
    <row r="288" spans="1:8" x14ac:dyDescent="0.2">
      <c r="A288" t="s">
        <v>337</v>
      </c>
      <c r="B288" t="s">
        <v>1</v>
      </c>
      <c r="C288" t="s">
        <v>39</v>
      </c>
      <c r="D288" t="s">
        <v>7</v>
      </c>
      <c r="E288">
        <f>IF(_966[[#This Row],[Vote]]="YEA",1,0)</f>
        <v>1</v>
      </c>
      <c r="F288">
        <f>_xlfn.XLOOKUP("H.R. 966",Table2[Bill],Table2[Agree Value])</f>
        <v>1</v>
      </c>
      <c r="G288">
        <f>IF(_966[[#This Row],[Value]]=_966[[#This Row],[Agree]],_966[[#This Row],[Count]],0)</f>
        <v>0</v>
      </c>
      <c r="H288">
        <f>_xlfn.XLOOKUP("H.R. 966",Table2[Bill],Table2[Weight?],"Error")</f>
        <v>0</v>
      </c>
    </row>
    <row r="289" spans="1:8" x14ac:dyDescent="0.2">
      <c r="A289" t="s">
        <v>338</v>
      </c>
      <c r="B289" t="s">
        <v>1</v>
      </c>
      <c r="C289" t="s">
        <v>24</v>
      </c>
      <c r="D289" t="s">
        <v>7</v>
      </c>
      <c r="E289">
        <f>IF(_966[[#This Row],[Vote]]="YEA",1,0)</f>
        <v>1</v>
      </c>
      <c r="F289">
        <f>_xlfn.XLOOKUP("H.R. 966",Table2[Bill],Table2[Agree Value])</f>
        <v>1</v>
      </c>
      <c r="G289">
        <f>IF(_966[[#This Row],[Value]]=_966[[#This Row],[Agree]],_966[[#This Row],[Count]],0)</f>
        <v>0</v>
      </c>
      <c r="H289">
        <f>_xlfn.XLOOKUP("H.R. 966",Table2[Bill],Table2[Weight?],"Error")</f>
        <v>0</v>
      </c>
    </row>
    <row r="290" spans="1:8" x14ac:dyDescent="0.2">
      <c r="A290" t="s">
        <v>339</v>
      </c>
      <c r="B290" t="s">
        <v>1</v>
      </c>
      <c r="C290" t="s">
        <v>29</v>
      </c>
      <c r="D290" t="s">
        <v>7</v>
      </c>
      <c r="E290">
        <f>IF(_966[[#This Row],[Vote]]="YEA",1,0)</f>
        <v>1</v>
      </c>
      <c r="F290">
        <f>_xlfn.XLOOKUP("H.R. 966",Table2[Bill],Table2[Agree Value])</f>
        <v>1</v>
      </c>
      <c r="G290">
        <f>IF(_966[[#This Row],[Value]]=_966[[#This Row],[Agree]],_966[[#This Row],[Count]],0)</f>
        <v>0</v>
      </c>
      <c r="H290">
        <f>_xlfn.XLOOKUP("H.R. 966",Table2[Bill],Table2[Weight?],"Error")</f>
        <v>0</v>
      </c>
    </row>
    <row r="291" spans="1:8" x14ac:dyDescent="0.2">
      <c r="A291" t="s">
        <v>340</v>
      </c>
      <c r="B291" t="s">
        <v>1</v>
      </c>
      <c r="C291" t="s">
        <v>9</v>
      </c>
      <c r="D291" t="s">
        <v>7</v>
      </c>
      <c r="E291">
        <f>IF(_966[[#This Row],[Vote]]="YEA",1,0)</f>
        <v>1</v>
      </c>
      <c r="F291">
        <f>_xlfn.XLOOKUP("H.R. 966",Table2[Bill],Table2[Agree Value])</f>
        <v>1</v>
      </c>
      <c r="G291">
        <f>IF(_966[[#This Row],[Value]]=_966[[#This Row],[Agree]],_966[[#This Row],[Count]],0)</f>
        <v>0</v>
      </c>
      <c r="H291">
        <f>_xlfn.XLOOKUP("H.R. 966",Table2[Bill],Table2[Weight?],"Error")</f>
        <v>0</v>
      </c>
    </row>
    <row r="292" spans="1:8" x14ac:dyDescent="0.2">
      <c r="A292" t="s">
        <v>341</v>
      </c>
      <c r="B292" t="s">
        <v>5</v>
      </c>
      <c r="C292" t="s">
        <v>2</v>
      </c>
      <c r="D292" t="s">
        <v>7</v>
      </c>
      <c r="E292">
        <f>IF(_966[[#This Row],[Vote]]="YEA",1,0)</f>
        <v>1</v>
      </c>
      <c r="F292">
        <f>_xlfn.XLOOKUP("H.R. 966",Table2[Bill],Table2[Agree Value])</f>
        <v>1</v>
      </c>
      <c r="G292">
        <f>IF(_966[[#This Row],[Value]]=_966[[#This Row],[Agree]],_966[[#This Row],[Count]],0)</f>
        <v>0</v>
      </c>
      <c r="H292">
        <f>_xlfn.XLOOKUP("H.R. 966",Table2[Bill],Table2[Weight?],"Error")</f>
        <v>0</v>
      </c>
    </row>
    <row r="293" spans="1:8" x14ac:dyDescent="0.2">
      <c r="A293" t="s">
        <v>342</v>
      </c>
      <c r="B293" t="s">
        <v>1</v>
      </c>
      <c r="C293" t="s">
        <v>64</v>
      </c>
      <c r="D293" t="s">
        <v>7</v>
      </c>
      <c r="E293">
        <f>IF(_966[[#This Row],[Vote]]="YEA",1,0)</f>
        <v>1</v>
      </c>
      <c r="F293">
        <f>_xlfn.XLOOKUP("H.R. 966",Table2[Bill],Table2[Agree Value])</f>
        <v>1</v>
      </c>
      <c r="G293">
        <f>IF(_966[[#This Row],[Value]]=_966[[#This Row],[Agree]],_966[[#This Row],[Count]],0)</f>
        <v>0</v>
      </c>
      <c r="H293">
        <f>_xlfn.XLOOKUP("H.R. 966",Table2[Bill],Table2[Weight?],"Error")</f>
        <v>0</v>
      </c>
    </row>
    <row r="294" spans="1:8" x14ac:dyDescent="0.2">
      <c r="A294" t="s">
        <v>343</v>
      </c>
      <c r="B294" t="s">
        <v>1</v>
      </c>
      <c r="C294" t="s">
        <v>9</v>
      </c>
      <c r="D294" t="s">
        <v>7</v>
      </c>
      <c r="E294">
        <f>IF(_966[[#This Row],[Vote]]="YEA",1,0)</f>
        <v>1</v>
      </c>
      <c r="F294">
        <f>_xlfn.XLOOKUP("H.R. 966",Table2[Bill],Table2[Agree Value])</f>
        <v>1</v>
      </c>
      <c r="G294">
        <f>IF(_966[[#This Row],[Value]]=_966[[#This Row],[Agree]],_966[[#This Row],[Count]],0)</f>
        <v>0</v>
      </c>
      <c r="H294">
        <f>_xlfn.XLOOKUP("H.R. 966",Table2[Bill],Table2[Weight?],"Error")</f>
        <v>0</v>
      </c>
    </row>
    <row r="295" spans="1:8" x14ac:dyDescent="0.2">
      <c r="A295" t="s">
        <v>344</v>
      </c>
      <c r="B295" t="s">
        <v>1</v>
      </c>
      <c r="C295" t="s">
        <v>24</v>
      </c>
      <c r="D295" t="s">
        <v>7</v>
      </c>
      <c r="E295">
        <f>IF(_966[[#This Row],[Vote]]="YEA",1,0)</f>
        <v>1</v>
      </c>
      <c r="F295">
        <f>_xlfn.XLOOKUP("H.R. 966",Table2[Bill],Table2[Agree Value])</f>
        <v>1</v>
      </c>
      <c r="G295">
        <f>IF(_966[[#This Row],[Value]]=_966[[#This Row],[Agree]],_966[[#This Row],[Count]],0)</f>
        <v>0</v>
      </c>
      <c r="H295">
        <f>_xlfn.XLOOKUP("H.R. 966",Table2[Bill],Table2[Weight?],"Error")</f>
        <v>0</v>
      </c>
    </row>
    <row r="296" spans="1:8" x14ac:dyDescent="0.2">
      <c r="A296" t="s">
        <v>345</v>
      </c>
      <c r="B296" t="s">
        <v>1</v>
      </c>
      <c r="C296" t="s">
        <v>59</v>
      </c>
      <c r="D296" t="s">
        <v>7</v>
      </c>
      <c r="E296">
        <f>IF(_966[[#This Row],[Vote]]="YEA",1,0)</f>
        <v>1</v>
      </c>
      <c r="F296">
        <f>_xlfn.XLOOKUP("H.R. 966",Table2[Bill],Table2[Agree Value])</f>
        <v>1</v>
      </c>
      <c r="G296">
        <f>IF(_966[[#This Row],[Value]]=_966[[#This Row],[Agree]],_966[[#This Row],[Count]],0)</f>
        <v>0</v>
      </c>
      <c r="H296">
        <f>_xlfn.XLOOKUP("H.R. 966",Table2[Bill],Table2[Weight?],"Error")</f>
        <v>0</v>
      </c>
    </row>
    <row r="297" spans="1:8" x14ac:dyDescent="0.2">
      <c r="A297" t="s">
        <v>346</v>
      </c>
      <c r="B297" t="s">
        <v>5</v>
      </c>
      <c r="C297" t="s">
        <v>15</v>
      </c>
      <c r="D297" t="s">
        <v>7</v>
      </c>
      <c r="E297">
        <f>IF(_966[[#This Row],[Vote]]="YEA",1,0)</f>
        <v>1</v>
      </c>
      <c r="F297">
        <f>_xlfn.XLOOKUP("H.R. 966",Table2[Bill],Table2[Agree Value])</f>
        <v>1</v>
      </c>
      <c r="G297">
        <f>IF(_966[[#This Row],[Value]]=_966[[#This Row],[Agree]],_966[[#This Row],[Count]],0)</f>
        <v>0</v>
      </c>
      <c r="H297">
        <f>_xlfn.XLOOKUP("H.R. 966",Table2[Bill],Table2[Weight?],"Error")</f>
        <v>0</v>
      </c>
    </row>
    <row r="298" spans="1:8" x14ac:dyDescent="0.2">
      <c r="A298" t="s">
        <v>347</v>
      </c>
      <c r="B298" t="s">
        <v>5</v>
      </c>
      <c r="C298" t="s">
        <v>141</v>
      </c>
      <c r="D298" t="s">
        <v>7</v>
      </c>
      <c r="E298">
        <f>IF(_966[[#This Row],[Vote]]="YEA",1,0)</f>
        <v>1</v>
      </c>
      <c r="F298">
        <f>_xlfn.XLOOKUP("H.R. 966",Table2[Bill],Table2[Agree Value])</f>
        <v>1</v>
      </c>
      <c r="G298">
        <f>IF(_966[[#This Row],[Value]]=_966[[#This Row],[Agree]],_966[[#This Row],[Count]],0)</f>
        <v>0</v>
      </c>
      <c r="H298">
        <f>_xlfn.XLOOKUP("H.R. 966",Table2[Bill],Table2[Weight?],"Error")</f>
        <v>0</v>
      </c>
    </row>
    <row r="299" spans="1:8" x14ac:dyDescent="0.2">
      <c r="A299" t="s">
        <v>348</v>
      </c>
      <c r="B299" t="s">
        <v>1</v>
      </c>
      <c r="C299" t="s">
        <v>2</v>
      </c>
      <c r="D299" t="s">
        <v>7</v>
      </c>
      <c r="E299">
        <f>IF(_966[[#This Row],[Vote]]="YEA",1,0)</f>
        <v>1</v>
      </c>
      <c r="F299">
        <f>_xlfn.XLOOKUP("H.R. 966",Table2[Bill],Table2[Agree Value])</f>
        <v>1</v>
      </c>
      <c r="G299">
        <f>IF(_966[[#This Row],[Value]]=_966[[#This Row],[Agree]],_966[[#This Row],[Count]],0)</f>
        <v>0</v>
      </c>
      <c r="H299">
        <f>_xlfn.XLOOKUP("H.R. 966",Table2[Bill],Table2[Weight?],"Error")</f>
        <v>0</v>
      </c>
    </row>
    <row r="300" spans="1:8" x14ac:dyDescent="0.2">
      <c r="A300" t="s">
        <v>349</v>
      </c>
      <c r="B300" t="s">
        <v>1</v>
      </c>
      <c r="C300" t="s">
        <v>203</v>
      </c>
      <c r="D300" t="s">
        <v>7</v>
      </c>
      <c r="E300">
        <f>IF(_966[[#This Row],[Vote]]="YEA",1,0)</f>
        <v>1</v>
      </c>
      <c r="F300">
        <f>_xlfn.XLOOKUP("H.R. 966",Table2[Bill],Table2[Agree Value])</f>
        <v>1</v>
      </c>
      <c r="G300">
        <f>IF(_966[[#This Row],[Value]]=_966[[#This Row],[Agree]],_966[[#This Row],[Count]],0)</f>
        <v>0</v>
      </c>
      <c r="H300">
        <f>_xlfn.XLOOKUP("H.R. 966",Table2[Bill],Table2[Weight?],"Error")</f>
        <v>0</v>
      </c>
    </row>
    <row r="301" spans="1:8" x14ac:dyDescent="0.2">
      <c r="A301" t="s">
        <v>350</v>
      </c>
      <c r="B301" t="s">
        <v>5</v>
      </c>
      <c r="C301" t="s">
        <v>108</v>
      </c>
      <c r="D301" t="s">
        <v>7</v>
      </c>
      <c r="E301">
        <f>IF(_966[[#This Row],[Vote]]="YEA",1,0)</f>
        <v>1</v>
      </c>
      <c r="F301">
        <f>_xlfn.XLOOKUP("H.R. 966",Table2[Bill],Table2[Agree Value])</f>
        <v>1</v>
      </c>
      <c r="G301">
        <f>IF(_966[[#This Row],[Value]]=_966[[#This Row],[Agree]],_966[[#This Row],[Count]],0)</f>
        <v>0</v>
      </c>
      <c r="H301">
        <f>_xlfn.XLOOKUP("H.R. 966",Table2[Bill],Table2[Weight?],"Error")</f>
        <v>0</v>
      </c>
    </row>
    <row r="302" spans="1:8" x14ac:dyDescent="0.2">
      <c r="A302" t="s">
        <v>351</v>
      </c>
      <c r="B302" t="s">
        <v>5</v>
      </c>
      <c r="C302" t="s">
        <v>164</v>
      </c>
      <c r="D302" t="s">
        <v>7</v>
      </c>
      <c r="E302">
        <f>IF(_966[[#This Row],[Vote]]="YEA",1,0)</f>
        <v>1</v>
      </c>
      <c r="F302">
        <f>_xlfn.XLOOKUP("H.R. 966",Table2[Bill],Table2[Agree Value])</f>
        <v>1</v>
      </c>
      <c r="G302">
        <f>IF(_966[[#This Row],[Value]]=_966[[#This Row],[Agree]],_966[[#This Row],[Count]],0)</f>
        <v>0</v>
      </c>
      <c r="H302">
        <f>_xlfn.XLOOKUP("H.R. 966",Table2[Bill],Table2[Weight?],"Error")</f>
        <v>0</v>
      </c>
    </row>
    <row r="303" spans="1:8" x14ac:dyDescent="0.2">
      <c r="A303" t="s">
        <v>352</v>
      </c>
      <c r="B303" t="s">
        <v>5</v>
      </c>
      <c r="C303" t="s">
        <v>9</v>
      </c>
      <c r="D303" t="s">
        <v>7</v>
      </c>
      <c r="E303">
        <f>IF(_966[[#This Row],[Vote]]="YEA",1,0)</f>
        <v>1</v>
      </c>
      <c r="F303">
        <f>_xlfn.XLOOKUP("H.R. 966",Table2[Bill],Table2[Agree Value])</f>
        <v>1</v>
      </c>
      <c r="G303">
        <f>IF(_966[[#This Row],[Value]]=_966[[#This Row],[Agree]],_966[[#This Row],[Count]],0)</f>
        <v>0</v>
      </c>
      <c r="H303">
        <f>_xlfn.XLOOKUP("H.R. 966",Table2[Bill],Table2[Weight?],"Error")</f>
        <v>0</v>
      </c>
    </row>
    <row r="304" spans="1:8" x14ac:dyDescent="0.2">
      <c r="A304" t="s">
        <v>353</v>
      </c>
      <c r="B304" t="s">
        <v>1</v>
      </c>
      <c r="C304" t="s">
        <v>64</v>
      </c>
      <c r="D304" t="s">
        <v>7</v>
      </c>
      <c r="E304">
        <f>IF(_966[[#This Row],[Vote]]="YEA",1,0)</f>
        <v>1</v>
      </c>
      <c r="F304">
        <f>_xlfn.XLOOKUP("H.R. 966",Table2[Bill],Table2[Agree Value])</f>
        <v>1</v>
      </c>
      <c r="G304">
        <f>IF(_966[[#This Row],[Value]]=_966[[#This Row],[Agree]],_966[[#This Row],[Count]],0)</f>
        <v>0</v>
      </c>
      <c r="H304">
        <f>_xlfn.XLOOKUP("H.R. 966",Table2[Bill],Table2[Weight?],"Error")</f>
        <v>0</v>
      </c>
    </row>
    <row r="305" spans="1:8" x14ac:dyDescent="0.2">
      <c r="A305" t="s">
        <v>354</v>
      </c>
      <c r="B305" t="s">
        <v>5</v>
      </c>
      <c r="C305" t="s">
        <v>75</v>
      </c>
      <c r="D305" t="s">
        <v>7</v>
      </c>
      <c r="E305">
        <f>IF(_966[[#This Row],[Vote]]="YEA",1,0)</f>
        <v>1</v>
      </c>
      <c r="F305">
        <f>_xlfn.XLOOKUP("H.R. 966",Table2[Bill],Table2[Agree Value])</f>
        <v>1</v>
      </c>
      <c r="G305">
        <f>IF(_966[[#This Row],[Value]]=_966[[#This Row],[Agree]],_966[[#This Row],[Count]],0)</f>
        <v>0</v>
      </c>
      <c r="H305">
        <f>_xlfn.XLOOKUP("H.R. 966",Table2[Bill],Table2[Weight?],"Error")</f>
        <v>0</v>
      </c>
    </row>
    <row r="306" spans="1:8" x14ac:dyDescent="0.2">
      <c r="A306" t="s">
        <v>355</v>
      </c>
      <c r="B306" t="s">
        <v>1</v>
      </c>
      <c r="C306" t="s">
        <v>120</v>
      </c>
      <c r="D306" t="s">
        <v>400</v>
      </c>
      <c r="E306">
        <f>IF(_966[[#This Row],[Vote]]="YEA",1,0)</f>
        <v>0</v>
      </c>
      <c r="F306">
        <f>_xlfn.XLOOKUP("H.R. 966",Table2[Bill],Table2[Agree Value])</f>
        <v>1</v>
      </c>
      <c r="G306">
        <f>IF(_966[[#This Row],[Value]]=_966[[#This Row],[Agree]],_966[[#This Row],[Count]],0)</f>
        <v>0</v>
      </c>
      <c r="H306">
        <f>_xlfn.XLOOKUP("H.R. 966",Table2[Bill],Table2[Weight?],"Error")</f>
        <v>0</v>
      </c>
    </row>
    <row r="307" spans="1:8" x14ac:dyDescent="0.2">
      <c r="A307" t="s">
        <v>356</v>
      </c>
      <c r="B307" t="s">
        <v>5</v>
      </c>
      <c r="C307" t="s">
        <v>129</v>
      </c>
      <c r="D307" t="s">
        <v>7</v>
      </c>
      <c r="E307">
        <f>IF(_966[[#This Row],[Vote]]="YEA",1,0)</f>
        <v>1</v>
      </c>
      <c r="F307">
        <f>_xlfn.XLOOKUP("H.R. 966",Table2[Bill],Table2[Agree Value])</f>
        <v>1</v>
      </c>
      <c r="G307">
        <f>IF(_966[[#This Row],[Value]]=_966[[#This Row],[Agree]],_966[[#This Row],[Count]],0)</f>
        <v>0</v>
      </c>
      <c r="H307">
        <f>_xlfn.XLOOKUP("H.R. 966",Table2[Bill],Table2[Weight?],"Error")</f>
        <v>0</v>
      </c>
    </row>
    <row r="308" spans="1:8" x14ac:dyDescent="0.2">
      <c r="A308" t="s">
        <v>357</v>
      </c>
      <c r="B308" t="s">
        <v>1</v>
      </c>
      <c r="C308" t="s">
        <v>203</v>
      </c>
      <c r="D308" t="s">
        <v>7</v>
      </c>
      <c r="E308">
        <f>IF(_966[[#This Row],[Vote]]="YEA",1,0)</f>
        <v>1</v>
      </c>
      <c r="F308">
        <f>_xlfn.XLOOKUP("H.R. 966",Table2[Bill],Table2[Agree Value])</f>
        <v>1</v>
      </c>
      <c r="G308">
        <f>IF(_966[[#This Row],[Value]]=_966[[#This Row],[Agree]],_966[[#This Row],[Count]],0)</f>
        <v>0</v>
      </c>
      <c r="H308">
        <f>_xlfn.XLOOKUP("H.R. 966",Table2[Bill],Table2[Weight?],"Error")</f>
        <v>0</v>
      </c>
    </row>
    <row r="309" spans="1:8" x14ac:dyDescent="0.2">
      <c r="A309" t="s">
        <v>358</v>
      </c>
      <c r="B309" t="s">
        <v>5</v>
      </c>
      <c r="C309" t="s">
        <v>6</v>
      </c>
      <c r="D309" t="s">
        <v>7</v>
      </c>
      <c r="E309">
        <f>IF(_966[[#This Row],[Vote]]="YEA",1,0)</f>
        <v>1</v>
      </c>
      <c r="F309">
        <f>_xlfn.XLOOKUP("H.R. 966",Table2[Bill],Table2[Agree Value])</f>
        <v>1</v>
      </c>
      <c r="G309">
        <f>IF(_966[[#This Row],[Value]]=_966[[#This Row],[Agree]],_966[[#This Row],[Count]],0)</f>
        <v>0</v>
      </c>
      <c r="H309">
        <f>_xlfn.XLOOKUP("H.R. 966",Table2[Bill],Table2[Weight?],"Error")</f>
        <v>0</v>
      </c>
    </row>
    <row r="310" spans="1:8" x14ac:dyDescent="0.2">
      <c r="A310" t="s">
        <v>359</v>
      </c>
      <c r="B310" t="s">
        <v>1</v>
      </c>
      <c r="C310" t="s">
        <v>9</v>
      </c>
      <c r="D310" t="s">
        <v>7</v>
      </c>
      <c r="E310">
        <f>IF(_966[[#This Row],[Vote]]="YEA",1,0)</f>
        <v>1</v>
      </c>
      <c r="F310">
        <f>_xlfn.XLOOKUP("H.R. 966",Table2[Bill],Table2[Agree Value])</f>
        <v>1</v>
      </c>
      <c r="G310">
        <f>IF(_966[[#This Row],[Value]]=_966[[#This Row],[Agree]],_966[[#This Row],[Count]],0)</f>
        <v>0</v>
      </c>
      <c r="H310">
        <f>_xlfn.XLOOKUP("H.R. 966",Table2[Bill],Table2[Weight?],"Error")</f>
        <v>0</v>
      </c>
    </row>
    <row r="311" spans="1:8" x14ac:dyDescent="0.2">
      <c r="A311" t="s">
        <v>360</v>
      </c>
      <c r="B311" t="s">
        <v>1</v>
      </c>
      <c r="C311" t="s">
        <v>269</v>
      </c>
      <c r="D311" t="s">
        <v>7</v>
      </c>
      <c r="E311">
        <f>IF(_966[[#This Row],[Vote]]="YEA",1,0)</f>
        <v>1</v>
      </c>
      <c r="F311">
        <f>_xlfn.XLOOKUP("H.R. 966",Table2[Bill],Table2[Agree Value])</f>
        <v>1</v>
      </c>
      <c r="G311">
        <f>IF(_966[[#This Row],[Value]]=_966[[#This Row],[Agree]],_966[[#This Row],[Count]],0)</f>
        <v>0</v>
      </c>
      <c r="H311">
        <f>_xlfn.XLOOKUP("H.R. 966",Table2[Bill],Table2[Weight?],"Error")</f>
        <v>0</v>
      </c>
    </row>
    <row r="312" spans="1:8" x14ac:dyDescent="0.2">
      <c r="A312" t="s">
        <v>361</v>
      </c>
      <c r="B312" t="s">
        <v>1</v>
      </c>
      <c r="C312" t="s">
        <v>203</v>
      </c>
      <c r="D312" t="s">
        <v>7</v>
      </c>
      <c r="E312">
        <f>IF(_966[[#This Row],[Vote]]="YEA",1,0)</f>
        <v>1</v>
      </c>
      <c r="F312">
        <f>_xlfn.XLOOKUP("H.R. 966",Table2[Bill],Table2[Agree Value])</f>
        <v>1</v>
      </c>
      <c r="G312">
        <f>IF(_966[[#This Row],[Value]]=_966[[#This Row],[Agree]],_966[[#This Row],[Count]],0)</f>
        <v>0</v>
      </c>
      <c r="H312">
        <f>_xlfn.XLOOKUP("H.R. 966",Table2[Bill],Table2[Weight?],"Error")</f>
        <v>0</v>
      </c>
    </row>
    <row r="313" spans="1:8" x14ac:dyDescent="0.2">
      <c r="A313" t="s">
        <v>362</v>
      </c>
      <c r="B313" t="s">
        <v>1</v>
      </c>
      <c r="C313" t="s">
        <v>203</v>
      </c>
      <c r="D313" t="s">
        <v>7</v>
      </c>
      <c r="E313">
        <f>IF(_966[[#This Row],[Vote]]="YEA",1,0)</f>
        <v>1</v>
      </c>
      <c r="F313">
        <f>_xlfn.XLOOKUP("H.R. 966",Table2[Bill],Table2[Agree Value])</f>
        <v>1</v>
      </c>
      <c r="G313">
        <f>IF(_966[[#This Row],[Value]]=_966[[#This Row],[Agree]],_966[[#This Row],[Count]],0)</f>
        <v>0</v>
      </c>
      <c r="H313">
        <f>_xlfn.XLOOKUP("H.R. 966",Table2[Bill],Table2[Weight?],"Error")</f>
        <v>0</v>
      </c>
    </row>
    <row r="314" spans="1:8" x14ac:dyDescent="0.2">
      <c r="A314" t="s">
        <v>363</v>
      </c>
      <c r="B314" t="s">
        <v>1</v>
      </c>
      <c r="C314" t="s">
        <v>9</v>
      </c>
      <c r="D314" t="s">
        <v>7</v>
      </c>
      <c r="E314">
        <f>IF(_966[[#This Row],[Vote]]="YEA",1,0)</f>
        <v>1</v>
      </c>
      <c r="F314">
        <f>_xlfn.XLOOKUP("H.R. 966",Table2[Bill],Table2[Agree Value])</f>
        <v>1</v>
      </c>
      <c r="G314">
        <f>IF(_966[[#This Row],[Value]]=_966[[#This Row],[Agree]],_966[[#This Row],[Count]],0)</f>
        <v>0</v>
      </c>
      <c r="H314">
        <f>_xlfn.XLOOKUP("H.R. 966",Table2[Bill],Table2[Weight?],"Error")</f>
        <v>0</v>
      </c>
    </row>
    <row r="315" spans="1:8" x14ac:dyDescent="0.2">
      <c r="A315" t="s">
        <v>364</v>
      </c>
      <c r="B315" t="s">
        <v>1</v>
      </c>
      <c r="C315" t="s">
        <v>365</v>
      </c>
      <c r="D315" t="s">
        <v>7</v>
      </c>
      <c r="E315">
        <f>IF(_966[[#This Row],[Vote]]="YEA",1,0)</f>
        <v>1</v>
      </c>
      <c r="F315">
        <f>_xlfn.XLOOKUP("H.R. 966",Table2[Bill],Table2[Agree Value])</f>
        <v>1</v>
      </c>
      <c r="G315">
        <f>IF(_966[[#This Row],[Value]]=_966[[#This Row],[Agree]],_966[[#This Row],[Count]],0)</f>
        <v>0</v>
      </c>
      <c r="H315">
        <f>_xlfn.XLOOKUP("H.R. 966",Table2[Bill],Table2[Weight?],"Error")</f>
        <v>0</v>
      </c>
    </row>
    <row r="316" spans="1:8" x14ac:dyDescent="0.2">
      <c r="A316" t="s">
        <v>366</v>
      </c>
      <c r="B316" t="s">
        <v>5</v>
      </c>
      <c r="C316" t="s">
        <v>29</v>
      </c>
      <c r="D316" t="s">
        <v>7</v>
      </c>
      <c r="E316">
        <f>IF(_966[[#This Row],[Vote]]="YEA",1,0)</f>
        <v>1</v>
      </c>
      <c r="F316">
        <f>_xlfn.XLOOKUP("H.R. 966",Table2[Bill],Table2[Agree Value])</f>
        <v>1</v>
      </c>
      <c r="G316">
        <f>IF(_966[[#This Row],[Value]]=_966[[#This Row],[Agree]],_966[[#This Row],[Count]],0)</f>
        <v>0</v>
      </c>
      <c r="H316">
        <f>_xlfn.XLOOKUP("H.R. 966",Table2[Bill],Table2[Weight?],"Error")</f>
        <v>0</v>
      </c>
    </row>
    <row r="317" spans="1:8" x14ac:dyDescent="0.2">
      <c r="A317" t="s">
        <v>367</v>
      </c>
      <c r="B317" t="s">
        <v>1</v>
      </c>
      <c r="C317" t="s">
        <v>141</v>
      </c>
      <c r="D317" t="s">
        <v>7</v>
      </c>
      <c r="E317">
        <f>IF(_966[[#This Row],[Vote]]="YEA",1,0)</f>
        <v>1</v>
      </c>
      <c r="F317">
        <f>_xlfn.XLOOKUP("H.R. 966",Table2[Bill],Table2[Agree Value])</f>
        <v>1</v>
      </c>
      <c r="G317">
        <f>IF(_966[[#This Row],[Value]]=_966[[#This Row],[Agree]],_966[[#This Row],[Count]],0)</f>
        <v>0</v>
      </c>
      <c r="H317">
        <f>_xlfn.XLOOKUP("H.R. 966",Table2[Bill],Table2[Weight?],"Error")</f>
        <v>0</v>
      </c>
    </row>
    <row r="318" spans="1:8" x14ac:dyDescent="0.2">
      <c r="A318" t="s">
        <v>368</v>
      </c>
      <c r="B318" t="s">
        <v>5</v>
      </c>
      <c r="C318" t="s">
        <v>66</v>
      </c>
      <c r="D318" t="s">
        <v>7</v>
      </c>
      <c r="E318">
        <f>IF(_966[[#This Row],[Vote]]="YEA",1,0)</f>
        <v>1</v>
      </c>
      <c r="F318">
        <f>_xlfn.XLOOKUP("H.R. 966",Table2[Bill],Table2[Agree Value])</f>
        <v>1</v>
      </c>
      <c r="G318">
        <f>IF(_966[[#This Row],[Value]]=_966[[#This Row],[Agree]],_966[[#This Row],[Count]],0)</f>
        <v>0</v>
      </c>
      <c r="H318">
        <f>_xlfn.XLOOKUP("H.R. 966",Table2[Bill],Table2[Weight?],"Error")</f>
        <v>0</v>
      </c>
    </row>
    <row r="319" spans="1:8" x14ac:dyDescent="0.2">
      <c r="A319" t="s">
        <v>369</v>
      </c>
      <c r="B319" t="s">
        <v>1</v>
      </c>
      <c r="C319" t="s">
        <v>9</v>
      </c>
      <c r="D319" t="s">
        <v>7</v>
      </c>
      <c r="E319">
        <f>IF(_966[[#This Row],[Vote]]="YEA",1,0)</f>
        <v>1</v>
      </c>
      <c r="F319">
        <f>_xlfn.XLOOKUP("H.R. 966",Table2[Bill],Table2[Agree Value])</f>
        <v>1</v>
      </c>
      <c r="G319">
        <f>IF(_966[[#This Row],[Value]]=_966[[#This Row],[Agree]],_966[[#This Row],[Count]],0)</f>
        <v>0</v>
      </c>
      <c r="H319">
        <f>_xlfn.XLOOKUP("H.R. 966",Table2[Bill],Table2[Weight?],"Error")</f>
        <v>0</v>
      </c>
    </row>
    <row r="320" spans="1:8" x14ac:dyDescent="0.2">
      <c r="A320" t="s">
        <v>370</v>
      </c>
      <c r="B320" t="s">
        <v>1</v>
      </c>
      <c r="C320" t="s">
        <v>59</v>
      </c>
      <c r="D320" t="s">
        <v>7</v>
      </c>
      <c r="E320">
        <f>IF(_966[[#This Row],[Vote]]="YEA",1,0)</f>
        <v>1</v>
      </c>
      <c r="F320">
        <f>_xlfn.XLOOKUP("H.R. 966",Table2[Bill],Table2[Agree Value])</f>
        <v>1</v>
      </c>
      <c r="G320">
        <f>IF(_966[[#This Row],[Value]]=_966[[#This Row],[Agree]],_966[[#This Row],[Count]],0)</f>
        <v>0</v>
      </c>
      <c r="H320">
        <f>_xlfn.XLOOKUP("H.R. 966",Table2[Bill],Table2[Weight?],"Error")</f>
        <v>0</v>
      </c>
    </row>
    <row r="321" spans="1:8" x14ac:dyDescent="0.2">
      <c r="A321" t="s">
        <v>371</v>
      </c>
      <c r="B321" t="s">
        <v>5</v>
      </c>
      <c r="C321" t="s">
        <v>15</v>
      </c>
      <c r="D321" t="s">
        <v>7</v>
      </c>
      <c r="E321">
        <f>IF(_966[[#This Row],[Vote]]="YEA",1,0)</f>
        <v>1</v>
      </c>
      <c r="F321">
        <f>_xlfn.XLOOKUP("H.R. 966",Table2[Bill],Table2[Agree Value])</f>
        <v>1</v>
      </c>
      <c r="G321">
        <f>IF(_966[[#This Row],[Value]]=_966[[#This Row],[Agree]],_966[[#This Row],[Count]],0)</f>
        <v>0</v>
      </c>
      <c r="H321">
        <f>_xlfn.XLOOKUP("H.R. 966",Table2[Bill],Table2[Weight?],"Error")</f>
        <v>0</v>
      </c>
    </row>
    <row r="322" spans="1:8" x14ac:dyDescent="0.2">
      <c r="A322" t="s">
        <v>372</v>
      </c>
      <c r="B322" t="s">
        <v>1</v>
      </c>
      <c r="C322" t="s">
        <v>120</v>
      </c>
      <c r="D322" t="s">
        <v>400</v>
      </c>
      <c r="E322">
        <f>IF(_966[[#This Row],[Vote]]="YEA",1,0)</f>
        <v>0</v>
      </c>
      <c r="F322">
        <f>_xlfn.XLOOKUP("H.R. 966",Table2[Bill],Table2[Agree Value])</f>
        <v>1</v>
      </c>
      <c r="G322">
        <f>IF(_966[[#This Row],[Value]]=_966[[#This Row],[Agree]],_966[[#This Row],[Count]],0)</f>
        <v>0</v>
      </c>
      <c r="H322">
        <f>_xlfn.XLOOKUP("H.R. 966",Table2[Bill],Table2[Weight?],"Error")</f>
        <v>0</v>
      </c>
    </row>
    <row r="323" spans="1:8" x14ac:dyDescent="0.2">
      <c r="A323" t="s">
        <v>373</v>
      </c>
      <c r="B323" t="s">
        <v>1</v>
      </c>
      <c r="C323" t="s">
        <v>194</v>
      </c>
      <c r="D323" t="s">
        <v>7</v>
      </c>
      <c r="E323">
        <f>IF(_966[[#This Row],[Vote]]="YEA",1,0)</f>
        <v>1</v>
      </c>
      <c r="F323">
        <f>_xlfn.XLOOKUP("H.R. 966",Table2[Bill],Table2[Agree Value])</f>
        <v>1</v>
      </c>
      <c r="G323">
        <f>IF(_966[[#This Row],[Value]]=_966[[#This Row],[Agree]],_966[[#This Row],[Count]],0)</f>
        <v>0</v>
      </c>
      <c r="H323">
        <f>_xlfn.XLOOKUP("H.R. 966",Table2[Bill],Table2[Weight?],"Error")</f>
        <v>0</v>
      </c>
    </row>
    <row r="324" spans="1:8" x14ac:dyDescent="0.2">
      <c r="A324" t="s">
        <v>374</v>
      </c>
      <c r="B324" t="s">
        <v>1</v>
      </c>
      <c r="C324" t="s">
        <v>169</v>
      </c>
      <c r="D324" t="s">
        <v>7</v>
      </c>
      <c r="E324">
        <f>IF(_966[[#This Row],[Vote]]="YEA",1,0)</f>
        <v>1</v>
      </c>
      <c r="F324">
        <f>_xlfn.XLOOKUP("H.R. 966",Table2[Bill],Table2[Agree Value])</f>
        <v>1</v>
      </c>
      <c r="G324">
        <f>IF(_966[[#This Row],[Value]]=_966[[#This Row],[Agree]],_966[[#This Row],[Count]],0)</f>
        <v>0</v>
      </c>
      <c r="H324">
        <f>_xlfn.XLOOKUP("H.R. 966",Table2[Bill],Table2[Weight?],"Error")</f>
        <v>0</v>
      </c>
    </row>
    <row r="325" spans="1:8" x14ac:dyDescent="0.2">
      <c r="A325" t="s">
        <v>375</v>
      </c>
      <c r="B325" t="s">
        <v>1</v>
      </c>
      <c r="C325" t="s">
        <v>9</v>
      </c>
      <c r="D325" t="s">
        <v>7</v>
      </c>
      <c r="E325">
        <f>IF(_966[[#This Row],[Vote]]="YEA",1,0)</f>
        <v>1</v>
      </c>
      <c r="F325">
        <f>_xlfn.XLOOKUP("H.R. 966",Table2[Bill],Table2[Agree Value])</f>
        <v>1</v>
      </c>
      <c r="G325">
        <f>IF(_966[[#This Row],[Value]]=_966[[#This Row],[Agree]],_966[[#This Row],[Count]],0)</f>
        <v>0</v>
      </c>
      <c r="H325">
        <f>_xlfn.XLOOKUP("H.R. 966",Table2[Bill],Table2[Weight?],"Error")</f>
        <v>0</v>
      </c>
    </row>
    <row r="326" spans="1:8" x14ac:dyDescent="0.2">
      <c r="A326" t="s">
        <v>376</v>
      </c>
      <c r="B326" t="s">
        <v>5</v>
      </c>
      <c r="C326" t="s">
        <v>39</v>
      </c>
      <c r="D326" t="s">
        <v>7</v>
      </c>
      <c r="E326">
        <f>IF(_966[[#This Row],[Vote]]="YEA",1,0)</f>
        <v>1</v>
      </c>
      <c r="F326">
        <f>_xlfn.XLOOKUP("H.R. 966",Table2[Bill],Table2[Agree Value])</f>
        <v>1</v>
      </c>
      <c r="G326">
        <f>IF(_966[[#This Row],[Value]]=_966[[#This Row],[Agree]],_966[[#This Row],[Count]],0)</f>
        <v>0</v>
      </c>
      <c r="H326">
        <f>_xlfn.XLOOKUP("H.R. 966",Table2[Bill],Table2[Weight?],"Error")</f>
        <v>0</v>
      </c>
    </row>
    <row r="327" spans="1:8" x14ac:dyDescent="0.2">
      <c r="A327" t="s">
        <v>377</v>
      </c>
      <c r="B327" t="s">
        <v>1</v>
      </c>
      <c r="C327" t="s">
        <v>24</v>
      </c>
      <c r="D327" t="s">
        <v>7</v>
      </c>
      <c r="E327">
        <f>IF(_966[[#This Row],[Vote]]="YEA",1,0)</f>
        <v>1</v>
      </c>
      <c r="F327">
        <f>_xlfn.XLOOKUP("H.R. 966",Table2[Bill],Table2[Agree Value])</f>
        <v>1</v>
      </c>
      <c r="G327">
        <f>IF(_966[[#This Row],[Value]]=_966[[#This Row],[Agree]],_966[[#This Row],[Count]],0)</f>
        <v>0</v>
      </c>
      <c r="H327">
        <f>_xlfn.XLOOKUP("H.R. 966",Table2[Bill],Table2[Weight?],"Error")</f>
        <v>0</v>
      </c>
    </row>
    <row r="328" spans="1:8" x14ac:dyDescent="0.2">
      <c r="A328" t="s">
        <v>378</v>
      </c>
      <c r="B328" t="s">
        <v>1</v>
      </c>
      <c r="C328" t="s">
        <v>62</v>
      </c>
      <c r="D328" t="s">
        <v>7</v>
      </c>
      <c r="E328">
        <f>IF(_966[[#This Row],[Vote]]="YEA",1,0)</f>
        <v>1</v>
      </c>
      <c r="F328">
        <f>_xlfn.XLOOKUP("H.R. 966",Table2[Bill],Table2[Agree Value])</f>
        <v>1</v>
      </c>
      <c r="G328">
        <f>IF(_966[[#This Row],[Value]]=_966[[#This Row],[Agree]],_966[[#This Row],[Count]],0)</f>
        <v>0</v>
      </c>
      <c r="H328">
        <f>_xlfn.XLOOKUP("H.R. 966",Table2[Bill],Table2[Weight?],"Error")</f>
        <v>0</v>
      </c>
    </row>
    <row r="329" spans="1:8" x14ac:dyDescent="0.2">
      <c r="A329" t="s">
        <v>379</v>
      </c>
      <c r="B329" t="s">
        <v>1</v>
      </c>
      <c r="C329" t="s">
        <v>62</v>
      </c>
      <c r="D329" t="s">
        <v>7</v>
      </c>
      <c r="E329">
        <f>IF(_966[[#This Row],[Vote]]="YEA",1,0)</f>
        <v>1</v>
      </c>
      <c r="F329">
        <f>_xlfn.XLOOKUP("H.R. 966",Table2[Bill],Table2[Agree Value])</f>
        <v>1</v>
      </c>
      <c r="G329">
        <f>IF(_966[[#This Row],[Value]]=_966[[#This Row],[Agree]],_966[[#This Row],[Count]],0)</f>
        <v>0</v>
      </c>
      <c r="H329">
        <f>_xlfn.XLOOKUP("H.R. 966",Table2[Bill],Table2[Weight?],"Error")</f>
        <v>0</v>
      </c>
    </row>
    <row r="330" spans="1:8" x14ac:dyDescent="0.2">
      <c r="A330" t="s">
        <v>380</v>
      </c>
      <c r="B330" t="s">
        <v>1</v>
      </c>
      <c r="C330" t="s">
        <v>219</v>
      </c>
      <c r="D330" t="s">
        <v>7</v>
      </c>
      <c r="E330">
        <f>IF(_966[[#This Row],[Vote]]="YEA",1,0)</f>
        <v>1</v>
      </c>
      <c r="F330">
        <f>_xlfn.XLOOKUP("H.R. 966",Table2[Bill],Table2[Agree Value])</f>
        <v>1</v>
      </c>
      <c r="G330">
        <f>IF(_966[[#This Row],[Value]]=_966[[#This Row],[Agree]],_966[[#This Row],[Count]],0)</f>
        <v>0</v>
      </c>
      <c r="H330">
        <f>_xlfn.XLOOKUP("H.R. 966",Table2[Bill],Table2[Weight?],"Error")</f>
        <v>0</v>
      </c>
    </row>
    <row r="331" spans="1:8" x14ac:dyDescent="0.2">
      <c r="A331" t="s">
        <v>381</v>
      </c>
      <c r="B331" t="s">
        <v>5</v>
      </c>
      <c r="C331" t="s">
        <v>66</v>
      </c>
      <c r="D331" t="s">
        <v>7</v>
      </c>
      <c r="E331">
        <f>IF(_966[[#This Row],[Vote]]="YEA",1,0)</f>
        <v>1</v>
      </c>
      <c r="F331">
        <f>_xlfn.XLOOKUP("H.R. 966",Table2[Bill],Table2[Agree Value])</f>
        <v>1</v>
      </c>
      <c r="G331">
        <f>IF(_966[[#This Row],[Value]]=_966[[#This Row],[Agree]],_966[[#This Row],[Count]],0)</f>
        <v>0</v>
      </c>
      <c r="H331">
        <f>_xlfn.XLOOKUP("H.R. 966",Table2[Bill],Table2[Weight?],"Error")</f>
        <v>0</v>
      </c>
    </row>
    <row r="332" spans="1:8" x14ac:dyDescent="0.2">
      <c r="A332" t="s">
        <v>382</v>
      </c>
      <c r="B332" t="s">
        <v>5</v>
      </c>
      <c r="C332" t="s">
        <v>141</v>
      </c>
      <c r="D332" t="s">
        <v>7</v>
      </c>
      <c r="E332">
        <f>IF(_966[[#This Row],[Vote]]="YEA",1,0)</f>
        <v>1</v>
      </c>
      <c r="F332">
        <f>_xlfn.XLOOKUP("H.R. 966",Table2[Bill],Table2[Agree Value])</f>
        <v>1</v>
      </c>
      <c r="G332">
        <f>IF(_966[[#This Row],[Value]]=_966[[#This Row],[Agree]],_966[[#This Row],[Count]],0)</f>
        <v>0</v>
      </c>
      <c r="H332">
        <f>_xlfn.XLOOKUP("H.R. 966",Table2[Bill],Table2[Weight?],"Error")</f>
        <v>0</v>
      </c>
    </row>
    <row r="333" spans="1:8" x14ac:dyDescent="0.2">
      <c r="A333" t="s">
        <v>383</v>
      </c>
      <c r="B333" t="s">
        <v>5</v>
      </c>
      <c r="C333" t="s">
        <v>6</v>
      </c>
      <c r="D333" t="s">
        <v>7</v>
      </c>
      <c r="E333">
        <f>IF(_966[[#This Row],[Vote]]="YEA",1,0)</f>
        <v>1</v>
      </c>
      <c r="F333">
        <f>_xlfn.XLOOKUP("H.R. 966",Table2[Bill],Table2[Agree Value])</f>
        <v>1</v>
      </c>
      <c r="G333">
        <f>IF(_966[[#This Row],[Value]]=_966[[#This Row],[Agree]],_966[[#This Row],[Count]],0)</f>
        <v>0</v>
      </c>
      <c r="H333">
        <f>_xlfn.XLOOKUP("H.R. 966",Table2[Bill],Table2[Weight?],"Error")</f>
        <v>0</v>
      </c>
    </row>
    <row r="334" spans="1:8" x14ac:dyDescent="0.2">
      <c r="A334" t="s">
        <v>384</v>
      </c>
      <c r="B334" t="s">
        <v>5</v>
      </c>
      <c r="C334" t="s">
        <v>36</v>
      </c>
      <c r="D334" t="s">
        <v>400</v>
      </c>
      <c r="E334">
        <f>IF(_966[[#This Row],[Vote]]="YEA",1,0)</f>
        <v>0</v>
      </c>
      <c r="F334">
        <f>_xlfn.XLOOKUP("H.R. 966",Table2[Bill],Table2[Agree Value])</f>
        <v>1</v>
      </c>
      <c r="G334">
        <f>IF(_966[[#This Row],[Value]]=_966[[#This Row],[Agree]],_966[[#This Row],[Count]],0)</f>
        <v>0</v>
      </c>
      <c r="H334">
        <f>_xlfn.XLOOKUP("H.R. 966",Table2[Bill],Table2[Weight?],"Error")</f>
        <v>0</v>
      </c>
    </row>
    <row r="335" spans="1:8" x14ac:dyDescent="0.2">
      <c r="A335" t="s">
        <v>385</v>
      </c>
      <c r="B335" t="s">
        <v>5</v>
      </c>
      <c r="C335" t="s">
        <v>75</v>
      </c>
      <c r="D335" t="s">
        <v>7</v>
      </c>
      <c r="E335">
        <f>IF(_966[[#This Row],[Vote]]="YEA",1,0)</f>
        <v>1</v>
      </c>
      <c r="F335">
        <f>_xlfn.XLOOKUP("H.R. 966",Table2[Bill],Table2[Agree Value])</f>
        <v>1</v>
      </c>
      <c r="G335">
        <f>IF(_966[[#This Row],[Value]]=_966[[#This Row],[Agree]],_966[[#This Row],[Count]],0)</f>
        <v>0</v>
      </c>
      <c r="H335">
        <f>_xlfn.XLOOKUP("H.R. 966",Table2[Bill],Table2[Weight?],"Error")</f>
        <v>0</v>
      </c>
    </row>
    <row r="336" spans="1:8" x14ac:dyDescent="0.2">
      <c r="A336" t="s">
        <v>386</v>
      </c>
      <c r="B336" t="s">
        <v>5</v>
      </c>
      <c r="C336" t="s">
        <v>387</v>
      </c>
      <c r="D336" t="s">
        <v>7</v>
      </c>
      <c r="E336">
        <f>IF(_966[[#This Row],[Vote]]="YEA",1,0)</f>
        <v>1</v>
      </c>
      <c r="F336">
        <f>_xlfn.XLOOKUP("H.R. 966",Table2[Bill],Table2[Agree Value])</f>
        <v>1</v>
      </c>
      <c r="G336">
        <f>IF(_966[[#This Row],[Value]]=_966[[#This Row],[Agree]],_966[[#This Row],[Count]],0)</f>
        <v>0</v>
      </c>
      <c r="H336">
        <f>_xlfn.XLOOKUP("H.R. 966",Table2[Bill],Table2[Weight?],"Error")</f>
        <v>0</v>
      </c>
    </row>
    <row r="337" spans="1:8" x14ac:dyDescent="0.2">
      <c r="A337" t="s">
        <v>388</v>
      </c>
      <c r="B337" t="s">
        <v>1</v>
      </c>
      <c r="C337" t="s">
        <v>2</v>
      </c>
      <c r="D337" t="s">
        <v>7</v>
      </c>
      <c r="E337">
        <f>IF(_966[[#This Row],[Vote]]="YEA",1,0)</f>
        <v>1</v>
      </c>
      <c r="F337">
        <f>_xlfn.XLOOKUP("H.R. 966",Table2[Bill],Table2[Agree Value])</f>
        <v>1</v>
      </c>
      <c r="G337">
        <f>IF(_966[[#This Row],[Value]]=_966[[#This Row],[Agree]],_966[[#This Row],[Count]],0)</f>
        <v>0</v>
      </c>
      <c r="H337">
        <f>_xlfn.XLOOKUP("H.R. 966",Table2[Bill],Table2[Weight?],"Error")</f>
        <v>0</v>
      </c>
    </row>
    <row r="338" spans="1:8" x14ac:dyDescent="0.2">
      <c r="A338" t="s">
        <v>389</v>
      </c>
      <c r="B338" t="s">
        <v>5</v>
      </c>
      <c r="C338" t="s">
        <v>2</v>
      </c>
      <c r="D338" t="s">
        <v>7</v>
      </c>
      <c r="E338">
        <f>IF(_966[[#This Row],[Vote]]="YEA",1,0)</f>
        <v>1</v>
      </c>
      <c r="F338">
        <f>_xlfn.XLOOKUP("H.R. 966",Table2[Bill],Table2[Agree Value])</f>
        <v>1</v>
      </c>
      <c r="G338">
        <f>IF(_966[[#This Row],[Value]]=_966[[#This Row],[Agree]],_966[[#This Row],[Count]],0)</f>
        <v>0</v>
      </c>
      <c r="H338">
        <f>_xlfn.XLOOKUP("H.R. 966",Table2[Bill],Table2[Weight?],"Error")</f>
        <v>0</v>
      </c>
    </row>
    <row r="339" spans="1:8" x14ac:dyDescent="0.2">
      <c r="A339" t="s">
        <v>390</v>
      </c>
      <c r="B339" t="s">
        <v>5</v>
      </c>
      <c r="C339" t="s">
        <v>15</v>
      </c>
      <c r="D339" t="s">
        <v>7</v>
      </c>
      <c r="E339">
        <f>IF(_966[[#This Row],[Vote]]="YEA",1,0)</f>
        <v>1</v>
      </c>
      <c r="F339">
        <f>_xlfn.XLOOKUP("H.R. 966",Table2[Bill],Table2[Agree Value])</f>
        <v>1</v>
      </c>
      <c r="G339">
        <f>IF(_966[[#This Row],[Value]]=_966[[#This Row],[Agree]],_966[[#This Row],[Count]],0)</f>
        <v>0</v>
      </c>
      <c r="H339">
        <f>_xlfn.XLOOKUP("H.R. 966",Table2[Bill],Table2[Weight?],"Error")</f>
        <v>0</v>
      </c>
    </row>
    <row r="340" spans="1:8" x14ac:dyDescent="0.2">
      <c r="A340" t="s">
        <v>391</v>
      </c>
      <c r="B340" t="s">
        <v>1</v>
      </c>
      <c r="C340" t="s">
        <v>9</v>
      </c>
      <c r="D340" t="s">
        <v>7</v>
      </c>
      <c r="E340">
        <f>IF(_966[[#This Row],[Vote]]="YEA",1,0)</f>
        <v>1</v>
      </c>
      <c r="F340">
        <f>_xlfn.XLOOKUP("H.R. 966",Table2[Bill],Table2[Agree Value])</f>
        <v>1</v>
      </c>
      <c r="G340">
        <f>IF(_966[[#This Row],[Value]]=_966[[#This Row],[Agree]],_966[[#This Row],[Count]],0)</f>
        <v>0</v>
      </c>
      <c r="H340">
        <f>_xlfn.XLOOKUP("H.R. 966",Table2[Bill],Table2[Weight?],"Error")</f>
        <v>0</v>
      </c>
    </row>
    <row r="341" spans="1:8" x14ac:dyDescent="0.2">
      <c r="A341" t="s">
        <v>392</v>
      </c>
      <c r="B341" t="s">
        <v>1</v>
      </c>
      <c r="C341" t="s">
        <v>219</v>
      </c>
      <c r="D341" t="s">
        <v>7</v>
      </c>
      <c r="E341">
        <f>IF(_966[[#This Row],[Vote]]="YEA",1,0)</f>
        <v>1</v>
      </c>
      <c r="F341">
        <f>_xlfn.XLOOKUP("H.R. 966",Table2[Bill],Table2[Agree Value])</f>
        <v>1</v>
      </c>
      <c r="G341">
        <f>IF(_966[[#This Row],[Value]]=_966[[#This Row],[Agree]],_966[[#This Row],[Count]],0)</f>
        <v>0</v>
      </c>
      <c r="H341">
        <f>_xlfn.XLOOKUP("H.R. 966",Table2[Bill],Table2[Weight?],"Error")</f>
        <v>0</v>
      </c>
    </row>
    <row r="342" spans="1:8" x14ac:dyDescent="0.2">
      <c r="A342" t="s">
        <v>393</v>
      </c>
      <c r="B342" t="s">
        <v>5</v>
      </c>
      <c r="C342" t="s">
        <v>39</v>
      </c>
      <c r="D342" t="s">
        <v>7</v>
      </c>
      <c r="E342">
        <f>IF(_966[[#This Row],[Vote]]="YEA",1,0)</f>
        <v>1</v>
      </c>
      <c r="F342">
        <f>_xlfn.XLOOKUP("H.R. 966",Table2[Bill],Table2[Agree Value])</f>
        <v>1</v>
      </c>
      <c r="G342">
        <f>IF(_966[[#This Row],[Value]]=_966[[#This Row],[Agree]],_966[[#This Row],[Count]],0)</f>
        <v>0</v>
      </c>
      <c r="H342">
        <f>_xlfn.XLOOKUP("H.R. 966",Table2[Bill],Table2[Weight?],"Error")</f>
        <v>0</v>
      </c>
    </row>
    <row r="343" spans="1:8" x14ac:dyDescent="0.2">
      <c r="A343" t="s">
        <v>394</v>
      </c>
      <c r="B343" t="s">
        <v>1</v>
      </c>
      <c r="C343" t="s">
        <v>64</v>
      </c>
      <c r="D343" t="s">
        <v>7</v>
      </c>
      <c r="E343">
        <f>IF(_966[[#This Row],[Vote]]="YEA",1,0)</f>
        <v>1</v>
      </c>
      <c r="F343">
        <f>_xlfn.XLOOKUP("H.R. 966",Table2[Bill],Table2[Agree Value])</f>
        <v>1</v>
      </c>
      <c r="G343">
        <f>IF(_966[[#This Row],[Value]]=_966[[#This Row],[Agree]],_966[[#This Row],[Count]],0)</f>
        <v>0</v>
      </c>
      <c r="H343">
        <f>_xlfn.XLOOKUP("H.R. 966",Table2[Bill],Table2[Weight?],"Error")</f>
        <v>0</v>
      </c>
    </row>
    <row r="344" spans="1:8" x14ac:dyDescent="0.2">
      <c r="A344" t="s">
        <v>395</v>
      </c>
      <c r="B344" t="s">
        <v>5</v>
      </c>
      <c r="C344" t="s">
        <v>39</v>
      </c>
      <c r="D344" t="s">
        <v>400</v>
      </c>
      <c r="E344">
        <f>IF(_966[[#This Row],[Vote]]="YEA",1,0)</f>
        <v>0</v>
      </c>
      <c r="F344">
        <f>_xlfn.XLOOKUP("H.R. 966",Table2[Bill],Table2[Agree Value])</f>
        <v>1</v>
      </c>
      <c r="G344">
        <f>IF(_966[[#This Row],[Value]]=_966[[#This Row],[Agree]],_966[[#This Row],[Count]],0)</f>
        <v>0</v>
      </c>
      <c r="H344">
        <f>_xlfn.XLOOKUP("H.R. 966",Table2[Bill],Table2[Weight?],"Error")</f>
        <v>0</v>
      </c>
    </row>
    <row r="345" spans="1:8" x14ac:dyDescent="0.2">
      <c r="A345" t="s">
        <v>396</v>
      </c>
      <c r="B345" t="s">
        <v>1</v>
      </c>
      <c r="C345" t="s">
        <v>42</v>
      </c>
      <c r="D345" t="s">
        <v>7</v>
      </c>
      <c r="E345">
        <f>IF(_966[[#This Row],[Vote]]="YEA",1,0)</f>
        <v>1</v>
      </c>
      <c r="F345">
        <f>_xlfn.XLOOKUP("H.R. 966",Table2[Bill],Table2[Agree Value])</f>
        <v>1</v>
      </c>
      <c r="G345">
        <f>IF(_966[[#This Row],[Value]]=_966[[#This Row],[Agree]],_966[[#This Row],[Count]],0)</f>
        <v>0</v>
      </c>
      <c r="H345">
        <f>_xlfn.XLOOKUP("H.R. 966",Table2[Bill],Table2[Weight?],"Error")</f>
        <v>0</v>
      </c>
    </row>
    <row r="346" spans="1:8" x14ac:dyDescent="0.2">
      <c r="A346" t="s">
        <v>397</v>
      </c>
      <c r="B346" t="s">
        <v>1</v>
      </c>
      <c r="C346" t="s">
        <v>9</v>
      </c>
      <c r="D346" t="s">
        <v>7</v>
      </c>
      <c r="E346">
        <f>IF(_966[[#This Row],[Vote]]="YEA",1,0)</f>
        <v>1</v>
      </c>
      <c r="F346">
        <f>_xlfn.XLOOKUP("H.R. 966",Table2[Bill],Table2[Agree Value])</f>
        <v>1</v>
      </c>
      <c r="G346">
        <f>IF(_966[[#This Row],[Value]]=_966[[#This Row],[Agree]],_966[[#This Row],[Count]],0)</f>
        <v>0</v>
      </c>
      <c r="H346">
        <f>_xlfn.XLOOKUP("H.R. 966",Table2[Bill],Table2[Weight?],"Error")</f>
        <v>0</v>
      </c>
    </row>
    <row r="347" spans="1:8" x14ac:dyDescent="0.2">
      <c r="A347" t="s">
        <v>398</v>
      </c>
      <c r="B347" t="s">
        <v>1</v>
      </c>
      <c r="C347" t="s">
        <v>219</v>
      </c>
      <c r="D347" t="s">
        <v>7</v>
      </c>
      <c r="E347">
        <f>IF(_966[[#This Row],[Vote]]="YEA",1,0)</f>
        <v>1</v>
      </c>
      <c r="F347">
        <f>_xlfn.XLOOKUP("H.R. 966",Table2[Bill],Table2[Agree Value])</f>
        <v>1</v>
      </c>
      <c r="G347">
        <f>IF(_966[[#This Row],[Value]]=_966[[#This Row],[Agree]],_966[[#This Row],[Count]],0)</f>
        <v>0</v>
      </c>
      <c r="H347">
        <f>_xlfn.XLOOKUP("H.R. 966",Table2[Bill],Table2[Weight?],"Error")</f>
        <v>0</v>
      </c>
    </row>
    <row r="348" spans="1:8" x14ac:dyDescent="0.2">
      <c r="A348" t="s">
        <v>399</v>
      </c>
      <c r="B348" t="s">
        <v>5</v>
      </c>
      <c r="C348" t="s">
        <v>89</v>
      </c>
      <c r="D348" t="s">
        <v>7</v>
      </c>
      <c r="E348">
        <f>IF(_966[[#This Row],[Vote]]="YEA",1,0)</f>
        <v>1</v>
      </c>
      <c r="F348">
        <f>_xlfn.XLOOKUP("H.R. 966",Table2[Bill],Table2[Agree Value])</f>
        <v>1</v>
      </c>
      <c r="G348">
        <f>IF(_966[[#This Row],[Value]]=_966[[#This Row],[Agree]],_966[[#This Row],[Count]],0)</f>
        <v>0</v>
      </c>
      <c r="H348">
        <f>_xlfn.XLOOKUP("H.R. 966",Table2[Bill],Table2[Weight?],"Error")</f>
        <v>0</v>
      </c>
    </row>
    <row r="349" spans="1:8" x14ac:dyDescent="0.2">
      <c r="A349" t="s">
        <v>401</v>
      </c>
      <c r="B349" t="s">
        <v>1</v>
      </c>
      <c r="C349" t="s">
        <v>66</v>
      </c>
      <c r="D349" t="s">
        <v>7</v>
      </c>
      <c r="E349">
        <f>IF(_966[[#This Row],[Vote]]="YEA",1,0)</f>
        <v>1</v>
      </c>
      <c r="F349">
        <f>_xlfn.XLOOKUP("H.R. 966",Table2[Bill],Table2[Agree Value])</f>
        <v>1</v>
      </c>
      <c r="G349">
        <f>IF(_966[[#This Row],[Value]]=_966[[#This Row],[Agree]],_966[[#This Row],[Count]],0)</f>
        <v>0</v>
      </c>
      <c r="H349">
        <f>_xlfn.XLOOKUP("H.R. 966",Table2[Bill],Table2[Weight?],"Error")</f>
        <v>0</v>
      </c>
    </row>
    <row r="350" spans="1:8" x14ac:dyDescent="0.2">
      <c r="A350" t="s">
        <v>402</v>
      </c>
      <c r="B350" t="s">
        <v>1</v>
      </c>
      <c r="C350" t="s">
        <v>62</v>
      </c>
      <c r="D350" t="s">
        <v>7</v>
      </c>
      <c r="E350">
        <f>IF(_966[[#This Row],[Vote]]="YEA",1,0)</f>
        <v>1</v>
      </c>
      <c r="F350">
        <f>_xlfn.XLOOKUP("H.R. 966",Table2[Bill],Table2[Agree Value])</f>
        <v>1</v>
      </c>
      <c r="G350">
        <f>IF(_966[[#This Row],[Value]]=_966[[#This Row],[Agree]],_966[[#This Row],[Count]],0)</f>
        <v>0</v>
      </c>
      <c r="H350">
        <f>_xlfn.XLOOKUP("H.R. 966",Table2[Bill],Table2[Weight?],"Error")</f>
        <v>0</v>
      </c>
    </row>
    <row r="351" spans="1:8" x14ac:dyDescent="0.2">
      <c r="A351" t="s">
        <v>403</v>
      </c>
      <c r="B351" t="s">
        <v>1</v>
      </c>
      <c r="C351" t="s">
        <v>9</v>
      </c>
      <c r="D351" t="s">
        <v>7</v>
      </c>
      <c r="E351">
        <f>IF(_966[[#This Row],[Vote]]="YEA",1,0)</f>
        <v>1</v>
      </c>
      <c r="F351">
        <f>_xlfn.XLOOKUP("H.R. 966",Table2[Bill],Table2[Agree Value])</f>
        <v>1</v>
      </c>
      <c r="G351">
        <f>IF(_966[[#This Row],[Value]]=_966[[#This Row],[Agree]],_966[[#This Row],[Count]],0)</f>
        <v>0</v>
      </c>
      <c r="H351">
        <f>_xlfn.XLOOKUP("H.R. 966",Table2[Bill],Table2[Weight?],"Error")</f>
        <v>0</v>
      </c>
    </row>
    <row r="352" spans="1:8" x14ac:dyDescent="0.2">
      <c r="A352" t="s">
        <v>404</v>
      </c>
      <c r="B352" t="s">
        <v>1</v>
      </c>
      <c r="C352" t="s">
        <v>62</v>
      </c>
      <c r="D352" t="s">
        <v>7</v>
      </c>
      <c r="E352">
        <f>IF(_966[[#This Row],[Vote]]="YEA",1,0)</f>
        <v>1</v>
      </c>
      <c r="F352">
        <f>_xlfn.XLOOKUP("H.R. 966",Table2[Bill],Table2[Agree Value])</f>
        <v>1</v>
      </c>
      <c r="G352">
        <f>IF(_966[[#This Row],[Value]]=_966[[#This Row],[Agree]],_966[[#This Row],[Count]],0)</f>
        <v>0</v>
      </c>
      <c r="H352">
        <f>_xlfn.XLOOKUP("H.R. 966",Table2[Bill],Table2[Weight?],"Error")</f>
        <v>0</v>
      </c>
    </row>
    <row r="353" spans="1:8" x14ac:dyDescent="0.2">
      <c r="A353" t="s">
        <v>405</v>
      </c>
      <c r="B353" t="s">
        <v>1</v>
      </c>
      <c r="C353" t="s">
        <v>45</v>
      </c>
      <c r="D353" t="s">
        <v>7</v>
      </c>
      <c r="E353">
        <f>IF(_966[[#This Row],[Vote]]="YEA",1,0)</f>
        <v>1</v>
      </c>
      <c r="F353">
        <f>_xlfn.XLOOKUP("H.R. 966",Table2[Bill],Table2[Agree Value])</f>
        <v>1</v>
      </c>
      <c r="G353">
        <f>IF(_966[[#This Row],[Value]]=_966[[#This Row],[Agree]],_966[[#This Row],[Count]],0)</f>
        <v>0</v>
      </c>
      <c r="H353">
        <f>_xlfn.XLOOKUP("H.R. 966",Table2[Bill],Table2[Weight?],"Error")</f>
        <v>0</v>
      </c>
    </row>
    <row r="354" spans="1:8" x14ac:dyDescent="0.2">
      <c r="A354" t="s">
        <v>406</v>
      </c>
      <c r="B354" t="s">
        <v>1</v>
      </c>
      <c r="C354" t="s">
        <v>141</v>
      </c>
      <c r="D354" t="s">
        <v>7</v>
      </c>
      <c r="E354">
        <f>IF(_966[[#This Row],[Vote]]="YEA",1,0)</f>
        <v>1</v>
      </c>
      <c r="F354">
        <f>_xlfn.XLOOKUP("H.R. 966",Table2[Bill],Table2[Agree Value])</f>
        <v>1</v>
      </c>
      <c r="G354">
        <f>IF(_966[[#This Row],[Value]]=_966[[#This Row],[Agree]],_966[[#This Row],[Count]],0)</f>
        <v>0</v>
      </c>
      <c r="H354">
        <f>_xlfn.XLOOKUP("H.R. 966",Table2[Bill],Table2[Weight?],"Error")</f>
        <v>0</v>
      </c>
    </row>
    <row r="355" spans="1:8" x14ac:dyDescent="0.2">
      <c r="A355" t="s">
        <v>407</v>
      </c>
      <c r="B355" t="s">
        <v>5</v>
      </c>
      <c r="C355" t="s">
        <v>51</v>
      </c>
      <c r="D355" t="s">
        <v>7</v>
      </c>
      <c r="E355">
        <f>IF(_966[[#This Row],[Vote]]="YEA",1,0)</f>
        <v>1</v>
      </c>
      <c r="F355">
        <f>_xlfn.XLOOKUP("H.R. 966",Table2[Bill],Table2[Agree Value])</f>
        <v>1</v>
      </c>
      <c r="G355">
        <f>IF(_966[[#This Row],[Value]]=_966[[#This Row],[Agree]],_966[[#This Row],[Count]],0)</f>
        <v>0</v>
      </c>
      <c r="H355">
        <f>_xlfn.XLOOKUP("H.R. 966",Table2[Bill],Table2[Weight?],"Error")</f>
        <v>0</v>
      </c>
    </row>
    <row r="356" spans="1:8" x14ac:dyDescent="0.2">
      <c r="A356" t="s">
        <v>408</v>
      </c>
      <c r="B356" t="s">
        <v>1</v>
      </c>
      <c r="C356" t="s">
        <v>47</v>
      </c>
      <c r="D356" t="s">
        <v>7</v>
      </c>
      <c r="E356">
        <f>IF(_966[[#This Row],[Vote]]="YEA",1,0)</f>
        <v>1</v>
      </c>
      <c r="F356">
        <f>_xlfn.XLOOKUP("H.R. 966",Table2[Bill],Table2[Agree Value])</f>
        <v>1</v>
      </c>
      <c r="G356">
        <f>IF(_966[[#This Row],[Value]]=_966[[#This Row],[Agree]],_966[[#This Row],[Count]],0)</f>
        <v>0</v>
      </c>
      <c r="H356">
        <f>_xlfn.XLOOKUP("H.R. 966",Table2[Bill],Table2[Weight?],"Error")</f>
        <v>0</v>
      </c>
    </row>
    <row r="357" spans="1:8" x14ac:dyDescent="0.2">
      <c r="A357" t="s">
        <v>409</v>
      </c>
      <c r="B357" t="s">
        <v>5</v>
      </c>
      <c r="C357" t="s">
        <v>13</v>
      </c>
      <c r="D357" t="s">
        <v>7</v>
      </c>
      <c r="E357">
        <f>IF(_966[[#This Row],[Vote]]="YEA",1,0)</f>
        <v>1</v>
      </c>
      <c r="F357">
        <f>_xlfn.XLOOKUP("H.R. 966",Table2[Bill],Table2[Agree Value])</f>
        <v>1</v>
      </c>
      <c r="G357">
        <f>IF(_966[[#This Row],[Value]]=_966[[#This Row],[Agree]],_966[[#This Row],[Count]],0)</f>
        <v>0</v>
      </c>
      <c r="H357">
        <f>_xlfn.XLOOKUP("H.R. 966",Table2[Bill],Table2[Weight?],"Error")</f>
        <v>0</v>
      </c>
    </row>
    <row r="358" spans="1:8" x14ac:dyDescent="0.2">
      <c r="A358" t="s">
        <v>410</v>
      </c>
      <c r="B358" t="s">
        <v>1</v>
      </c>
      <c r="C358" t="s">
        <v>13</v>
      </c>
      <c r="D358" t="s">
        <v>7</v>
      </c>
      <c r="E358">
        <f>IF(_966[[#This Row],[Vote]]="YEA",1,0)</f>
        <v>1</v>
      </c>
      <c r="F358">
        <f>_xlfn.XLOOKUP("H.R. 966",Table2[Bill],Table2[Agree Value])</f>
        <v>1</v>
      </c>
      <c r="G358">
        <f>IF(_966[[#This Row],[Value]]=_966[[#This Row],[Agree]],_966[[#This Row],[Count]],0)</f>
        <v>0</v>
      </c>
      <c r="H358">
        <f>_xlfn.XLOOKUP("H.R. 966",Table2[Bill],Table2[Weight?],"Error")</f>
        <v>0</v>
      </c>
    </row>
    <row r="359" spans="1:8" x14ac:dyDescent="0.2">
      <c r="A359" t="s">
        <v>411</v>
      </c>
      <c r="B359" t="s">
        <v>5</v>
      </c>
      <c r="C359" t="s">
        <v>15</v>
      </c>
      <c r="D359" t="s">
        <v>7</v>
      </c>
      <c r="E359">
        <f>IF(_966[[#This Row],[Vote]]="YEA",1,0)</f>
        <v>1</v>
      </c>
      <c r="F359">
        <f>_xlfn.XLOOKUP("H.R. 966",Table2[Bill],Table2[Agree Value])</f>
        <v>1</v>
      </c>
      <c r="G359">
        <f>IF(_966[[#This Row],[Value]]=_966[[#This Row],[Agree]],_966[[#This Row],[Count]],0)</f>
        <v>0</v>
      </c>
      <c r="H359">
        <f>_xlfn.XLOOKUP("H.R. 966",Table2[Bill],Table2[Weight?],"Error")</f>
        <v>0</v>
      </c>
    </row>
    <row r="360" spans="1:8" x14ac:dyDescent="0.2">
      <c r="A360" t="s">
        <v>412</v>
      </c>
      <c r="B360" t="s">
        <v>5</v>
      </c>
      <c r="C360" t="s">
        <v>15</v>
      </c>
      <c r="D360" t="s">
        <v>7</v>
      </c>
      <c r="E360">
        <f>IF(_966[[#This Row],[Vote]]="YEA",1,0)</f>
        <v>1</v>
      </c>
      <c r="F360">
        <f>_xlfn.XLOOKUP("H.R. 966",Table2[Bill],Table2[Agree Value])</f>
        <v>1</v>
      </c>
      <c r="G360">
        <f>IF(_966[[#This Row],[Value]]=_966[[#This Row],[Agree]],_966[[#This Row],[Count]],0)</f>
        <v>0</v>
      </c>
      <c r="H360">
        <f>_xlfn.XLOOKUP("H.R. 966",Table2[Bill],Table2[Weight?],"Error")</f>
        <v>0</v>
      </c>
    </row>
    <row r="361" spans="1:8" x14ac:dyDescent="0.2">
      <c r="A361" t="s">
        <v>413</v>
      </c>
      <c r="B361" t="s">
        <v>1</v>
      </c>
      <c r="C361" t="s">
        <v>6</v>
      </c>
      <c r="D361" t="s">
        <v>7</v>
      </c>
      <c r="E361">
        <f>IF(_966[[#This Row],[Vote]]="YEA",1,0)</f>
        <v>1</v>
      </c>
      <c r="F361">
        <f>_xlfn.XLOOKUP("H.R. 966",Table2[Bill],Table2[Agree Value])</f>
        <v>1</v>
      </c>
      <c r="G361">
        <f>IF(_966[[#This Row],[Value]]=_966[[#This Row],[Agree]],_966[[#This Row],[Count]],0)</f>
        <v>0</v>
      </c>
      <c r="H361">
        <f>_xlfn.XLOOKUP("H.R. 966",Table2[Bill],Table2[Weight?],"Error")</f>
        <v>0</v>
      </c>
    </row>
    <row r="362" spans="1:8" x14ac:dyDescent="0.2">
      <c r="A362" t="s">
        <v>414</v>
      </c>
      <c r="B362" t="s">
        <v>1</v>
      </c>
      <c r="C362" t="s">
        <v>9</v>
      </c>
      <c r="D362" t="s">
        <v>7</v>
      </c>
      <c r="E362">
        <f>IF(_966[[#This Row],[Vote]]="YEA",1,0)</f>
        <v>1</v>
      </c>
      <c r="F362">
        <f>_xlfn.XLOOKUP("H.R. 966",Table2[Bill],Table2[Agree Value])</f>
        <v>1</v>
      </c>
      <c r="G362">
        <f>IF(_966[[#This Row],[Value]]=_966[[#This Row],[Agree]],_966[[#This Row],[Count]],0)</f>
        <v>0</v>
      </c>
      <c r="H362">
        <f>_xlfn.XLOOKUP("H.R. 966",Table2[Bill],Table2[Weight?],"Error")</f>
        <v>0</v>
      </c>
    </row>
    <row r="363" spans="1:8" x14ac:dyDescent="0.2">
      <c r="A363" t="s">
        <v>415</v>
      </c>
      <c r="B363" t="s">
        <v>1</v>
      </c>
      <c r="C363" t="s">
        <v>203</v>
      </c>
      <c r="D363" t="s">
        <v>7</v>
      </c>
      <c r="E363">
        <f>IF(_966[[#This Row],[Vote]]="YEA",1,0)</f>
        <v>1</v>
      </c>
      <c r="F363">
        <f>_xlfn.XLOOKUP("H.R. 966",Table2[Bill],Table2[Agree Value])</f>
        <v>1</v>
      </c>
      <c r="G363">
        <f>IF(_966[[#This Row],[Value]]=_966[[#This Row],[Agree]],_966[[#This Row],[Count]],0)</f>
        <v>0</v>
      </c>
      <c r="H363">
        <f>_xlfn.XLOOKUP("H.R. 966",Table2[Bill],Table2[Weight?],"Error")</f>
        <v>0</v>
      </c>
    </row>
    <row r="364" spans="1:8" x14ac:dyDescent="0.2">
      <c r="A364" t="s">
        <v>416</v>
      </c>
      <c r="B364" t="s">
        <v>5</v>
      </c>
      <c r="C364" t="s">
        <v>182</v>
      </c>
      <c r="D364" t="s">
        <v>7</v>
      </c>
      <c r="E364">
        <f>IF(_966[[#This Row],[Vote]]="YEA",1,0)</f>
        <v>1</v>
      </c>
      <c r="F364">
        <f>_xlfn.XLOOKUP("H.R. 966",Table2[Bill],Table2[Agree Value])</f>
        <v>1</v>
      </c>
      <c r="G364">
        <f>IF(_966[[#This Row],[Value]]=_966[[#This Row],[Agree]],_966[[#This Row],[Count]],0)</f>
        <v>0</v>
      </c>
      <c r="H364">
        <f>_xlfn.XLOOKUP("H.R. 966",Table2[Bill],Table2[Weight?],"Error")</f>
        <v>0</v>
      </c>
    </row>
    <row r="365" spans="1:8" x14ac:dyDescent="0.2">
      <c r="A365" t="s">
        <v>417</v>
      </c>
      <c r="B365" t="s">
        <v>1</v>
      </c>
      <c r="C365" t="s">
        <v>45</v>
      </c>
      <c r="D365" t="s">
        <v>7</v>
      </c>
      <c r="E365">
        <f>IF(_966[[#This Row],[Vote]]="YEA",1,0)</f>
        <v>1</v>
      </c>
      <c r="F365">
        <f>_xlfn.XLOOKUP("H.R. 966",Table2[Bill],Table2[Agree Value])</f>
        <v>1</v>
      </c>
      <c r="G365">
        <f>IF(_966[[#This Row],[Value]]=_966[[#This Row],[Agree]],_966[[#This Row],[Count]],0)</f>
        <v>0</v>
      </c>
      <c r="H365">
        <f>_xlfn.XLOOKUP("H.R. 966",Table2[Bill],Table2[Weight?],"Error")</f>
        <v>0</v>
      </c>
    </row>
    <row r="366" spans="1:8" x14ac:dyDescent="0.2">
      <c r="A366" t="s">
        <v>418</v>
      </c>
      <c r="B366" t="s">
        <v>5</v>
      </c>
      <c r="C366" t="s">
        <v>11</v>
      </c>
      <c r="D366" t="s">
        <v>7</v>
      </c>
      <c r="E366">
        <f>IF(_966[[#This Row],[Vote]]="YEA",1,0)</f>
        <v>1</v>
      </c>
      <c r="F366">
        <f>_xlfn.XLOOKUP("H.R. 966",Table2[Bill],Table2[Agree Value])</f>
        <v>1</v>
      </c>
      <c r="G366">
        <f>IF(_966[[#This Row],[Value]]=_966[[#This Row],[Agree]],_966[[#This Row],[Count]],0)</f>
        <v>0</v>
      </c>
      <c r="H366">
        <f>_xlfn.XLOOKUP("H.R. 966",Table2[Bill],Table2[Weight?],"Error")</f>
        <v>0</v>
      </c>
    </row>
    <row r="367" spans="1:8" x14ac:dyDescent="0.2">
      <c r="A367" t="s">
        <v>419</v>
      </c>
      <c r="B367" t="s">
        <v>5</v>
      </c>
      <c r="C367" t="s">
        <v>27</v>
      </c>
      <c r="D367" t="s">
        <v>7</v>
      </c>
      <c r="E367">
        <f>IF(_966[[#This Row],[Vote]]="YEA",1,0)</f>
        <v>1</v>
      </c>
      <c r="F367">
        <f>_xlfn.XLOOKUP("H.R. 966",Table2[Bill],Table2[Agree Value])</f>
        <v>1</v>
      </c>
      <c r="G367">
        <f>IF(_966[[#This Row],[Value]]=_966[[#This Row],[Agree]],_966[[#This Row],[Count]],0)</f>
        <v>0</v>
      </c>
      <c r="H367">
        <f>_xlfn.XLOOKUP("H.R. 966",Table2[Bill],Table2[Weight?],"Error")</f>
        <v>0</v>
      </c>
    </row>
    <row r="368" spans="1:8" x14ac:dyDescent="0.2">
      <c r="A368" t="s">
        <v>420</v>
      </c>
      <c r="B368" t="s">
        <v>5</v>
      </c>
      <c r="C368" t="s">
        <v>203</v>
      </c>
      <c r="D368" t="s">
        <v>7</v>
      </c>
      <c r="E368">
        <f>IF(_966[[#This Row],[Vote]]="YEA",1,0)</f>
        <v>1</v>
      </c>
      <c r="F368">
        <f>_xlfn.XLOOKUP("H.R. 966",Table2[Bill],Table2[Agree Value])</f>
        <v>1</v>
      </c>
      <c r="G368">
        <f>IF(_966[[#This Row],[Value]]=_966[[#This Row],[Agree]],_966[[#This Row],[Count]],0)</f>
        <v>0</v>
      </c>
      <c r="H368">
        <f>_xlfn.XLOOKUP("H.R. 966",Table2[Bill],Table2[Weight?],"Error")</f>
        <v>0</v>
      </c>
    </row>
    <row r="369" spans="1:8" x14ac:dyDescent="0.2">
      <c r="A369" t="s">
        <v>421</v>
      </c>
      <c r="B369" t="s">
        <v>1</v>
      </c>
      <c r="C369" t="s">
        <v>141</v>
      </c>
      <c r="D369" t="s">
        <v>7</v>
      </c>
      <c r="E369">
        <f>IF(_966[[#This Row],[Vote]]="YEA",1,0)</f>
        <v>1</v>
      </c>
      <c r="F369">
        <f>_xlfn.XLOOKUP("H.R. 966",Table2[Bill],Table2[Agree Value])</f>
        <v>1</v>
      </c>
      <c r="G369">
        <f>IF(_966[[#This Row],[Value]]=_966[[#This Row],[Agree]],_966[[#This Row],[Count]],0)</f>
        <v>0</v>
      </c>
      <c r="H369">
        <f>_xlfn.XLOOKUP("H.R. 966",Table2[Bill],Table2[Weight?],"Error")</f>
        <v>0</v>
      </c>
    </row>
    <row r="370" spans="1:8" x14ac:dyDescent="0.2">
      <c r="A370" t="s">
        <v>422</v>
      </c>
      <c r="B370" t="s">
        <v>5</v>
      </c>
      <c r="C370" t="s">
        <v>66</v>
      </c>
      <c r="D370" t="s">
        <v>7</v>
      </c>
      <c r="E370">
        <f>IF(_966[[#This Row],[Vote]]="YEA",1,0)</f>
        <v>1</v>
      </c>
      <c r="F370">
        <f>_xlfn.XLOOKUP("H.R. 966",Table2[Bill],Table2[Agree Value])</f>
        <v>1</v>
      </c>
      <c r="G370">
        <f>IF(_966[[#This Row],[Value]]=_966[[#This Row],[Agree]],_966[[#This Row],[Count]],0)</f>
        <v>0</v>
      </c>
      <c r="H370">
        <f>_xlfn.XLOOKUP("H.R. 966",Table2[Bill],Table2[Weight?],"Error")</f>
        <v>0</v>
      </c>
    </row>
    <row r="371" spans="1:8" x14ac:dyDescent="0.2">
      <c r="A371" t="s">
        <v>423</v>
      </c>
      <c r="B371" t="s">
        <v>1</v>
      </c>
      <c r="C371" t="s">
        <v>62</v>
      </c>
      <c r="D371" t="s">
        <v>7</v>
      </c>
      <c r="E371">
        <f>IF(_966[[#This Row],[Vote]]="YEA",1,0)</f>
        <v>1</v>
      </c>
      <c r="F371">
        <f>_xlfn.XLOOKUP("H.R. 966",Table2[Bill],Table2[Agree Value])</f>
        <v>1</v>
      </c>
      <c r="G371">
        <f>IF(_966[[#This Row],[Value]]=_966[[#This Row],[Agree]],_966[[#This Row],[Count]],0)</f>
        <v>0</v>
      </c>
      <c r="H371">
        <f>_xlfn.XLOOKUP("H.R. 966",Table2[Bill],Table2[Weight?],"Error")</f>
        <v>0</v>
      </c>
    </row>
    <row r="372" spans="1:8" x14ac:dyDescent="0.2">
      <c r="A372" t="s">
        <v>424</v>
      </c>
      <c r="B372" t="s">
        <v>1</v>
      </c>
      <c r="C372" t="s">
        <v>39</v>
      </c>
      <c r="D372" t="s">
        <v>7</v>
      </c>
      <c r="E372">
        <f>IF(_966[[#This Row],[Vote]]="YEA",1,0)</f>
        <v>1</v>
      </c>
      <c r="F372">
        <f>_xlfn.XLOOKUP("H.R. 966",Table2[Bill],Table2[Agree Value])</f>
        <v>1</v>
      </c>
      <c r="G372">
        <f>IF(_966[[#This Row],[Value]]=_966[[#This Row],[Agree]],_966[[#This Row],[Count]],0)</f>
        <v>0</v>
      </c>
      <c r="H372">
        <f>_xlfn.XLOOKUP("H.R. 966",Table2[Bill],Table2[Weight?],"Error")</f>
        <v>0</v>
      </c>
    </row>
    <row r="373" spans="1:8" x14ac:dyDescent="0.2">
      <c r="A373" t="s">
        <v>425</v>
      </c>
      <c r="B373" t="s">
        <v>1</v>
      </c>
      <c r="C373" t="s">
        <v>47</v>
      </c>
      <c r="D373" t="s">
        <v>7</v>
      </c>
      <c r="E373">
        <f>IF(_966[[#This Row],[Vote]]="YEA",1,0)</f>
        <v>1</v>
      </c>
      <c r="F373">
        <f>_xlfn.XLOOKUP("H.R. 966",Table2[Bill],Table2[Agree Value])</f>
        <v>1</v>
      </c>
      <c r="G373">
        <f>IF(_966[[#This Row],[Value]]=_966[[#This Row],[Agree]],_966[[#This Row],[Count]],0)</f>
        <v>0</v>
      </c>
      <c r="H373">
        <f>_xlfn.XLOOKUP("H.R. 966",Table2[Bill],Table2[Weight?],"Error")</f>
        <v>0</v>
      </c>
    </row>
    <row r="374" spans="1:8" x14ac:dyDescent="0.2">
      <c r="A374" t="s">
        <v>426</v>
      </c>
      <c r="B374" t="s">
        <v>5</v>
      </c>
      <c r="C374" t="s">
        <v>29</v>
      </c>
      <c r="D374" t="s">
        <v>400</v>
      </c>
      <c r="E374">
        <f>IF(_966[[#This Row],[Vote]]="YEA",1,0)</f>
        <v>0</v>
      </c>
      <c r="F374">
        <f>_xlfn.XLOOKUP("H.R. 966",Table2[Bill],Table2[Agree Value])</f>
        <v>1</v>
      </c>
      <c r="G374">
        <f>IF(_966[[#This Row],[Value]]=_966[[#This Row],[Agree]],_966[[#This Row],[Count]],0)</f>
        <v>0</v>
      </c>
      <c r="H374">
        <f>_xlfn.XLOOKUP("H.R. 966",Table2[Bill],Table2[Weight?],"Error")</f>
        <v>0</v>
      </c>
    </row>
    <row r="375" spans="1:8" x14ac:dyDescent="0.2">
      <c r="A375" t="s">
        <v>427</v>
      </c>
      <c r="B375" t="s">
        <v>1</v>
      </c>
      <c r="C375" t="s">
        <v>287</v>
      </c>
      <c r="D375" t="s">
        <v>7</v>
      </c>
      <c r="E375">
        <f>IF(_966[[#This Row],[Vote]]="YEA",1,0)</f>
        <v>1</v>
      </c>
      <c r="F375">
        <f>_xlfn.XLOOKUP("H.R. 966",Table2[Bill],Table2[Agree Value])</f>
        <v>1</v>
      </c>
      <c r="G375">
        <f>IF(_966[[#This Row],[Value]]=_966[[#This Row],[Agree]],_966[[#This Row],[Count]],0)</f>
        <v>0</v>
      </c>
      <c r="H375">
        <f>_xlfn.XLOOKUP("H.R. 966",Table2[Bill],Table2[Weight?],"Error")</f>
        <v>0</v>
      </c>
    </row>
    <row r="376" spans="1:8" x14ac:dyDescent="0.2">
      <c r="A376" t="s">
        <v>428</v>
      </c>
      <c r="B376" t="s">
        <v>1</v>
      </c>
      <c r="C376" t="s">
        <v>51</v>
      </c>
      <c r="D376" t="s">
        <v>7</v>
      </c>
      <c r="E376">
        <f>IF(_966[[#This Row],[Vote]]="YEA",1,0)</f>
        <v>1</v>
      </c>
      <c r="F376">
        <f>_xlfn.XLOOKUP("H.R. 966",Table2[Bill],Table2[Agree Value])</f>
        <v>1</v>
      </c>
      <c r="G376">
        <f>IF(_966[[#This Row],[Value]]=_966[[#This Row],[Agree]],_966[[#This Row],[Count]],0)</f>
        <v>0</v>
      </c>
      <c r="H376">
        <f>_xlfn.XLOOKUP("H.R. 966",Table2[Bill],Table2[Weight?],"Error")</f>
        <v>0</v>
      </c>
    </row>
    <row r="377" spans="1:8" x14ac:dyDescent="0.2">
      <c r="A377" t="s">
        <v>429</v>
      </c>
      <c r="B377" t="s">
        <v>5</v>
      </c>
      <c r="C377" t="s">
        <v>120</v>
      </c>
      <c r="D377" t="s">
        <v>7</v>
      </c>
      <c r="E377">
        <f>IF(_966[[#This Row],[Vote]]="YEA",1,0)</f>
        <v>1</v>
      </c>
      <c r="F377">
        <f>_xlfn.XLOOKUP("H.R. 966",Table2[Bill],Table2[Agree Value])</f>
        <v>1</v>
      </c>
      <c r="G377">
        <f>IF(_966[[#This Row],[Value]]=_966[[#This Row],[Agree]],_966[[#This Row],[Count]],0)</f>
        <v>0</v>
      </c>
      <c r="H377">
        <f>_xlfn.XLOOKUP("H.R. 966",Table2[Bill],Table2[Weight?],"Error")</f>
        <v>0</v>
      </c>
    </row>
    <row r="378" spans="1:8" x14ac:dyDescent="0.2">
      <c r="A378" t="s">
        <v>430</v>
      </c>
      <c r="B378" t="s">
        <v>5</v>
      </c>
      <c r="C378" t="s">
        <v>9</v>
      </c>
      <c r="D378" t="s">
        <v>7</v>
      </c>
      <c r="E378">
        <f>IF(_966[[#This Row],[Vote]]="YEA",1,0)</f>
        <v>1</v>
      </c>
      <c r="F378">
        <f>_xlfn.XLOOKUP("H.R. 966",Table2[Bill],Table2[Agree Value])</f>
        <v>1</v>
      </c>
      <c r="G378">
        <f>IF(_966[[#This Row],[Value]]=_966[[#This Row],[Agree]],_966[[#This Row],[Count]],0)</f>
        <v>0</v>
      </c>
      <c r="H378">
        <f>_xlfn.XLOOKUP("H.R. 966",Table2[Bill],Table2[Weight?],"Error")</f>
        <v>0</v>
      </c>
    </row>
    <row r="379" spans="1:8" x14ac:dyDescent="0.2">
      <c r="A379" t="s">
        <v>431</v>
      </c>
      <c r="B379" t="s">
        <v>5</v>
      </c>
      <c r="C379" t="s">
        <v>64</v>
      </c>
      <c r="D379" t="s">
        <v>7</v>
      </c>
      <c r="E379">
        <f>IF(_966[[#This Row],[Vote]]="YEA",1,0)</f>
        <v>1</v>
      </c>
      <c r="F379">
        <f>_xlfn.XLOOKUP("H.R. 966",Table2[Bill],Table2[Agree Value])</f>
        <v>1</v>
      </c>
      <c r="G379">
        <f>IF(_966[[#This Row],[Value]]=_966[[#This Row],[Agree]],_966[[#This Row],[Count]],0)</f>
        <v>0</v>
      </c>
      <c r="H379">
        <f>_xlfn.XLOOKUP("H.R. 966",Table2[Bill],Table2[Weight?],"Error")</f>
        <v>0</v>
      </c>
    </row>
    <row r="380" spans="1:8" x14ac:dyDescent="0.2">
      <c r="A380" t="s">
        <v>432</v>
      </c>
      <c r="B380" t="s">
        <v>5</v>
      </c>
      <c r="C380" t="s">
        <v>169</v>
      </c>
      <c r="D380" t="s">
        <v>7</v>
      </c>
      <c r="E380">
        <f>IF(_966[[#This Row],[Vote]]="YEA",1,0)</f>
        <v>1</v>
      </c>
      <c r="F380">
        <f>_xlfn.XLOOKUP("H.R. 966",Table2[Bill],Table2[Agree Value])</f>
        <v>1</v>
      </c>
      <c r="G380">
        <f>IF(_966[[#This Row],[Value]]=_966[[#This Row],[Agree]],_966[[#This Row],[Count]],0)</f>
        <v>0</v>
      </c>
      <c r="H380">
        <f>_xlfn.XLOOKUP("H.R. 966",Table2[Bill],Table2[Weight?],"Error")</f>
        <v>0</v>
      </c>
    </row>
    <row r="381" spans="1:8" x14ac:dyDescent="0.2">
      <c r="A381" t="s">
        <v>433</v>
      </c>
      <c r="B381" t="s">
        <v>5</v>
      </c>
      <c r="C381" t="s">
        <v>39</v>
      </c>
      <c r="D381" t="s">
        <v>7</v>
      </c>
      <c r="E381">
        <f>IF(_966[[#This Row],[Vote]]="YEA",1,0)</f>
        <v>1</v>
      </c>
      <c r="F381">
        <f>_xlfn.XLOOKUP("H.R. 966",Table2[Bill],Table2[Agree Value])</f>
        <v>1</v>
      </c>
      <c r="G381">
        <f>IF(_966[[#This Row],[Value]]=_966[[#This Row],[Agree]],_966[[#This Row],[Count]],0)</f>
        <v>0</v>
      </c>
      <c r="H381">
        <f>_xlfn.XLOOKUP("H.R. 966",Table2[Bill],Table2[Weight?],"Error")</f>
        <v>0</v>
      </c>
    </row>
    <row r="382" spans="1:8" x14ac:dyDescent="0.2">
      <c r="A382" t="s">
        <v>434</v>
      </c>
      <c r="B382" t="s">
        <v>1</v>
      </c>
      <c r="C382" t="s">
        <v>45</v>
      </c>
      <c r="D382" t="s">
        <v>7</v>
      </c>
      <c r="E382">
        <f>IF(_966[[#This Row],[Vote]]="YEA",1,0)</f>
        <v>1</v>
      </c>
      <c r="F382">
        <f>_xlfn.XLOOKUP("H.R. 966",Table2[Bill],Table2[Agree Value])</f>
        <v>1</v>
      </c>
      <c r="G382">
        <f>IF(_966[[#This Row],[Value]]=_966[[#This Row],[Agree]],_966[[#This Row],[Count]],0)</f>
        <v>0</v>
      </c>
      <c r="H382">
        <f>_xlfn.XLOOKUP("H.R. 966",Table2[Bill],Table2[Weight?],"Error")</f>
        <v>0</v>
      </c>
    </row>
    <row r="383" spans="1:8" x14ac:dyDescent="0.2">
      <c r="A383" t="s">
        <v>435</v>
      </c>
      <c r="B383" t="s">
        <v>1</v>
      </c>
      <c r="C383" t="s">
        <v>141</v>
      </c>
      <c r="D383" t="s">
        <v>7</v>
      </c>
      <c r="E383">
        <f>IF(_966[[#This Row],[Vote]]="YEA",1,0)</f>
        <v>1</v>
      </c>
      <c r="F383">
        <f>_xlfn.XLOOKUP("H.R. 966",Table2[Bill],Table2[Agree Value])</f>
        <v>1</v>
      </c>
      <c r="G383">
        <f>IF(_966[[#This Row],[Value]]=_966[[#This Row],[Agree]],_966[[#This Row],[Count]],0)</f>
        <v>0</v>
      </c>
      <c r="H383">
        <f>_xlfn.XLOOKUP("H.R. 966",Table2[Bill],Table2[Weight?],"Error")</f>
        <v>0</v>
      </c>
    </row>
    <row r="384" spans="1:8" x14ac:dyDescent="0.2">
      <c r="A384" t="s">
        <v>436</v>
      </c>
      <c r="B384" t="s">
        <v>5</v>
      </c>
      <c r="C384" t="s">
        <v>6</v>
      </c>
      <c r="D384" t="s">
        <v>7</v>
      </c>
      <c r="E384">
        <f>IF(_966[[#This Row],[Vote]]="YEA",1,0)</f>
        <v>1</v>
      </c>
      <c r="F384">
        <f>_xlfn.XLOOKUP("H.R. 966",Table2[Bill],Table2[Agree Value])</f>
        <v>1</v>
      </c>
      <c r="G384">
        <f>IF(_966[[#This Row],[Value]]=_966[[#This Row],[Agree]],_966[[#This Row],[Count]],0)</f>
        <v>0</v>
      </c>
      <c r="H384">
        <f>_xlfn.XLOOKUP("H.R. 966",Table2[Bill],Table2[Weight?],"Error")</f>
        <v>0</v>
      </c>
    </row>
    <row r="385" spans="1:8" x14ac:dyDescent="0.2">
      <c r="A385" t="s">
        <v>437</v>
      </c>
      <c r="B385" t="s">
        <v>1</v>
      </c>
      <c r="C385" t="s">
        <v>9</v>
      </c>
      <c r="D385" t="s">
        <v>7</v>
      </c>
      <c r="E385">
        <f>IF(_966[[#This Row],[Vote]]="YEA",1,0)</f>
        <v>1</v>
      </c>
      <c r="F385">
        <f>_xlfn.XLOOKUP("H.R. 966",Table2[Bill],Table2[Agree Value])</f>
        <v>1</v>
      </c>
      <c r="G385">
        <f>IF(_966[[#This Row],[Value]]=_966[[#This Row],[Agree]],_966[[#This Row],[Count]],0)</f>
        <v>0</v>
      </c>
      <c r="H385">
        <f>_xlfn.XLOOKUP("H.R. 966",Table2[Bill],Table2[Weight?],"Error")</f>
        <v>0</v>
      </c>
    </row>
    <row r="386" spans="1:8" x14ac:dyDescent="0.2">
      <c r="A386" t="s">
        <v>438</v>
      </c>
      <c r="B386" t="s">
        <v>1</v>
      </c>
      <c r="C386" t="s">
        <v>31</v>
      </c>
      <c r="D386" t="s">
        <v>7</v>
      </c>
      <c r="E386">
        <f>IF(_966[[#This Row],[Vote]]="YEA",1,0)</f>
        <v>1</v>
      </c>
      <c r="F386">
        <f>_xlfn.XLOOKUP("H.R. 966",Table2[Bill],Table2[Agree Value])</f>
        <v>1</v>
      </c>
      <c r="G386">
        <f>IF(_966[[#This Row],[Value]]=_966[[#This Row],[Agree]],_966[[#This Row],[Count]],0)</f>
        <v>0</v>
      </c>
      <c r="H386">
        <f>_xlfn.XLOOKUP("H.R. 966",Table2[Bill],Table2[Weight?],"Error")</f>
        <v>0</v>
      </c>
    </row>
    <row r="387" spans="1:8" x14ac:dyDescent="0.2">
      <c r="A387" t="s">
        <v>439</v>
      </c>
      <c r="B387" t="s">
        <v>1</v>
      </c>
      <c r="C387" t="s">
        <v>9</v>
      </c>
      <c r="D387" t="s">
        <v>7</v>
      </c>
      <c r="E387">
        <f>IF(_966[[#This Row],[Vote]]="YEA",1,0)</f>
        <v>1</v>
      </c>
      <c r="F387">
        <f>_xlfn.XLOOKUP("H.R. 966",Table2[Bill],Table2[Agree Value])</f>
        <v>1</v>
      </c>
      <c r="G387">
        <f>IF(_966[[#This Row],[Value]]=_966[[#This Row],[Agree]],_966[[#This Row],[Count]],0)</f>
        <v>0</v>
      </c>
      <c r="H387">
        <f>_xlfn.XLOOKUP("H.R. 966",Table2[Bill],Table2[Weight?],"Error")</f>
        <v>0</v>
      </c>
    </row>
    <row r="388" spans="1:8" x14ac:dyDescent="0.2">
      <c r="A388" t="s">
        <v>440</v>
      </c>
      <c r="B388" t="s">
        <v>5</v>
      </c>
      <c r="C388" t="s">
        <v>64</v>
      </c>
      <c r="D388" t="s">
        <v>7</v>
      </c>
      <c r="E388">
        <f>IF(_966[[#This Row],[Vote]]="YEA",1,0)</f>
        <v>1</v>
      </c>
      <c r="F388">
        <f>_xlfn.XLOOKUP("H.R. 966",Table2[Bill],Table2[Agree Value])</f>
        <v>1</v>
      </c>
      <c r="G388">
        <f>IF(_966[[#This Row],[Value]]=_966[[#This Row],[Agree]],_966[[#This Row],[Count]],0)</f>
        <v>0</v>
      </c>
      <c r="H388">
        <f>_xlfn.XLOOKUP("H.R. 966",Table2[Bill],Table2[Weight?],"Error")</f>
        <v>0</v>
      </c>
    </row>
    <row r="389" spans="1:8" x14ac:dyDescent="0.2">
      <c r="A389" t="s">
        <v>441</v>
      </c>
      <c r="B389" t="s">
        <v>1</v>
      </c>
      <c r="C389" t="s">
        <v>45</v>
      </c>
      <c r="D389" t="s">
        <v>7</v>
      </c>
      <c r="E389">
        <f>IF(_966[[#This Row],[Vote]]="YEA",1,0)</f>
        <v>1</v>
      </c>
      <c r="F389">
        <f>_xlfn.XLOOKUP("H.R. 966",Table2[Bill],Table2[Agree Value])</f>
        <v>1</v>
      </c>
      <c r="G389">
        <f>IF(_966[[#This Row],[Value]]=_966[[#This Row],[Agree]],_966[[#This Row],[Count]],0)</f>
        <v>0</v>
      </c>
      <c r="H389">
        <f>_xlfn.XLOOKUP("H.R. 966",Table2[Bill],Table2[Weight?],"Error")</f>
        <v>0</v>
      </c>
    </row>
    <row r="390" spans="1:8" x14ac:dyDescent="0.2">
      <c r="A390" t="s">
        <v>442</v>
      </c>
      <c r="B390" t="s">
        <v>1</v>
      </c>
      <c r="C390" t="s">
        <v>9</v>
      </c>
      <c r="D390" t="s">
        <v>7</v>
      </c>
      <c r="E390">
        <f>IF(_966[[#This Row],[Vote]]="YEA",1,0)</f>
        <v>1</v>
      </c>
      <c r="F390">
        <f>_xlfn.XLOOKUP("H.R. 966",Table2[Bill],Table2[Agree Value])</f>
        <v>1</v>
      </c>
      <c r="G390">
        <f>IF(_966[[#This Row],[Value]]=_966[[#This Row],[Agree]],_966[[#This Row],[Count]],0)</f>
        <v>0</v>
      </c>
      <c r="H390">
        <f>_xlfn.XLOOKUP("H.R. 966",Table2[Bill],Table2[Weight?],"Error")</f>
        <v>0</v>
      </c>
    </row>
    <row r="391" spans="1:8" x14ac:dyDescent="0.2">
      <c r="A391" t="s">
        <v>443</v>
      </c>
      <c r="B391" t="s">
        <v>1</v>
      </c>
      <c r="C391" t="s">
        <v>161</v>
      </c>
      <c r="D391" t="s">
        <v>7</v>
      </c>
      <c r="E391">
        <f>IF(_966[[#This Row],[Vote]]="YEA",1,0)</f>
        <v>1</v>
      </c>
      <c r="F391">
        <f>_xlfn.XLOOKUP("H.R. 966",Table2[Bill],Table2[Agree Value])</f>
        <v>1</v>
      </c>
      <c r="G391">
        <f>IF(_966[[#This Row],[Value]]=_966[[#This Row],[Agree]],_966[[#This Row],[Count]],0)</f>
        <v>0</v>
      </c>
      <c r="H391">
        <f>_xlfn.XLOOKUP("H.R. 966",Table2[Bill],Table2[Weight?],"Error")</f>
        <v>0</v>
      </c>
    </row>
    <row r="392" spans="1:8" x14ac:dyDescent="0.2">
      <c r="A392" t="s">
        <v>444</v>
      </c>
      <c r="B392" t="s">
        <v>5</v>
      </c>
      <c r="C392" t="s">
        <v>66</v>
      </c>
      <c r="D392" t="s">
        <v>7</v>
      </c>
      <c r="E392">
        <f>IF(_966[[#This Row],[Vote]]="YEA",1,0)</f>
        <v>1</v>
      </c>
      <c r="F392">
        <f>_xlfn.XLOOKUP("H.R. 966",Table2[Bill],Table2[Agree Value])</f>
        <v>1</v>
      </c>
      <c r="G392">
        <f>IF(_966[[#This Row],[Value]]=_966[[#This Row],[Agree]],_966[[#This Row],[Count]],0)</f>
        <v>0</v>
      </c>
      <c r="H392">
        <f>_xlfn.XLOOKUP("H.R. 966",Table2[Bill],Table2[Weight?],"Error")</f>
        <v>0</v>
      </c>
    </row>
    <row r="393" spans="1:8" x14ac:dyDescent="0.2">
      <c r="A393" t="s">
        <v>445</v>
      </c>
      <c r="B393" t="s">
        <v>5</v>
      </c>
      <c r="C393" t="s">
        <v>169</v>
      </c>
      <c r="D393" t="s">
        <v>7</v>
      </c>
      <c r="E393">
        <f>IF(_966[[#This Row],[Vote]]="YEA",1,0)</f>
        <v>1</v>
      </c>
      <c r="F393">
        <f>_xlfn.XLOOKUP("H.R. 966",Table2[Bill],Table2[Agree Value])</f>
        <v>1</v>
      </c>
      <c r="G393">
        <f>IF(_966[[#This Row],[Value]]=_966[[#This Row],[Agree]],_966[[#This Row],[Count]],0)</f>
        <v>0</v>
      </c>
      <c r="H393">
        <f>_xlfn.XLOOKUP("H.R. 966",Table2[Bill],Table2[Weight?],"Error")</f>
        <v>0</v>
      </c>
    </row>
    <row r="394" spans="1:8" x14ac:dyDescent="0.2">
      <c r="A394" t="s">
        <v>446</v>
      </c>
      <c r="B394" t="s">
        <v>5</v>
      </c>
      <c r="C394" t="s">
        <v>108</v>
      </c>
      <c r="D394" t="s">
        <v>7</v>
      </c>
      <c r="E394">
        <f>IF(_966[[#This Row],[Vote]]="YEA",1,0)</f>
        <v>1</v>
      </c>
      <c r="F394">
        <f>_xlfn.XLOOKUP("H.R. 966",Table2[Bill],Table2[Agree Value])</f>
        <v>1</v>
      </c>
      <c r="G394">
        <f>IF(_966[[#This Row],[Value]]=_966[[#This Row],[Agree]],_966[[#This Row],[Count]],0)</f>
        <v>0</v>
      </c>
      <c r="H394">
        <f>_xlfn.XLOOKUP("H.R. 966",Table2[Bill],Table2[Weight?],"Error")</f>
        <v>0</v>
      </c>
    </row>
    <row r="395" spans="1:8" x14ac:dyDescent="0.2">
      <c r="A395" t="s">
        <v>447</v>
      </c>
      <c r="B395" t="s">
        <v>1</v>
      </c>
      <c r="C395" t="s">
        <v>19</v>
      </c>
      <c r="D395" t="s">
        <v>7</v>
      </c>
      <c r="E395">
        <f>IF(_966[[#This Row],[Vote]]="YEA",1,0)</f>
        <v>1</v>
      </c>
      <c r="F395">
        <f>_xlfn.XLOOKUP("H.R. 966",Table2[Bill],Table2[Agree Value])</f>
        <v>1</v>
      </c>
      <c r="G395">
        <f>IF(_966[[#This Row],[Value]]=_966[[#This Row],[Agree]],_966[[#This Row],[Count]],0)</f>
        <v>0</v>
      </c>
      <c r="H395">
        <f>_xlfn.XLOOKUP("H.R. 966",Table2[Bill],Table2[Weight?],"Error")</f>
        <v>0</v>
      </c>
    </row>
    <row r="396" spans="1:8" x14ac:dyDescent="0.2">
      <c r="A396" t="s">
        <v>448</v>
      </c>
      <c r="B396" t="s">
        <v>1</v>
      </c>
      <c r="C396" t="s">
        <v>45</v>
      </c>
      <c r="D396" t="s">
        <v>510</v>
      </c>
      <c r="E396">
        <f>IF(_966[[#This Row],[Vote]]="YEA",1,0)</f>
        <v>0</v>
      </c>
      <c r="F396">
        <f>_xlfn.XLOOKUP("H.R. 966",Table2[Bill],Table2[Agree Value])</f>
        <v>1</v>
      </c>
      <c r="G396">
        <f>IF(_966[[#This Row],[Value]]=_966[[#This Row],[Agree]],_966[[#This Row],[Count]],0)</f>
        <v>0</v>
      </c>
      <c r="H396">
        <f>_xlfn.XLOOKUP("H.R. 966",Table2[Bill],Table2[Weight?],"Error")</f>
        <v>0</v>
      </c>
    </row>
    <row r="397" spans="1:8" x14ac:dyDescent="0.2">
      <c r="A397" t="s">
        <v>449</v>
      </c>
      <c r="B397" t="s">
        <v>1</v>
      </c>
      <c r="C397" t="s">
        <v>94</v>
      </c>
      <c r="D397" t="s">
        <v>7</v>
      </c>
      <c r="E397">
        <f>IF(_966[[#This Row],[Vote]]="YEA",1,0)</f>
        <v>1</v>
      </c>
      <c r="F397">
        <f>_xlfn.XLOOKUP("H.R. 966",Table2[Bill],Table2[Agree Value])</f>
        <v>1</v>
      </c>
      <c r="G397">
        <f>IF(_966[[#This Row],[Value]]=_966[[#This Row],[Agree]],_966[[#This Row],[Count]],0)</f>
        <v>0</v>
      </c>
      <c r="H397">
        <f>_xlfn.XLOOKUP("H.R. 966",Table2[Bill],Table2[Weight?],"Error")</f>
        <v>0</v>
      </c>
    </row>
    <row r="398" spans="1:8" x14ac:dyDescent="0.2">
      <c r="A398" t="s">
        <v>450</v>
      </c>
      <c r="B398" t="s">
        <v>1</v>
      </c>
      <c r="C398" t="s">
        <v>64</v>
      </c>
      <c r="D398" t="s">
        <v>7</v>
      </c>
      <c r="E398">
        <f>IF(_966[[#This Row],[Vote]]="YEA",1,0)</f>
        <v>1</v>
      </c>
      <c r="F398">
        <f>_xlfn.XLOOKUP("H.R. 966",Table2[Bill],Table2[Agree Value])</f>
        <v>1</v>
      </c>
      <c r="G398">
        <f>IF(_966[[#This Row],[Value]]=_966[[#This Row],[Agree]],_966[[#This Row],[Count]],0)</f>
        <v>0</v>
      </c>
      <c r="H398">
        <f>_xlfn.XLOOKUP("H.R. 966",Table2[Bill],Table2[Weight?],"Error")</f>
        <v>0</v>
      </c>
    </row>
    <row r="399" spans="1:8" x14ac:dyDescent="0.2">
      <c r="A399" t="s">
        <v>451</v>
      </c>
      <c r="B399" t="s">
        <v>1</v>
      </c>
      <c r="C399" t="s">
        <v>9</v>
      </c>
      <c r="D399" t="s">
        <v>7</v>
      </c>
      <c r="E399">
        <f>IF(_966[[#This Row],[Vote]]="YEA",1,0)</f>
        <v>1</v>
      </c>
      <c r="F399">
        <f>_xlfn.XLOOKUP("H.R. 966",Table2[Bill],Table2[Agree Value])</f>
        <v>1</v>
      </c>
      <c r="G399">
        <f>IF(_966[[#This Row],[Value]]=_966[[#This Row],[Agree]],_966[[#This Row],[Count]],0)</f>
        <v>0</v>
      </c>
      <c r="H399">
        <f>_xlfn.XLOOKUP("H.R. 966",Table2[Bill],Table2[Weight?],"Error")</f>
        <v>0</v>
      </c>
    </row>
    <row r="400" spans="1:8" x14ac:dyDescent="0.2">
      <c r="A400" t="s">
        <v>452</v>
      </c>
      <c r="B400" t="s">
        <v>1</v>
      </c>
      <c r="C400" t="s">
        <v>64</v>
      </c>
      <c r="D400" t="s">
        <v>7</v>
      </c>
      <c r="E400">
        <f>IF(_966[[#This Row],[Vote]]="YEA",1,0)</f>
        <v>1</v>
      </c>
      <c r="F400">
        <f>_xlfn.XLOOKUP("H.R. 966",Table2[Bill],Table2[Agree Value])</f>
        <v>1</v>
      </c>
      <c r="G400">
        <f>IF(_966[[#This Row],[Value]]=_966[[#This Row],[Agree]],_966[[#This Row],[Count]],0)</f>
        <v>0</v>
      </c>
      <c r="H400">
        <f>_xlfn.XLOOKUP("H.R. 966",Table2[Bill],Table2[Weight?],"Error")</f>
        <v>0</v>
      </c>
    </row>
    <row r="401" spans="1:8" x14ac:dyDescent="0.2">
      <c r="A401" t="s">
        <v>453</v>
      </c>
      <c r="B401" t="s">
        <v>1</v>
      </c>
      <c r="C401" t="s">
        <v>24</v>
      </c>
      <c r="D401" t="s">
        <v>7</v>
      </c>
      <c r="E401">
        <f>IF(_966[[#This Row],[Vote]]="YEA",1,0)</f>
        <v>1</v>
      </c>
      <c r="F401">
        <f>_xlfn.XLOOKUP("H.R. 966",Table2[Bill],Table2[Agree Value])</f>
        <v>1</v>
      </c>
      <c r="G401">
        <f>IF(_966[[#This Row],[Value]]=_966[[#This Row],[Agree]],_966[[#This Row],[Count]],0)</f>
        <v>0</v>
      </c>
      <c r="H401">
        <f>_xlfn.XLOOKUP("H.R. 966",Table2[Bill],Table2[Weight?],"Error")</f>
        <v>0</v>
      </c>
    </row>
    <row r="402" spans="1:8" x14ac:dyDescent="0.2">
      <c r="A402" t="s">
        <v>454</v>
      </c>
      <c r="B402" t="s">
        <v>1</v>
      </c>
      <c r="C402" t="s">
        <v>219</v>
      </c>
      <c r="D402" t="s">
        <v>7</v>
      </c>
      <c r="E402">
        <f>IF(_966[[#This Row],[Vote]]="YEA",1,0)</f>
        <v>1</v>
      </c>
      <c r="F402">
        <f>_xlfn.XLOOKUP("H.R. 966",Table2[Bill],Table2[Agree Value])</f>
        <v>1</v>
      </c>
      <c r="G402">
        <f>IF(_966[[#This Row],[Value]]=_966[[#This Row],[Agree]],_966[[#This Row],[Count]],0)</f>
        <v>0</v>
      </c>
      <c r="H402">
        <f>_xlfn.XLOOKUP("H.R. 966",Table2[Bill],Table2[Weight?],"Error")</f>
        <v>0</v>
      </c>
    </row>
    <row r="403" spans="1:8" x14ac:dyDescent="0.2">
      <c r="A403" t="s">
        <v>455</v>
      </c>
      <c r="B403" t="s">
        <v>5</v>
      </c>
      <c r="C403" t="s">
        <v>31</v>
      </c>
      <c r="D403" t="s">
        <v>7</v>
      </c>
      <c r="E403">
        <f>IF(_966[[#This Row],[Vote]]="YEA",1,0)</f>
        <v>1</v>
      </c>
      <c r="F403">
        <f>_xlfn.XLOOKUP("H.R. 966",Table2[Bill],Table2[Agree Value])</f>
        <v>1</v>
      </c>
      <c r="G403">
        <f>IF(_966[[#This Row],[Value]]=_966[[#This Row],[Agree]],_966[[#This Row],[Count]],0)</f>
        <v>0</v>
      </c>
      <c r="H403">
        <f>_xlfn.XLOOKUP("H.R. 966",Table2[Bill],Table2[Weight?],"Error")</f>
        <v>0</v>
      </c>
    </row>
    <row r="404" spans="1:8" x14ac:dyDescent="0.2">
      <c r="A404" t="s">
        <v>456</v>
      </c>
      <c r="B404" t="s">
        <v>1</v>
      </c>
      <c r="C404" t="s">
        <v>62</v>
      </c>
      <c r="D404" t="s">
        <v>7</v>
      </c>
      <c r="E404">
        <f>IF(_966[[#This Row],[Vote]]="YEA",1,0)</f>
        <v>1</v>
      </c>
      <c r="F404">
        <f>_xlfn.XLOOKUP("H.R. 966",Table2[Bill],Table2[Agree Value])</f>
        <v>1</v>
      </c>
      <c r="G404">
        <f>IF(_966[[#This Row],[Value]]=_966[[#This Row],[Agree]],_966[[#This Row],[Count]],0)</f>
        <v>0</v>
      </c>
      <c r="H404">
        <f>_xlfn.XLOOKUP("H.R. 966",Table2[Bill],Table2[Weight?],"Error")</f>
        <v>0</v>
      </c>
    </row>
    <row r="405" spans="1:8" x14ac:dyDescent="0.2">
      <c r="A405" t="s">
        <v>457</v>
      </c>
      <c r="B405" t="s">
        <v>5</v>
      </c>
      <c r="C405" t="s">
        <v>9</v>
      </c>
      <c r="D405" t="s">
        <v>7</v>
      </c>
      <c r="E405">
        <f>IF(_966[[#This Row],[Vote]]="YEA",1,0)</f>
        <v>1</v>
      </c>
      <c r="F405">
        <f>_xlfn.XLOOKUP("H.R. 966",Table2[Bill],Table2[Agree Value])</f>
        <v>1</v>
      </c>
      <c r="G405">
        <f>IF(_966[[#This Row],[Value]]=_966[[#This Row],[Agree]],_966[[#This Row],[Count]],0)</f>
        <v>0</v>
      </c>
      <c r="H405">
        <f>_xlfn.XLOOKUP("H.R. 966",Table2[Bill],Table2[Weight?],"Error")</f>
        <v>0</v>
      </c>
    </row>
    <row r="406" spans="1:8" x14ac:dyDescent="0.2">
      <c r="A406" t="s">
        <v>458</v>
      </c>
      <c r="B406" t="s">
        <v>5</v>
      </c>
      <c r="C406" t="s">
        <v>203</v>
      </c>
      <c r="D406" t="s">
        <v>7</v>
      </c>
      <c r="E406">
        <f>IF(_966[[#This Row],[Vote]]="YEA",1,0)</f>
        <v>1</v>
      </c>
      <c r="F406">
        <f>_xlfn.XLOOKUP("H.R. 966",Table2[Bill],Table2[Agree Value])</f>
        <v>1</v>
      </c>
      <c r="G406">
        <f>IF(_966[[#This Row],[Value]]=_966[[#This Row],[Agree]],_966[[#This Row],[Count]],0)</f>
        <v>0</v>
      </c>
      <c r="H406">
        <f>_xlfn.XLOOKUP("H.R. 966",Table2[Bill],Table2[Weight?],"Error")</f>
        <v>0</v>
      </c>
    </row>
    <row r="407" spans="1:8" x14ac:dyDescent="0.2">
      <c r="A407" t="s">
        <v>459</v>
      </c>
      <c r="B407" t="s">
        <v>5</v>
      </c>
      <c r="C407" t="s">
        <v>15</v>
      </c>
      <c r="D407" t="s">
        <v>7</v>
      </c>
      <c r="E407">
        <f>IF(_966[[#This Row],[Vote]]="YEA",1,0)</f>
        <v>1</v>
      </c>
      <c r="F407">
        <f>_xlfn.XLOOKUP("H.R. 966",Table2[Bill],Table2[Agree Value])</f>
        <v>1</v>
      </c>
      <c r="G407">
        <f>IF(_966[[#This Row],[Value]]=_966[[#This Row],[Agree]],_966[[#This Row],[Count]],0)</f>
        <v>0</v>
      </c>
      <c r="H407">
        <f>_xlfn.XLOOKUP("H.R. 966",Table2[Bill],Table2[Weight?],"Error")</f>
        <v>0</v>
      </c>
    </row>
    <row r="408" spans="1:8" x14ac:dyDescent="0.2">
      <c r="A408" t="s">
        <v>460</v>
      </c>
      <c r="B408" t="s">
        <v>5</v>
      </c>
      <c r="C408" t="s">
        <v>169</v>
      </c>
      <c r="D408" t="s">
        <v>7</v>
      </c>
      <c r="E408">
        <f>IF(_966[[#This Row],[Vote]]="YEA",1,0)</f>
        <v>1</v>
      </c>
      <c r="F408">
        <f>_xlfn.XLOOKUP("H.R. 966",Table2[Bill],Table2[Agree Value])</f>
        <v>1</v>
      </c>
      <c r="G408">
        <f>IF(_966[[#This Row],[Value]]=_966[[#This Row],[Agree]],_966[[#This Row],[Count]],0)</f>
        <v>0</v>
      </c>
      <c r="H408">
        <f>_xlfn.XLOOKUP("H.R. 966",Table2[Bill],Table2[Weight?],"Error")</f>
        <v>0</v>
      </c>
    </row>
    <row r="409" spans="1:8" x14ac:dyDescent="0.2">
      <c r="A409" t="s">
        <v>461</v>
      </c>
      <c r="B409" t="s">
        <v>1</v>
      </c>
      <c r="C409" t="s">
        <v>9</v>
      </c>
      <c r="D409" t="s">
        <v>7</v>
      </c>
      <c r="E409">
        <f>IF(_966[[#This Row],[Vote]]="YEA",1,0)</f>
        <v>1</v>
      </c>
      <c r="F409">
        <f>_xlfn.XLOOKUP("H.R. 966",Table2[Bill],Table2[Agree Value])</f>
        <v>1</v>
      </c>
      <c r="G409">
        <f>IF(_966[[#This Row],[Value]]=_966[[#This Row],[Agree]],_966[[#This Row],[Count]],0)</f>
        <v>0</v>
      </c>
      <c r="H409">
        <f>_xlfn.XLOOKUP("H.R. 966",Table2[Bill],Table2[Weight?],"Error")</f>
        <v>0</v>
      </c>
    </row>
    <row r="410" spans="1:8" x14ac:dyDescent="0.2">
      <c r="A410" t="s">
        <v>462</v>
      </c>
      <c r="B410" t="s">
        <v>1</v>
      </c>
      <c r="C410" t="s">
        <v>287</v>
      </c>
      <c r="D410" t="s">
        <v>7</v>
      </c>
      <c r="E410">
        <f>IF(_966[[#This Row],[Vote]]="YEA",1,0)</f>
        <v>1</v>
      </c>
      <c r="F410">
        <f>_xlfn.XLOOKUP("H.R. 966",Table2[Bill],Table2[Agree Value])</f>
        <v>1</v>
      </c>
      <c r="G410">
        <f>IF(_966[[#This Row],[Value]]=_966[[#This Row],[Agree]],_966[[#This Row],[Count]],0)</f>
        <v>0</v>
      </c>
      <c r="H410">
        <f>_xlfn.XLOOKUP("H.R. 966",Table2[Bill],Table2[Weight?],"Error")</f>
        <v>0</v>
      </c>
    </row>
    <row r="411" spans="1:8" x14ac:dyDescent="0.2">
      <c r="A411" t="s">
        <v>463</v>
      </c>
      <c r="B411" t="s">
        <v>1</v>
      </c>
      <c r="C411" t="s">
        <v>15</v>
      </c>
      <c r="D411" t="s">
        <v>7</v>
      </c>
      <c r="E411">
        <f>IF(_966[[#This Row],[Vote]]="YEA",1,0)</f>
        <v>1</v>
      </c>
      <c r="F411">
        <f>_xlfn.XLOOKUP("H.R. 966",Table2[Bill],Table2[Agree Value])</f>
        <v>1</v>
      </c>
      <c r="G411">
        <f>IF(_966[[#This Row],[Value]]=_966[[#This Row],[Agree]],_966[[#This Row],[Count]],0)</f>
        <v>0</v>
      </c>
      <c r="H411">
        <f>_xlfn.XLOOKUP("H.R. 966",Table2[Bill],Table2[Weight?],"Error")</f>
        <v>0</v>
      </c>
    </row>
    <row r="412" spans="1:8" x14ac:dyDescent="0.2">
      <c r="A412" t="s">
        <v>464</v>
      </c>
      <c r="B412" t="s">
        <v>1</v>
      </c>
      <c r="C412" t="s">
        <v>64</v>
      </c>
      <c r="D412" t="s">
        <v>7</v>
      </c>
      <c r="E412">
        <f>IF(_966[[#This Row],[Vote]]="YEA",1,0)</f>
        <v>1</v>
      </c>
      <c r="F412">
        <f>_xlfn.XLOOKUP("H.R. 966",Table2[Bill],Table2[Agree Value])</f>
        <v>1</v>
      </c>
      <c r="G412">
        <f>IF(_966[[#This Row],[Value]]=_966[[#This Row],[Agree]],_966[[#This Row],[Count]],0)</f>
        <v>0</v>
      </c>
      <c r="H412">
        <f>_xlfn.XLOOKUP("H.R. 966",Table2[Bill],Table2[Weight?],"Error")</f>
        <v>0</v>
      </c>
    </row>
    <row r="413" spans="1:8" x14ac:dyDescent="0.2">
      <c r="A413" t="s">
        <v>465</v>
      </c>
      <c r="B413" t="s">
        <v>5</v>
      </c>
      <c r="C413" t="s">
        <v>11</v>
      </c>
      <c r="D413" t="s">
        <v>7</v>
      </c>
      <c r="E413">
        <f>IF(_966[[#This Row],[Vote]]="YEA",1,0)</f>
        <v>1</v>
      </c>
      <c r="F413">
        <f>_xlfn.XLOOKUP("H.R. 966",Table2[Bill],Table2[Agree Value])</f>
        <v>1</v>
      </c>
      <c r="G413">
        <f>IF(_966[[#This Row],[Value]]=_966[[#This Row],[Agree]],_966[[#This Row],[Count]],0)</f>
        <v>0</v>
      </c>
      <c r="H413">
        <f>_xlfn.XLOOKUP("H.R. 966",Table2[Bill],Table2[Weight?],"Error")</f>
        <v>0</v>
      </c>
    </row>
    <row r="414" spans="1:8" x14ac:dyDescent="0.2">
      <c r="A414" t="s">
        <v>466</v>
      </c>
      <c r="B414" t="s">
        <v>5</v>
      </c>
      <c r="C414" t="s">
        <v>45</v>
      </c>
      <c r="D414" t="s">
        <v>7</v>
      </c>
      <c r="E414">
        <f>IF(_966[[#This Row],[Vote]]="YEA",1,0)</f>
        <v>1</v>
      </c>
      <c r="F414">
        <f>_xlfn.XLOOKUP("H.R. 966",Table2[Bill],Table2[Agree Value])</f>
        <v>1</v>
      </c>
      <c r="G414">
        <f>IF(_966[[#This Row],[Value]]=_966[[#This Row],[Agree]],_966[[#This Row],[Count]],0)</f>
        <v>0</v>
      </c>
      <c r="H414">
        <f>_xlfn.XLOOKUP("H.R. 966",Table2[Bill],Table2[Weight?],"Error")</f>
        <v>0</v>
      </c>
    </row>
    <row r="415" spans="1:8" x14ac:dyDescent="0.2">
      <c r="A415" t="s">
        <v>467</v>
      </c>
      <c r="B415" t="s">
        <v>5</v>
      </c>
      <c r="C415" t="s">
        <v>39</v>
      </c>
      <c r="D415" t="s">
        <v>7</v>
      </c>
      <c r="E415">
        <f>IF(_966[[#This Row],[Vote]]="YEA",1,0)</f>
        <v>1</v>
      </c>
      <c r="F415">
        <f>_xlfn.XLOOKUP("H.R. 966",Table2[Bill],Table2[Agree Value])</f>
        <v>1</v>
      </c>
      <c r="G415">
        <f>IF(_966[[#This Row],[Value]]=_966[[#This Row],[Agree]],_966[[#This Row],[Count]],0)</f>
        <v>0</v>
      </c>
      <c r="H415">
        <f>_xlfn.XLOOKUP("H.R. 966",Table2[Bill],Table2[Weight?],"Error")</f>
        <v>0</v>
      </c>
    </row>
    <row r="416" spans="1:8" x14ac:dyDescent="0.2">
      <c r="A416" t="s">
        <v>468</v>
      </c>
      <c r="B416" t="s">
        <v>1</v>
      </c>
      <c r="C416" t="s">
        <v>39</v>
      </c>
      <c r="D416" t="s">
        <v>7</v>
      </c>
      <c r="E416">
        <f>IF(_966[[#This Row],[Vote]]="YEA",1,0)</f>
        <v>1</v>
      </c>
      <c r="F416">
        <f>_xlfn.XLOOKUP("H.R. 966",Table2[Bill],Table2[Agree Value])</f>
        <v>1</v>
      </c>
      <c r="G416">
        <f>IF(_966[[#This Row],[Value]]=_966[[#This Row],[Agree]],_966[[#This Row],[Count]],0)</f>
        <v>0</v>
      </c>
      <c r="H416">
        <f>_xlfn.XLOOKUP("H.R. 966",Table2[Bill],Table2[Weight?],"Error")</f>
        <v>0</v>
      </c>
    </row>
    <row r="417" spans="1:8" x14ac:dyDescent="0.2">
      <c r="A417" t="s">
        <v>469</v>
      </c>
      <c r="B417" t="s">
        <v>1</v>
      </c>
      <c r="C417" t="s">
        <v>9</v>
      </c>
      <c r="D417" t="s">
        <v>7</v>
      </c>
      <c r="E417">
        <f>IF(_966[[#This Row],[Vote]]="YEA",1,0)</f>
        <v>1</v>
      </c>
      <c r="F417">
        <f>_xlfn.XLOOKUP("H.R. 966",Table2[Bill],Table2[Agree Value])</f>
        <v>1</v>
      </c>
      <c r="G417">
        <f>IF(_966[[#This Row],[Value]]=_966[[#This Row],[Agree]],_966[[#This Row],[Count]],0)</f>
        <v>0</v>
      </c>
      <c r="H417">
        <f>_xlfn.XLOOKUP("H.R. 966",Table2[Bill],Table2[Weight?],"Error")</f>
        <v>0</v>
      </c>
    </row>
    <row r="418" spans="1:8" x14ac:dyDescent="0.2">
      <c r="A418" t="s">
        <v>470</v>
      </c>
      <c r="B418" t="s">
        <v>1</v>
      </c>
      <c r="C418" t="s">
        <v>203</v>
      </c>
      <c r="D418" t="s">
        <v>7</v>
      </c>
      <c r="E418">
        <f>IF(_966[[#This Row],[Vote]]="YEA",1,0)</f>
        <v>1</v>
      </c>
      <c r="F418">
        <f>_xlfn.XLOOKUP("H.R. 966",Table2[Bill],Table2[Agree Value])</f>
        <v>1</v>
      </c>
      <c r="G418">
        <f>IF(_966[[#This Row],[Value]]=_966[[#This Row],[Agree]],_966[[#This Row],[Count]],0)</f>
        <v>0</v>
      </c>
      <c r="H418">
        <f>_xlfn.XLOOKUP("H.R. 966",Table2[Bill],Table2[Weight?],"Error")</f>
        <v>0</v>
      </c>
    </row>
    <row r="419" spans="1:8" x14ac:dyDescent="0.2">
      <c r="A419" t="s">
        <v>471</v>
      </c>
      <c r="B419" t="s">
        <v>5</v>
      </c>
      <c r="C419" t="s">
        <v>15</v>
      </c>
      <c r="D419" t="s">
        <v>7</v>
      </c>
      <c r="E419">
        <f>IF(_966[[#This Row],[Vote]]="YEA",1,0)</f>
        <v>1</v>
      </c>
      <c r="F419">
        <f>_xlfn.XLOOKUP("H.R. 966",Table2[Bill],Table2[Agree Value])</f>
        <v>1</v>
      </c>
      <c r="G419">
        <f>IF(_966[[#This Row],[Value]]=_966[[#This Row],[Agree]],_966[[#This Row],[Count]],0)</f>
        <v>0</v>
      </c>
      <c r="H419">
        <f>_xlfn.XLOOKUP("H.R. 966",Table2[Bill],Table2[Weight?],"Error")</f>
        <v>0</v>
      </c>
    </row>
    <row r="420" spans="1:8" x14ac:dyDescent="0.2">
      <c r="A420" t="s">
        <v>472</v>
      </c>
      <c r="B420" t="s">
        <v>5</v>
      </c>
      <c r="C420" t="s">
        <v>39</v>
      </c>
      <c r="D420" t="s">
        <v>7</v>
      </c>
      <c r="E420">
        <f>IF(_966[[#This Row],[Vote]]="YEA",1,0)</f>
        <v>1</v>
      </c>
      <c r="F420">
        <f>_xlfn.XLOOKUP("H.R. 966",Table2[Bill],Table2[Agree Value])</f>
        <v>1</v>
      </c>
      <c r="G420">
        <f>IF(_966[[#This Row],[Value]]=_966[[#This Row],[Agree]],_966[[#This Row],[Count]],0)</f>
        <v>0</v>
      </c>
      <c r="H420">
        <f>_xlfn.XLOOKUP("H.R. 966",Table2[Bill],Table2[Weight?],"Error")</f>
        <v>0</v>
      </c>
    </row>
    <row r="421" spans="1:8" x14ac:dyDescent="0.2">
      <c r="A421" t="s">
        <v>473</v>
      </c>
      <c r="B421" t="s">
        <v>5</v>
      </c>
      <c r="C421" t="s">
        <v>31</v>
      </c>
      <c r="D421" t="s">
        <v>7</v>
      </c>
      <c r="E421">
        <f>IF(_966[[#This Row],[Vote]]="YEA",1,0)</f>
        <v>1</v>
      </c>
      <c r="F421">
        <f>_xlfn.XLOOKUP("H.R. 966",Table2[Bill],Table2[Agree Value])</f>
        <v>1</v>
      </c>
      <c r="G421">
        <f>IF(_966[[#This Row],[Value]]=_966[[#This Row],[Agree]],_966[[#This Row],[Count]],0)</f>
        <v>0</v>
      </c>
      <c r="H421">
        <f>_xlfn.XLOOKUP("H.R. 966",Table2[Bill],Table2[Weight?],"Error")</f>
        <v>0</v>
      </c>
    </row>
    <row r="422" spans="1:8" x14ac:dyDescent="0.2">
      <c r="A422" t="s">
        <v>474</v>
      </c>
      <c r="B422" t="s">
        <v>5</v>
      </c>
      <c r="C422" t="s">
        <v>123</v>
      </c>
      <c r="D422" t="s">
        <v>7</v>
      </c>
      <c r="E422">
        <f>IF(_966[[#This Row],[Vote]]="YEA",1,0)</f>
        <v>1</v>
      </c>
      <c r="F422">
        <f>_xlfn.XLOOKUP("H.R. 966",Table2[Bill],Table2[Agree Value])</f>
        <v>1</v>
      </c>
      <c r="G422">
        <f>IF(_966[[#This Row],[Value]]=_966[[#This Row],[Agree]],_966[[#This Row],[Count]],0)</f>
        <v>0</v>
      </c>
      <c r="H422">
        <f>_xlfn.XLOOKUP("H.R. 966",Table2[Bill],Table2[Weight?],"Error")</f>
        <v>0</v>
      </c>
    </row>
    <row r="423" spans="1:8" x14ac:dyDescent="0.2">
      <c r="A423" t="s">
        <v>475</v>
      </c>
      <c r="B423" t="s">
        <v>1</v>
      </c>
      <c r="C423" t="s">
        <v>47</v>
      </c>
      <c r="D423" t="s">
        <v>7</v>
      </c>
      <c r="E423">
        <f>IF(_966[[#This Row],[Vote]]="YEA",1,0)</f>
        <v>1</v>
      </c>
      <c r="F423">
        <f>_xlfn.XLOOKUP("H.R. 966",Table2[Bill],Table2[Agree Value])</f>
        <v>1</v>
      </c>
      <c r="G423">
        <f>IF(_966[[#This Row],[Value]]=_966[[#This Row],[Agree]],_966[[#This Row],[Count]],0)</f>
        <v>0</v>
      </c>
      <c r="H423">
        <f>_xlfn.XLOOKUP("H.R. 966",Table2[Bill],Table2[Weight?],"Error")</f>
        <v>0</v>
      </c>
    </row>
    <row r="424" spans="1:8" x14ac:dyDescent="0.2">
      <c r="A424" t="s">
        <v>476</v>
      </c>
      <c r="B424" t="s">
        <v>1</v>
      </c>
      <c r="C424" t="s">
        <v>66</v>
      </c>
      <c r="D424" t="s">
        <v>7</v>
      </c>
      <c r="E424">
        <f>IF(_966[[#This Row],[Vote]]="YEA",1,0)</f>
        <v>1</v>
      </c>
      <c r="F424">
        <f>_xlfn.XLOOKUP("H.R. 966",Table2[Bill],Table2[Agree Value])</f>
        <v>1</v>
      </c>
      <c r="G424">
        <f>IF(_966[[#This Row],[Value]]=_966[[#This Row],[Agree]],_966[[#This Row],[Count]],0)</f>
        <v>0</v>
      </c>
      <c r="H424">
        <f>_xlfn.XLOOKUP("H.R. 966",Table2[Bill],Table2[Weight?],"Error")</f>
        <v>0</v>
      </c>
    </row>
    <row r="425" spans="1:8" x14ac:dyDescent="0.2">
      <c r="A425" t="s">
        <v>477</v>
      </c>
      <c r="B425" t="s">
        <v>1</v>
      </c>
      <c r="C425" t="s">
        <v>13</v>
      </c>
      <c r="D425" t="s">
        <v>7</v>
      </c>
      <c r="E425">
        <f>IF(_966[[#This Row],[Vote]]="YEA",1,0)</f>
        <v>1</v>
      </c>
      <c r="F425">
        <f>_xlfn.XLOOKUP("H.R. 966",Table2[Bill],Table2[Agree Value])</f>
        <v>1</v>
      </c>
      <c r="G425">
        <f>IF(_966[[#This Row],[Value]]=_966[[#This Row],[Agree]],_966[[#This Row],[Count]],0)</f>
        <v>0</v>
      </c>
      <c r="H425">
        <f>_xlfn.XLOOKUP("H.R. 966",Table2[Bill],Table2[Weight?],"Error")</f>
        <v>0</v>
      </c>
    </row>
    <row r="426" spans="1:8" x14ac:dyDescent="0.2">
      <c r="A426" t="s">
        <v>478</v>
      </c>
      <c r="B426" t="s">
        <v>5</v>
      </c>
      <c r="C426" t="s">
        <v>64</v>
      </c>
      <c r="D426" t="s">
        <v>7</v>
      </c>
      <c r="E426">
        <f>IF(_966[[#This Row],[Vote]]="YEA",1,0)</f>
        <v>1</v>
      </c>
      <c r="F426">
        <f>_xlfn.XLOOKUP("H.R. 966",Table2[Bill],Table2[Agree Value])</f>
        <v>1</v>
      </c>
      <c r="G426">
        <f>IF(_966[[#This Row],[Value]]=_966[[#This Row],[Agree]],_966[[#This Row],[Count]],0)</f>
        <v>0</v>
      </c>
      <c r="H426">
        <f>_xlfn.XLOOKUP("H.R. 966",Table2[Bill],Table2[Weight?],"Error")</f>
        <v>0</v>
      </c>
    </row>
    <row r="427" spans="1:8" x14ac:dyDescent="0.2">
      <c r="A427" t="s">
        <v>479</v>
      </c>
      <c r="B427" t="s">
        <v>5</v>
      </c>
      <c r="C427" t="s">
        <v>15</v>
      </c>
      <c r="D427" t="s">
        <v>400</v>
      </c>
      <c r="E427">
        <f>IF(_966[[#This Row],[Vote]]="YEA",1,0)</f>
        <v>0</v>
      </c>
      <c r="F427">
        <f>_xlfn.XLOOKUP("H.R. 966",Table2[Bill],Table2[Agree Value])</f>
        <v>1</v>
      </c>
      <c r="G427">
        <f>IF(_966[[#This Row],[Value]]=_966[[#This Row],[Agree]],_966[[#This Row],[Count]],0)</f>
        <v>0</v>
      </c>
      <c r="H427">
        <f>_xlfn.XLOOKUP("H.R. 966",Table2[Bill],Table2[Weight?],"Error")</f>
        <v>0</v>
      </c>
    </row>
    <row r="428" spans="1:8" x14ac:dyDescent="0.2">
      <c r="A428" t="s">
        <v>480</v>
      </c>
      <c r="B428" t="s">
        <v>1</v>
      </c>
      <c r="C428" t="s">
        <v>39</v>
      </c>
      <c r="D428" t="s">
        <v>7</v>
      </c>
      <c r="E428">
        <f>IF(_966[[#This Row],[Vote]]="YEA",1,0)</f>
        <v>1</v>
      </c>
      <c r="F428">
        <f>_xlfn.XLOOKUP("H.R. 966",Table2[Bill],Table2[Agree Value])</f>
        <v>1</v>
      </c>
      <c r="G428">
        <f>IF(_966[[#This Row],[Value]]=_966[[#This Row],[Agree]],_966[[#This Row],[Count]],0)</f>
        <v>0</v>
      </c>
      <c r="H428">
        <f>_xlfn.XLOOKUP("H.R. 966",Table2[Bill],Table2[Weight?],"Error")</f>
        <v>0</v>
      </c>
    </row>
    <row r="429" spans="1:8" x14ac:dyDescent="0.2">
      <c r="A429" t="s">
        <v>481</v>
      </c>
      <c r="B429" t="s">
        <v>5</v>
      </c>
      <c r="C429" t="s">
        <v>108</v>
      </c>
      <c r="D429" t="s">
        <v>7</v>
      </c>
      <c r="E429">
        <f>IF(_966[[#This Row],[Vote]]="YEA",1,0)</f>
        <v>1</v>
      </c>
      <c r="F429">
        <f>_xlfn.XLOOKUP("H.R. 966",Table2[Bill],Table2[Agree Value])</f>
        <v>1</v>
      </c>
      <c r="G429">
        <f>IF(_966[[#This Row],[Value]]=_966[[#This Row],[Agree]],_966[[#This Row],[Count]],0)</f>
        <v>0</v>
      </c>
      <c r="H429">
        <f>_xlfn.XLOOKUP("H.R. 966",Table2[Bill],Table2[Weight?],"Error")</f>
        <v>0</v>
      </c>
    </row>
    <row r="430" spans="1:8" x14ac:dyDescent="0.2">
      <c r="A430" t="s">
        <v>482</v>
      </c>
      <c r="B430" t="s">
        <v>5</v>
      </c>
      <c r="C430" t="s">
        <v>47</v>
      </c>
      <c r="D430" t="s">
        <v>7</v>
      </c>
      <c r="E430">
        <f>IF(_966[[#This Row],[Vote]]="YEA",1,0)</f>
        <v>1</v>
      </c>
      <c r="F430">
        <f>_xlfn.XLOOKUP("H.R. 966",Table2[Bill],Table2[Agree Value])</f>
        <v>1</v>
      </c>
      <c r="G430">
        <f>IF(_966[[#This Row],[Value]]=_966[[#This Row],[Agree]],_966[[#This Row],[Count]],0)</f>
        <v>0</v>
      </c>
      <c r="H430">
        <f>_xlfn.XLOOKUP("H.R. 966",Table2[Bill],Table2[Weight?],"Error")</f>
        <v>0</v>
      </c>
    </row>
    <row r="431" spans="1:8" x14ac:dyDescent="0.2">
      <c r="A431" t="s">
        <v>483</v>
      </c>
      <c r="B431" t="s">
        <v>5</v>
      </c>
      <c r="C431" t="s">
        <v>123</v>
      </c>
      <c r="D431" t="s">
        <v>7</v>
      </c>
      <c r="E431">
        <f>IF(_966[[#This Row],[Vote]]="YEA",1,0)</f>
        <v>1</v>
      </c>
      <c r="F431">
        <f>_xlfn.XLOOKUP("H.R. 966",Table2[Bill],Table2[Agree Value])</f>
        <v>1</v>
      </c>
      <c r="G431">
        <f>IF(_966[[#This Row],[Value]]=_966[[#This Row],[Agree]],_966[[#This Row],[Count]],0)</f>
        <v>0</v>
      </c>
      <c r="H431">
        <f>_xlfn.XLOOKUP("H.R. 966",Table2[Bill],Table2[Weight?],"Error")</f>
        <v>0</v>
      </c>
    </row>
    <row r="432" spans="1:8" x14ac:dyDescent="0.2">
      <c r="A432" t="s">
        <v>484</v>
      </c>
      <c r="B432" t="s">
        <v>5</v>
      </c>
      <c r="C432" t="s">
        <v>29</v>
      </c>
      <c r="D432" t="s">
        <v>7</v>
      </c>
      <c r="E432">
        <f>IF(_966[[#This Row],[Vote]]="YEA",1,0)</f>
        <v>1</v>
      </c>
      <c r="F432">
        <f>_xlfn.XLOOKUP("H.R. 966",Table2[Bill],Table2[Agree Value])</f>
        <v>1</v>
      </c>
      <c r="G432">
        <f>IF(_966[[#This Row],[Value]]=_966[[#This Row],[Agree]],_966[[#This Row],[Count]],0)</f>
        <v>0</v>
      </c>
      <c r="H432">
        <f>_xlfn.XLOOKUP("H.R. 966",Table2[Bill],Table2[Weight?],"Error")</f>
        <v>0</v>
      </c>
    </row>
    <row r="433" spans="1:8" x14ac:dyDescent="0.2">
      <c r="A433" t="s">
        <v>485</v>
      </c>
      <c r="B433" t="s">
        <v>5</v>
      </c>
      <c r="C433" t="s">
        <v>387</v>
      </c>
      <c r="D433" t="s">
        <v>7</v>
      </c>
      <c r="E433">
        <f>IF(_966[[#This Row],[Vote]]="YEA",1,0)</f>
        <v>1</v>
      </c>
      <c r="F433">
        <f>_xlfn.XLOOKUP("H.R. 966",Table2[Bill],Table2[Agree Value])</f>
        <v>1</v>
      </c>
      <c r="G433">
        <f>IF(_966[[#This Row],[Value]]=_966[[#This Row],[Agree]],_966[[#This Row],[Count]],0)</f>
        <v>0</v>
      </c>
      <c r="H433">
        <f>_xlfn.XLOOKUP("H.R. 966",Table2[Bill],Table2[Weight?],"Error")</f>
        <v>0</v>
      </c>
    </row>
  </sheetData>
  <hyperlinks>
    <hyperlink ref="B1" r:id="rId1" display="https://www.congress.gov/bill/118th-congress/house-resolution/966" xr:uid="{13A8FEA6-8CFF-4712-9F2B-0626E189BFF4}"/>
  </hyperlinks>
  <pageMargins left="0.7" right="0.7" top="0.75" bottom="0.75" header="0.3" footer="0.3"/>
  <pageSetup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BCEC8-B8FC-4514-9D26-B8472D4FEAB5}">
  <dimension ref="A1:H437"/>
  <sheetViews>
    <sheetView workbookViewId="0">
      <selection activeCell="J34" sqref="J34"/>
    </sheetView>
  </sheetViews>
  <sheetFormatPr baseColWidth="10" defaultColWidth="8.83203125" defaultRowHeight="15" x14ac:dyDescent="0.2"/>
  <cols>
    <col min="1" max="1" width="10.83203125" customWidth="1"/>
  </cols>
  <sheetData>
    <row r="1" spans="1:8" x14ac:dyDescent="0.2">
      <c r="A1" t="s">
        <v>524</v>
      </c>
      <c r="B1" s="6" t="s">
        <v>525</v>
      </c>
    </row>
    <row r="2" spans="1:8" x14ac:dyDescent="0.2">
      <c r="A2" t="s">
        <v>486</v>
      </c>
      <c r="B2" t="s">
        <v>487</v>
      </c>
      <c r="C2" t="s">
        <v>488</v>
      </c>
      <c r="D2" t="s">
        <v>489</v>
      </c>
      <c r="E2" t="s">
        <v>507</v>
      </c>
      <c r="F2" t="s">
        <v>502</v>
      </c>
      <c r="G2" t="s">
        <v>506</v>
      </c>
      <c r="H2" s="10" t="s">
        <v>553</v>
      </c>
    </row>
    <row r="3" spans="1:8" x14ac:dyDescent="0.2">
      <c r="A3" t="s">
        <v>0</v>
      </c>
      <c r="B3" t="s">
        <v>1</v>
      </c>
      <c r="C3" t="s">
        <v>2</v>
      </c>
      <c r="D3" t="s">
        <v>490</v>
      </c>
      <c r="E3">
        <f>IF(_3746[[#This Row],[Vote]]="AYE",1,0)</f>
        <v>1</v>
      </c>
      <c r="F3">
        <f>_xlfn.XLOOKUP("H.R. 3746",Table2[Bill],Table2[Agree Value])</f>
        <v>0</v>
      </c>
      <c r="G3">
        <f>IF(_3746[[#This Row],[Value]]=_3746[[#This Row],[Agree]],_3746[[#This Row],[Count]],0)</f>
        <v>0</v>
      </c>
      <c r="H3">
        <f>_xlfn.XLOOKUP("H.R. 3746",Table2[Bill],Table2[Weight?],"Error")</f>
        <v>1</v>
      </c>
    </row>
    <row r="4" spans="1:8" x14ac:dyDescent="0.2">
      <c r="A4" t="s">
        <v>4</v>
      </c>
      <c r="B4" t="s">
        <v>5</v>
      </c>
      <c r="C4" t="s">
        <v>6</v>
      </c>
      <c r="D4" t="s">
        <v>490</v>
      </c>
      <c r="E4">
        <f>IF(_3746[[#This Row],[Vote]]="AYE",1,0)</f>
        <v>1</v>
      </c>
      <c r="F4">
        <f>_xlfn.XLOOKUP("H.R. 3746",Table2[Bill],Table2[Agree Value])</f>
        <v>0</v>
      </c>
      <c r="G4">
        <f>IF(_3746[[#This Row],[Value]]=_3746[[#This Row],[Agree]],_3746[[#This Row],[Count]],0)</f>
        <v>0</v>
      </c>
      <c r="H4">
        <f>_xlfn.XLOOKUP("H.R. 3746",Table2[Bill],Table2[Weight?],"Error")</f>
        <v>1</v>
      </c>
    </row>
    <row r="5" spans="1:8" x14ac:dyDescent="0.2">
      <c r="A5" t="s">
        <v>8</v>
      </c>
      <c r="B5" t="s">
        <v>1</v>
      </c>
      <c r="C5" t="s">
        <v>9</v>
      </c>
      <c r="D5" t="s">
        <v>490</v>
      </c>
      <c r="E5">
        <f>IF(_3746[[#This Row],[Vote]]="AYE",1,0)</f>
        <v>1</v>
      </c>
      <c r="F5">
        <f>_xlfn.XLOOKUP("H.R. 3746",Table2[Bill],Table2[Agree Value])</f>
        <v>0</v>
      </c>
      <c r="G5">
        <f>IF(_3746[[#This Row],[Value]]=_3746[[#This Row],[Agree]],_3746[[#This Row],[Count]],0)</f>
        <v>0</v>
      </c>
      <c r="H5">
        <f>_xlfn.XLOOKUP("H.R. 3746",Table2[Bill],Table2[Weight?],"Error")</f>
        <v>1</v>
      </c>
    </row>
    <row r="6" spans="1:8" x14ac:dyDescent="0.2">
      <c r="A6" t="s">
        <v>10</v>
      </c>
      <c r="B6" t="s">
        <v>5</v>
      </c>
      <c r="C6" t="s">
        <v>11</v>
      </c>
      <c r="D6" t="s">
        <v>491</v>
      </c>
      <c r="E6">
        <f>IF(_3746[[#This Row],[Vote]]="AYE",1,0)</f>
        <v>0</v>
      </c>
      <c r="F6">
        <f>_xlfn.XLOOKUP("H.R. 3746",Table2[Bill],Table2[Agree Value])</f>
        <v>0</v>
      </c>
      <c r="G6">
        <f>IF(_3746[[#This Row],[Value]]=_3746[[#This Row],[Agree]],_3746[[#This Row],[Count]],0)</f>
        <v>1</v>
      </c>
      <c r="H6">
        <f>_xlfn.XLOOKUP("H.R. 3746",Table2[Bill],Table2[Weight?],"Error")</f>
        <v>1</v>
      </c>
    </row>
    <row r="7" spans="1:8" x14ac:dyDescent="0.2">
      <c r="A7" t="s">
        <v>12</v>
      </c>
      <c r="B7" t="s">
        <v>5</v>
      </c>
      <c r="C7" t="s">
        <v>13</v>
      </c>
      <c r="D7" t="s">
        <v>490</v>
      </c>
      <c r="E7">
        <f>IF(_3746[[#This Row],[Vote]]="AYE",1,0)</f>
        <v>1</v>
      </c>
      <c r="F7">
        <f>_xlfn.XLOOKUP("H.R. 3746",Table2[Bill],Table2[Agree Value])</f>
        <v>0</v>
      </c>
      <c r="G7">
        <f>IF(_3746[[#This Row],[Value]]=_3746[[#This Row],[Agree]],_3746[[#This Row],[Count]],0)</f>
        <v>0</v>
      </c>
      <c r="H7">
        <f>_xlfn.XLOOKUP("H.R. 3746",Table2[Bill],Table2[Weight?],"Error")</f>
        <v>1</v>
      </c>
    </row>
    <row r="8" spans="1:8" x14ac:dyDescent="0.2">
      <c r="A8" t="s">
        <v>14</v>
      </c>
      <c r="B8" t="s">
        <v>1</v>
      </c>
      <c r="C8" t="s">
        <v>15</v>
      </c>
      <c r="D8" t="s">
        <v>490</v>
      </c>
      <c r="E8">
        <f>IF(_3746[[#This Row],[Vote]]="AYE",1,0)</f>
        <v>1</v>
      </c>
      <c r="F8">
        <f>_xlfn.XLOOKUP("H.R. 3746",Table2[Bill],Table2[Agree Value])</f>
        <v>0</v>
      </c>
      <c r="G8">
        <f>IF(_3746[[#This Row],[Value]]=_3746[[#This Row],[Agree]],_3746[[#This Row],[Count]],0)</f>
        <v>0</v>
      </c>
      <c r="H8">
        <f>_xlfn.XLOOKUP("H.R. 3746",Table2[Bill],Table2[Weight?],"Error")</f>
        <v>1</v>
      </c>
    </row>
    <row r="9" spans="1:8" x14ac:dyDescent="0.2">
      <c r="A9" t="s">
        <v>18</v>
      </c>
      <c r="B9" t="s">
        <v>5</v>
      </c>
      <c r="C9" t="s">
        <v>19</v>
      </c>
      <c r="D9" t="s">
        <v>490</v>
      </c>
      <c r="E9">
        <f>IF(_3746[[#This Row],[Vote]]="AYE",1,0)</f>
        <v>1</v>
      </c>
      <c r="F9">
        <f>_xlfn.XLOOKUP("H.R. 3746",Table2[Bill],Table2[Agree Value])</f>
        <v>0</v>
      </c>
      <c r="G9">
        <f>IF(_3746[[#This Row],[Value]]=_3746[[#This Row],[Agree]],_3746[[#This Row],[Count]],0)</f>
        <v>0</v>
      </c>
      <c r="H9">
        <f>_xlfn.XLOOKUP("H.R. 3746",Table2[Bill],Table2[Weight?],"Error")</f>
        <v>1</v>
      </c>
    </row>
    <row r="10" spans="1:8" x14ac:dyDescent="0.2">
      <c r="A10" t="s">
        <v>20</v>
      </c>
      <c r="B10" t="s">
        <v>5</v>
      </c>
      <c r="C10" t="s">
        <v>21</v>
      </c>
      <c r="D10" t="s">
        <v>490</v>
      </c>
      <c r="E10">
        <f>IF(_3746[[#This Row],[Vote]]="AYE",1,0)</f>
        <v>1</v>
      </c>
      <c r="F10">
        <f>_xlfn.XLOOKUP("H.R. 3746",Table2[Bill],Table2[Agree Value])</f>
        <v>0</v>
      </c>
      <c r="G10">
        <f>IF(_3746[[#This Row],[Value]]=_3746[[#This Row],[Agree]],_3746[[#This Row],[Count]],0)</f>
        <v>0</v>
      </c>
      <c r="H10">
        <f>_xlfn.XLOOKUP("H.R. 3746",Table2[Bill],Table2[Weight?],"Error")</f>
        <v>1</v>
      </c>
    </row>
    <row r="11" spans="1:8" x14ac:dyDescent="0.2">
      <c r="A11" t="s">
        <v>22</v>
      </c>
      <c r="B11" t="s">
        <v>5</v>
      </c>
      <c r="C11" t="s">
        <v>15</v>
      </c>
      <c r="D11" t="s">
        <v>490</v>
      </c>
      <c r="E11">
        <f>IF(_3746[[#This Row],[Vote]]="AYE",1,0)</f>
        <v>1</v>
      </c>
      <c r="F11">
        <f>_xlfn.XLOOKUP("H.R. 3746",Table2[Bill],Table2[Agree Value])</f>
        <v>0</v>
      </c>
      <c r="G11">
        <f>IF(_3746[[#This Row],[Value]]=_3746[[#This Row],[Agree]],_3746[[#This Row],[Count]],0)</f>
        <v>0</v>
      </c>
      <c r="H11">
        <f>_xlfn.XLOOKUP("H.R. 3746",Table2[Bill],Table2[Weight?],"Error")</f>
        <v>1</v>
      </c>
    </row>
    <row r="12" spans="1:8" x14ac:dyDescent="0.2">
      <c r="A12" t="s">
        <v>23</v>
      </c>
      <c r="B12" t="s">
        <v>1</v>
      </c>
      <c r="C12" t="s">
        <v>24</v>
      </c>
      <c r="D12" t="s">
        <v>490</v>
      </c>
      <c r="E12">
        <f>IF(_3746[[#This Row],[Vote]]="AYE",1,0)</f>
        <v>1</v>
      </c>
      <c r="F12">
        <f>_xlfn.XLOOKUP("H.R. 3746",Table2[Bill],Table2[Agree Value])</f>
        <v>0</v>
      </c>
      <c r="G12">
        <f>IF(_3746[[#This Row],[Value]]=_3746[[#This Row],[Agree]],_3746[[#This Row],[Count]],0)</f>
        <v>0</v>
      </c>
      <c r="H12">
        <f>_xlfn.XLOOKUP("H.R. 3746",Table2[Bill],Table2[Weight?],"Error")</f>
        <v>1</v>
      </c>
    </row>
    <row r="13" spans="1:8" x14ac:dyDescent="0.2">
      <c r="A13" t="s">
        <v>25</v>
      </c>
      <c r="B13" t="s">
        <v>5</v>
      </c>
      <c r="C13" t="s">
        <v>15</v>
      </c>
      <c r="D13" t="s">
        <v>490</v>
      </c>
      <c r="E13">
        <f>IF(_3746[[#This Row],[Vote]]="AYE",1,0)</f>
        <v>1</v>
      </c>
      <c r="F13">
        <f>_xlfn.XLOOKUP("H.R. 3746",Table2[Bill],Table2[Agree Value])</f>
        <v>0</v>
      </c>
      <c r="G13">
        <f>IF(_3746[[#This Row],[Value]]=_3746[[#This Row],[Agree]],_3746[[#This Row],[Count]],0)</f>
        <v>0</v>
      </c>
      <c r="H13">
        <f>_xlfn.XLOOKUP("H.R. 3746",Table2[Bill],Table2[Weight?],"Error")</f>
        <v>1</v>
      </c>
    </row>
    <row r="14" spans="1:8" x14ac:dyDescent="0.2">
      <c r="A14" t="s">
        <v>26</v>
      </c>
      <c r="B14" t="s">
        <v>5</v>
      </c>
      <c r="C14" t="s">
        <v>27</v>
      </c>
      <c r="D14" t="s">
        <v>490</v>
      </c>
      <c r="E14">
        <f>IF(_3746[[#This Row],[Vote]]="AYE",1,0)</f>
        <v>1</v>
      </c>
      <c r="F14">
        <f>_xlfn.XLOOKUP("H.R. 3746",Table2[Bill],Table2[Agree Value])</f>
        <v>0</v>
      </c>
      <c r="G14">
        <f>IF(_3746[[#This Row],[Value]]=_3746[[#This Row],[Agree]],_3746[[#This Row],[Count]],0)</f>
        <v>0</v>
      </c>
      <c r="H14">
        <f>_xlfn.XLOOKUP("H.R. 3746",Table2[Bill],Table2[Weight?],"Error")</f>
        <v>1</v>
      </c>
    </row>
    <row r="15" spans="1:8" x14ac:dyDescent="0.2">
      <c r="A15" t="s">
        <v>28</v>
      </c>
      <c r="B15" t="s">
        <v>5</v>
      </c>
      <c r="C15" t="s">
        <v>29</v>
      </c>
      <c r="D15" t="s">
        <v>490</v>
      </c>
      <c r="E15">
        <f>IF(_3746[[#This Row],[Vote]]="AYE",1,0)</f>
        <v>1</v>
      </c>
      <c r="F15">
        <f>_xlfn.XLOOKUP("H.R. 3746",Table2[Bill],Table2[Agree Value])</f>
        <v>0</v>
      </c>
      <c r="G15">
        <f>IF(_3746[[#This Row],[Value]]=_3746[[#This Row],[Agree]],_3746[[#This Row],[Count]],0)</f>
        <v>0</v>
      </c>
      <c r="H15">
        <f>_xlfn.XLOOKUP("H.R. 3746",Table2[Bill],Table2[Weight?],"Error")</f>
        <v>1</v>
      </c>
    </row>
    <row r="16" spans="1:8" x14ac:dyDescent="0.2">
      <c r="A16" t="s">
        <v>30</v>
      </c>
      <c r="B16" t="s">
        <v>5</v>
      </c>
      <c r="C16" t="s">
        <v>31</v>
      </c>
      <c r="D16" t="s">
        <v>490</v>
      </c>
      <c r="E16">
        <f>IF(_3746[[#This Row],[Vote]]="AYE",1,0)</f>
        <v>1</v>
      </c>
      <c r="F16">
        <f>_xlfn.XLOOKUP("H.R. 3746",Table2[Bill],Table2[Agree Value])</f>
        <v>0</v>
      </c>
      <c r="G16">
        <f>IF(_3746[[#This Row],[Value]]=_3746[[#This Row],[Agree]],_3746[[#This Row],[Count]],0)</f>
        <v>0</v>
      </c>
      <c r="H16">
        <f>_xlfn.XLOOKUP("H.R. 3746",Table2[Bill],Table2[Weight?],"Error")</f>
        <v>1</v>
      </c>
    </row>
    <row r="17" spans="1:8" x14ac:dyDescent="0.2">
      <c r="A17" t="s">
        <v>32</v>
      </c>
      <c r="B17" t="s">
        <v>1</v>
      </c>
      <c r="C17" t="s">
        <v>33</v>
      </c>
      <c r="D17" t="s">
        <v>490</v>
      </c>
      <c r="E17">
        <f>IF(_3746[[#This Row],[Vote]]="AYE",1,0)</f>
        <v>1</v>
      </c>
      <c r="F17">
        <f>_xlfn.XLOOKUP("H.R. 3746",Table2[Bill],Table2[Agree Value])</f>
        <v>0</v>
      </c>
      <c r="G17">
        <f>IF(_3746[[#This Row],[Value]]=_3746[[#This Row],[Agree]],_3746[[#This Row],[Count]],0)</f>
        <v>0</v>
      </c>
      <c r="H17">
        <f>_xlfn.XLOOKUP("H.R. 3746",Table2[Bill],Table2[Weight?],"Error")</f>
        <v>1</v>
      </c>
    </row>
    <row r="18" spans="1:8" x14ac:dyDescent="0.2">
      <c r="A18" t="s">
        <v>34</v>
      </c>
      <c r="B18" t="s">
        <v>5</v>
      </c>
      <c r="C18" t="s">
        <v>29</v>
      </c>
      <c r="D18" t="s">
        <v>400</v>
      </c>
      <c r="E18">
        <f>IF(_3746[[#This Row],[Vote]]="AYE",1,0)</f>
        <v>0</v>
      </c>
      <c r="F18">
        <f>_xlfn.XLOOKUP("H.R. 3746",Table2[Bill],Table2[Agree Value])</f>
        <v>0</v>
      </c>
      <c r="G18">
        <f>IF(_3746[[#This Row],[Value]]=_3746[[#This Row],[Agree]],_3746[[#This Row],[Count]],0)</f>
        <v>1</v>
      </c>
      <c r="H18">
        <f>_xlfn.XLOOKUP("H.R. 3746",Table2[Bill],Table2[Weight?],"Error")</f>
        <v>1</v>
      </c>
    </row>
    <row r="19" spans="1:8" x14ac:dyDescent="0.2">
      <c r="A19" t="s">
        <v>35</v>
      </c>
      <c r="B19" t="s">
        <v>5</v>
      </c>
      <c r="C19" t="s">
        <v>36</v>
      </c>
      <c r="D19" t="s">
        <v>490</v>
      </c>
      <c r="E19">
        <f>IF(_3746[[#This Row],[Vote]]="AYE",1,0)</f>
        <v>1</v>
      </c>
      <c r="F19">
        <f>_xlfn.XLOOKUP("H.R. 3746",Table2[Bill],Table2[Agree Value])</f>
        <v>0</v>
      </c>
      <c r="G19">
        <f>IF(_3746[[#This Row],[Value]]=_3746[[#This Row],[Agree]],_3746[[#This Row],[Count]],0)</f>
        <v>0</v>
      </c>
      <c r="H19">
        <f>_xlfn.XLOOKUP("H.R. 3746",Table2[Bill],Table2[Weight?],"Error")</f>
        <v>1</v>
      </c>
    </row>
    <row r="20" spans="1:8" x14ac:dyDescent="0.2">
      <c r="A20" t="s">
        <v>37</v>
      </c>
      <c r="B20" t="s">
        <v>1</v>
      </c>
      <c r="C20" t="s">
        <v>9</v>
      </c>
      <c r="D20" t="s">
        <v>491</v>
      </c>
      <c r="E20">
        <f>IF(_3746[[#This Row],[Vote]]="AYE",1,0)</f>
        <v>0</v>
      </c>
      <c r="F20">
        <f>_xlfn.XLOOKUP("H.R. 3746",Table2[Bill],Table2[Agree Value])</f>
        <v>0</v>
      </c>
      <c r="G20">
        <f>IF(_3746[[#This Row],[Value]]=_3746[[#This Row],[Agree]],_3746[[#This Row],[Count]],0)</f>
        <v>1</v>
      </c>
      <c r="H20">
        <f>_xlfn.XLOOKUP("H.R. 3746",Table2[Bill],Table2[Weight?],"Error")</f>
        <v>1</v>
      </c>
    </row>
    <row r="21" spans="1:8" x14ac:dyDescent="0.2">
      <c r="A21" t="s">
        <v>38</v>
      </c>
      <c r="B21" t="s">
        <v>5</v>
      </c>
      <c r="C21" t="s">
        <v>39</v>
      </c>
      <c r="D21" t="s">
        <v>490</v>
      </c>
      <c r="E21">
        <f>IF(_3746[[#This Row],[Vote]]="AYE",1,0)</f>
        <v>1</v>
      </c>
      <c r="F21">
        <f>_xlfn.XLOOKUP("H.R. 3746",Table2[Bill],Table2[Agree Value])</f>
        <v>0</v>
      </c>
      <c r="G21">
        <f>IF(_3746[[#This Row],[Value]]=_3746[[#This Row],[Agree]],_3746[[#This Row],[Count]],0)</f>
        <v>0</v>
      </c>
      <c r="H21">
        <f>_xlfn.XLOOKUP("H.R. 3746",Table2[Bill],Table2[Weight?],"Error")</f>
        <v>1</v>
      </c>
    </row>
    <row r="22" spans="1:8" x14ac:dyDescent="0.2">
      <c r="A22" t="s">
        <v>40</v>
      </c>
      <c r="B22" t="s">
        <v>1</v>
      </c>
      <c r="C22" t="s">
        <v>31</v>
      </c>
      <c r="D22" t="s">
        <v>490</v>
      </c>
      <c r="E22">
        <f>IF(_3746[[#This Row],[Vote]]="AYE",1,0)</f>
        <v>1</v>
      </c>
      <c r="F22">
        <f>_xlfn.XLOOKUP("H.R. 3746",Table2[Bill],Table2[Agree Value])</f>
        <v>0</v>
      </c>
      <c r="G22">
        <f>IF(_3746[[#This Row],[Value]]=_3746[[#This Row],[Agree]],_3746[[#This Row],[Count]],0)</f>
        <v>0</v>
      </c>
      <c r="H22">
        <f>_xlfn.XLOOKUP("H.R. 3746",Table2[Bill],Table2[Weight?],"Error")</f>
        <v>1</v>
      </c>
    </row>
    <row r="23" spans="1:8" x14ac:dyDescent="0.2">
      <c r="A23" t="s">
        <v>41</v>
      </c>
      <c r="B23" t="s">
        <v>5</v>
      </c>
      <c r="C23" t="s">
        <v>42</v>
      </c>
      <c r="D23" t="s">
        <v>490</v>
      </c>
      <c r="E23">
        <f>IF(_3746[[#This Row],[Vote]]="AYE",1,0)</f>
        <v>1</v>
      </c>
      <c r="F23">
        <f>_xlfn.XLOOKUP("H.R. 3746",Table2[Bill],Table2[Agree Value])</f>
        <v>0</v>
      </c>
      <c r="G23">
        <f>IF(_3746[[#This Row],[Value]]=_3746[[#This Row],[Agree]],_3746[[#This Row],[Count]],0)</f>
        <v>0</v>
      </c>
      <c r="H23">
        <f>_xlfn.XLOOKUP("H.R. 3746",Table2[Bill],Table2[Weight?],"Error")</f>
        <v>1</v>
      </c>
    </row>
    <row r="24" spans="1:8" x14ac:dyDescent="0.2">
      <c r="A24" t="s">
        <v>43</v>
      </c>
      <c r="B24" t="s">
        <v>1</v>
      </c>
      <c r="C24" t="s">
        <v>9</v>
      </c>
      <c r="D24" t="s">
        <v>490</v>
      </c>
      <c r="E24">
        <f>IF(_3746[[#This Row],[Vote]]="AYE",1,0)</f>
        <v>1</v>
      </c>
      <c r="F24">
        <f>_xlfn.XLOOKUP("H.R. 3746",Table2[Bill],Table2[Agree Value])</f>
        <v>0</v>
      </c>
      <c r="G24">
        <f>IF(_3746[[#This Row],[Value]]=_3746[[#This Row],[Agree]],_3746[[#This Row],[Count]],0)</f>
        <v>0</v>
      </c>
      <c r="H24">
        <f>_xlfn.XLOOKUP("H.R. 3746",Table2[Bill],Table2[Weight?],"Error")</f>
        <v>1</v>
      </c>
    </row>
    <row r="25" spans="1:8" x14ac:dyDescent="0.2">
      <c r="A25" t="s">
        <v>44</v>
      </c>
      <c r="B25" t="s">
        <v>5</v>
      </c>
      <c r="C25" t="s">
        <v>45</v>
      </c>
      <c r="D25" t="s">
        <v>490</v>
      </c>
      <c r="E25">
        <f>IF(_3746[[#This Row],[Vote]]="AYE",1,0)</f>
        <v>1</v>
      </c>
      <c r="F25">
        <f>_xlfn.XLOOKUP("H.R. 3746",Table2[Bill],Table2[Agree Value])</f>
        <v>0</v>
      </c>
      <c r="G25">
        <f>IF(_3746[[#This Row],[Value]]=_3746[[#This Row],[Agree]],_3746[[#This Row],[Count]],0)</f>
        <v>0</v>
      </c>
      <c r="H25">
        <f>_xlfn.XLOOKUP("H.R. 3746",Table2[Bill],Table2[Weight?],"Error")</f>
        <v>1</v>
      </c>
    </row>
    <row r="26" spans="1:8" x14ac:dyDescent="0.2">
      <c r="A26" t="s">
        <v>46</v>
      </c>
      <c r="B26" t="s">
        <v>1</v>
      </c>
      <c r="C26" t="s">
        <v>47</v>
      </c>
      <c r="D26" t="s">
        <v>490</v>
      </c>
      <c r="E26">
        <f>IF(_3746[[#This Row],[Vote]]="AYE",1,0)</f>
        <v>1</v>
      </c>
      <c r="F26">
        <f>_xlfn.XLOOKUP("H.R. 3746",Table2[Bill],Table2[Agree Value])</f>
        <v>0</v>
      </c>
      <c r="G26">
        <f>IF(_3746[[#This Row],[Value]]=_3746[[#This Row],[Agree]],_3746[[#This Row],[Count]],0)</f>
        <v>0</v>
      </c>
      <c r="H26">
        <f>_xlfn.XLOOKUP("H.R. 3746",Table2[Bill],Table2[Weight?],"Error")</f>
        <v>1</v>
      </c>
    </row>
    <row r="27" spans="1:8" x14ac:dyDescent="0.2">
      <c r="A27" t="s">
        <v>48</v>
      </c>
      <c r="B27" t="s">
        <v>5</v>
      </c>
      <c r="C27" t="s">
        <v>49</v>
      </c>
      <c r="D27" t="s">
        <v>490</v>
      </c>
      <c r="E27">
        <f>IF(_3746[[#This Row],[Vote]]="AYE",1,0)</f>
        <v>1</v>
      </c>
      <c r="F27">
        <f>_xlfn.XLOOKUP("H.R. 3746",Table2[Bill],Table2[Agree Value])</f>
        <v>0</v>
      </c>
      <c r="G27">
        <f>IF(_3746[[#This Row],[Value]]=_3746[[#This Row],[Agree]],_3746[[#This Row],[Count]],0)</f>
        <v>0</v>
      </c>
      <c r="H27">
        <f>_xlfn.XLOOKUP("H.R. 3746",Table2[Bill],Table2[Weight?],"Error")</f>
        <v>1</v>
      </c>
    </row>
    <row r="28" spans="1:8" x14ac:dyDescent="0.2">
      <c r="A28" t="s">
        <v>50</v>
      </c>
      <c r="B28" t="s">
        <v>5</v>
      </c>
      <c r="C28" t="s">
        <v>51</v>
      </c>
      <c r="D28" t="s">
        <v>491</v>
      </c>
      <c r="E28">
        <f>IF(_3746[[#This Row],[Vote]]="AYE",1,0)</f>
        <v>0</v>
      </c>
      <c r="F28">
        <f>_xlfn.XLOOKUP("H.R. 3746",Table2[Bill],Table2[Agree Value])</f>
        <v>0</v>
      </c>
      <c r="G28">
        <f>IF(_3746[[#This Row],[Value]]=_3746[[#This Row],[Agree]],_3746[[#This Row],[Count]],0)</f>
        <v>1</v>
      </c>
      <c r="H28">
        <f>_xlfn.XLOOKUP("H.R. 3746",Table2[Bill],Table2[Weight?],"Error")</f>
        <v>1</v>
      </c>
    </row>
    <row r="29" spans="1:8" x14ac:dyDescent="0.2">
      <c r="A29" t="s">
        <v>52</v>
      </c>
      <c r="B29" t="s">
        <v>5</v>
      </c>
      <c r="C29" t="s">
        <v>39</v>
      </c>
      <c r="D29" t="s">
        <v>490</v>
      </c>
      <c r="E29">
        <f>IF(_3746[[#This Row],[Vote]]="AYE",1,0)</f>
        <v>1</v>
      </c>
      <c r="F29">
        <f>_xlfn.XLOOKUP("H.R. 3746",Table2[Bill],Table2[Agree Value])</f>
        <v>0</v>
      </c>
      <c r="G29">
        <f>IF(_3746[[#This Row],[Value]]=_3746[[#This Row],[Agree]],_3746[[#This Row],[Count]],0)</f>
        <v>0</v>
      </c>
      <c r="H29">
        <f>_xlfn.XLOOKUP("H.R. 3746",Table2[Bill],Table2[Weight?],"Error")</f>
        <v>1</v>
      </c>
    </row>
    <row r="30" spans="1:8" x14ac:dyDescent="0.2">
      <c r="A30" t="s">
        <v>53</v>
      </c>
      <c r="B30" t="s">
        <v>1</v>
      </c>
      <c r="C30" t="s">
        <v>13</v>
      </c>
      <c r="D30" t="s">
        <v>490</v>
      </c>
      <c r="E30">
        <f>IF(_3746[[#This Row],[Vote]]="AYE",1,0)</f>
        <v>1</v>
      </c>
      <c r="F30">
        <f>_xlfn.XLOOKUP("H.R. 3746",Table2[Bill],Table2[Agree Value])</f>
        <v>0</v>
      </c>
      <c r="G30">
        <f>IF(_3746[[#This Row],[Value]]=_3746[[#This Row],[Agree]],_3746[[#This Row],[Count]],0)</f>
        <v>0</v>
      </c>
      <c r="H30">
        <f>_xlfn.XLOOKUP("H.R. 3746",Table2[Bill],Table2[Weight?],"Error")</f>
        <v>1</v>
      </c>
    </row>
    <row r="31" spans="1:8" x14ac:dyDescent="0.2">
      <c r="A31" t="s">
        <v>54</v>
      </c>
      <c r="B31" t="s">
        <v>5</v>
      </c>
      <c r="C31" t="s">
        <v>2</v>
      </c>
      <c r="D31" t="s">
        <v>491</v>
      </c>
      <c r="E31">
        <f>IF(_3746[[#This Row],[Vote]]="AYE",1,0)</f>
        <v>0</v>
      </c>
      <c r="F31">
        <f>_xlfn.XLOOKUP("H.R. 3746",Table2[Bill],Table2[Agree Value])</f>
        <v>0</v>
      </c>
      <c r="G31">
        <f>IF(_3746[[#This Row],[Value]]=_3746[[#This Row],[Agree]],_3746[[#This Row],[Count]],0)</f>
        <v>1</v>
      </c>
      <c r="H31">
        <f>_xlfn.XLOOKUP("H.R. 3746",Table2[Bill],Table2[Weight?],"Error")</f>
        <v>1</v>
      </c>
    </row>
    <row r="32" spans="1:8" x14ac:dyDescent="0.2">
      <c r="A32" t="s">
        <v>55</v>
      </c>
      <c r="B32" t="s">
        <v>1</v>
      </c>
      <c r="C32" t="s">
        <v>42</v>
      </c>
      <c r="D32" t="s">
        <v>490</v>
      </c>
      <c r="E32">
        <f>IF(_3746[[#This Row],[Vote]]="AYE",1,0)</f>
        <v>1</v>
      </c>
      <c r="F32">
        <f>_xlfn.XLOOKUP("H.R. 3746",Table2[Bill],Table2[Agree Value])</f>
        <v>0</v>
      </c>
      <c r="G32">
        <f>IF(_3746[[#This Row],[Value]]=_3746[[#This Row],[Agree]],_3746[[#This Row],[Count]],0)</f>
        <v>0</v>
      </c>
      <c r="H32">
        <f>_xlfn.XLOOKUP("H.R. 3746",Table2[Bill],Table2[Weight?],"Error")</f>
        <v>1</v>
      </c>
    </row>
    <row r="33" spans="1:8" x14ac:dyDescent="0.2">
      <c r="A33" t="s">
        <v>56</v>
      </c>
      <c r="B33" t="s">
        <v>1</v>
      </c>
      <c r="C33" t="s">
        <v>57</v>
      </c>
      <c r="D33" t="s">
        <v>490</v>
      </c>
      <c r="E33">
        <f>IF(_3746[[#This Row],[Vote]]="AYE",1,0)</f>
        <v>1</v>
      </c>
      <c r="F33">
        <f>_xlfn.XLOOKUP("H.R. 3746",Table2[Bill],Table2[Agree Value])</f>
        <v>0</v>
      </c>
      <c r="G33">
        <f>IF(_3746[[#This Row],[Value]]=_3746[[#This Row],[Agree]],_3746[[#This Row],[Count]],0)</f>
        <v>0</v>
      </c>
      <c r="H33">
        <f>_xlfn.XLOOKUP("H.R. 3746",Table2[Bill],Table2[Weight?],"Error")</f>
        <v>1</v>
      </c>
    </row>
    <row r="34" spans="1:8" x14ac:dyDescent="0.2">
      <c r="A34" t="s">
        <v>58</v>
      </c>
      <c r="B34" t="s">
        <v>5</v>
      </c>
      <c r="C34" t="s">
        <v>59</v>
      </c>
      <c r="D34" t="s">
        <v>400</v>
      </c>
      <c r="E34">
        <f>IF(_3746[[#This Row],[Vote]]="AYE",1,0)</f>
        <v>0</v>
      </c>
      <c r="F34">
        <f>_xlfn.XLOOKUP("H.R. 3746",Table2[Bill],Table2[Agree Value])</f>
        <v>0</v>
      </c>
      <c r="G34">
        <f>IF(_3746[[#This Row],[Value]]=_3746[[#This Row],[Agree]],_3746[[#This Row],[Count]],0)</f>
        <v>1</v>
      </c>
      <c r="H34">
        <f>_xlfn.XLOOKUP("H.R. 3746",Table2[Bill],Table2[Weight?],"Error")</f>
        <v>1</v>
      </c>
    </row>
    <row r="35" spans="1:8" x14ac:dyDescent="0.2">
      <c r="A35" t="s">
        <v>60</v>
      </c>
      <c r="B35" t="s">
        <v>1</v>
      </c>
      <c r="C35" t="s">
        <v>42</v>
      </c>
      <c r="D35" t="s">
        <v>491</v>
      </c>
      <c r="E35">
        <f>IF(_3746[[#This Row],[Vote]]="AYE",1,0)</f>
        <v>0</v>
      </c>
      <c r="F35">
        <f>_xlfn.XLOOKUP("H.R. 3746",Table2[Bill],Table2[Agree Value])</f>
        <v>0</v>
      </c>
      <c r="G35">
        <f>IF(_3746[[#This Row],[Value]]=_3746[[#This Row],[Agree]],_3746[[#This Row],[Count]],0)</f>
        <v>1</v>
      </c>
      <c r="H35">
        <f>_xlfn.XLOOKUP("H.R. 3746",Table2[Bill],Table2[Weight?],"Error")</f>
        <v>1</v>
      </c>
    </row>
    <row r="36" spans="1:8" x14ac:dyDescent="0.2">
      <c r="A36" t="s">
        <v>61</v>
      </c>
      <c r="B36" t="s">
        <v>5</v>
      </c>
      <c r="C36" t="s">
        <v>62</v>
      </c>
      <c r="D36" t="s">
        <v>491</v>
      </c>
      <c r="E36">
        <f>IF(_3746[[#This Row],[Vote]]="AYE",1,0)</f>
        <v>0</v>
      </c>
      <c r="F36">
        <f>_xlfn.XLOOKUP("H.R. 3746",Table2[Bill],Table2[Agree Value])</f>
        <v>0</v>
      </c>
      <c r="G36">
        <f>IF(_3746[[#This Row],[Value]]=_3746[[#This Row],[Agree]],_3746[[#This Row],[Count]],0)</f>
        <v>1</v>
      </c>
      <c r="H36">
        <f>_xlfn.XLOOKUP("H.R. 3746",Table2[Bill],Table2[Weight?],"Error")</f>
        <v>1</v>
      </c>
    </row>
    <row r="37" spans="1:8" x14ac:dyDescent="0.2">
      <c r="A37" t="s">
        <v>63</v>
      </c>
      <c r="B37" t="s">
        <v>1</v>
      </c>
      <c r="C37" t="s">
        <v>64</v>
      </c>
      <c r="D37" t="s">
        <v>491</v>
      </c>
      <c r="E37">
        <f>IF(_3746[[#This Row],[Vote]]="AYE",1,0)</f>
        <v>0</v>
      </c>
      <c r="F37">
        <f>_xlfn.XLOOKUP("H.R. 3746",Table2[Bill],Table2[Agree Value])</f>
        <v>0</v>
      </c>
      <c r="G37">
        <f>IF(_3746[[#This Row],[Value]]=_3746[[#This Row],[Agree]],_3746[[#This Row],[Count]],0)</f>
        <v>1</v>
      </c>
      <c r="H37">
        <f>_xlfn.XLOOKUP("H.R. 3746",Table2[Bill],Table2[Weight?],"Error")</f>
        <v>1</v>
      </c>
    </row>
    <row r="38" spans="1:8" x14ac:dyDescent="0.2">
      <c r="A38" t="s">
        <v>65</v>
      </c>
      <c r="B38" t="s">
        <v>1</v>
      </c>
      <c r="C38" t="s">
        <v>66</v>
      </c>
      <c r="D38" t="s">
        <v>490</v>
      </c>
      <c r="E38">
        <f>IF(_3746[[#This Row],[Vote]]="AYE",1,0)</f>
        <v>1</v>
      </c>
      <c r="F38">
        <f>_xlfn.XLOOKUP("H.R. 3746",Table2[Bill],Table2[Agree Value])</f>
        <v>0</v>
      </c>
      <c r="G38">
        <f>IF(_3746[[#This Row],[Value]]=_3746[[#This Row],[Agree]],_3746[[#This Row],[Count]],0)</f>
        <v>0</v>
      </c>
      <c r="H38">
        <f>_xlfn.XLOOKUP("H.R. 3746",Table2[Bill],Table2[Weight?],"Error")</f>
        <v>1</v>
      </c>
    </row>
    <row r="39" spans="1:8" x14ac:dyDescent="0.2">
      <c r="A39" t="s">
        <v>67</v>
      </c>
      <c r="B39" t="s">
        <v>5</v>
      </c>
      <c r="C39" t="s">
        <v>49</v>
      </c>
      <c r="D39" t="s">
        <v>491</v>
      </c>
      <c r="E39">
        <f>IF(_3746[[#This Row],[Vote]]="AYE",1,0)</f>
        <v>0</v>
      </c>
      <c r="F39">
        <f>_xlfn.XLOOKUP("H.R. 3746",Table2[Bill],Table2[Agree Value])</f>
        <v>0</v>
      </c>
      <c r="G39">
        <f>IF(_3746[[#This Row],[Value]]=_3746[[#This Row],[Agree]],_3746[[#This Row],[Count]],0)</f>
        <v>1</v>
      </c>
      <c r="H39">
        <f>_xlfn.XLOOKUP("H.R. 3746",Table2[Bill],Table2[Weight?],"Error")</f>
        <v>1</v>
      </c>
    </row>
    <row r="40" spans="1:8" x14ac:dyDescent="0.2">
      <c r="A40" t="s">
        <v>68</v>
      </c>
      <c r="B40" t="s">
        <v>1</v>
      </c>
      <c r="C40" t="s">
        <v>31</v>
      </c>
      <c r="D40" t="s">
        <v>490</v>
      </c>
      <c r="E40">
        <f>IF(_3746[[#This Row],[Vote]]="AYE",1,0)</f>
        <v>1</v>
      </c>
      <c r="F40">
        <f>_xlfn.XLOOKUP("H.R. 3746",Table2[Bill],Table2[Agree Value])</f>
        <v>0</v>
      </c>
      <c r="G40">
        <f>IF(_3746[[#This Row],[Value]]=_3746[[#This Row],[Agree]],_3746[[#This Row],[Count]],0)</f>
        <v>0</v>
      </c>
      <c r="H40">
        <f>_xlfn.XLOOKUP("H.R. 3746",Table2[Bill],Table2[Weight?],"Error")</f>
        <v>1</v>
      </c>
    </row>
    <row r="41" spans="1:8" x14ac:dyDescent="0.2">
      <c r="A41" t="s">
        <v>69</v>
      </c>
      <c r="B41" t="s">
        <v>1</v>
      </c>
      <c r="C41" t="s">
        <v>9</v>
      </c>
      <c r="D41" t="s">
        <v>490</v>
      </c>
      <c r="E41">
        <f>IF(_3746[[#This Row],[Vote]]="AYE",1,0)</f>
        <v>1</v>
      </c>
      <c r="F41">
        <f>_xlfn.XLOOKUP("H.R. 3746",Table2[Bill],Table2[Agree Value])</f>
        <v>0</v>
      </c>
      <c r="G41">
        <f>IF(_3746[[#This Row],[Value]]=_3746[[#This Row],[Agree]],_3746[[#This Row],[Count]],0)</f>
        <v>0</v>
      </c>
      <c r="H41">
        <f>_xlfn.XLOOKUP("H.R. 3746",Table2[Bill],Table2[Weight?],"Error")</f>
        <v>1</v>
      </c>
    </row>
    <row r="42" spans="1:8" x14ac:dyDescent="0.2">
      <c r="A42" t="s">
        <v>70</v>
      </c>
      <c r="B42" t="s">
        <v>5</v>
      </c>
      <c r="C42" t="s">
        <v>39</v>
      </c>
      <c r="D42" t="s">
        <v>491</v>
      </c>
      <c r="E42">
        <f>IF(_3746[[#This Row],[Vote]]="AYE",1,0)</f>
        <v>0</v>
      </c>
      <c r="F42">
        <f>_xlfn.XLOOKUP("H.R. 3746",Table2[Bill],Table2[Agree Value])</f>
        <v>0</v>
      </c>
      <c r="G42">
        <f>IF(_3746[[#This Row],[Value]]=_3746[[#This Row],[Agree]],_3746[[#This Row],[Count]],0)</f>
        <v>1</v>
      </c>
      <c r="H42">
        <f>_xlfn.XLOOKUP("H.R. 3746",Table2[Bill],Table2[Weight?],"Error")</f>
        <v>1</v>
      </c>
    </row>
    <row r="43" spans="1:8" x14ac:dyDescent="0.2">
      <c r="A43" t="s">
        <v>71</v>
      </c>
      <c r="B43" t="s">
        <v>5</v>
      </c>
      <c r="C43" t="s">
        <v>59</v>
      </c>
      <c r="D43" t="s">
        <v>491</v>
      </c>
      <c r="E43">
        <f>IF(_3746[[#This Row],[Vote]]="AYE",1,0)</f>
        <v>0</v>
      </c>
      <c r="F43">
        <f>_xlfn.XLOOKUP("H.R. 3746",Table2[Bill],Table2[Agree Value])</f>
        <v>0</v>
      </c>
      <c r="G43">
        <f>IF(_3746[[#This Row],[Value]]=_3746[[#This Row],[Agree]],_3746[[#This Row],[Count]],0)</f>
        <v>1</v>
      </c>
      <c r="H43">
        <f>_xlfn.XLOOKUP("H.R. 3746",Table2[Bill],Table2[Weight?],"Error")</f>
        <v>1</v>
      </c>
    </row>
    <row r="44" spans="1:8" x14ac:dyDescent="0.2">
      <c r="A44" t="s">
        <v>72</v>
      </c>
      <c r="B44" t="s">
        <v>5</v>
      </c>
      <c r="C44" t="s">
        <v>29</v>
      </c>
      <c r="D44" t="s">
        <v>490</v>
      </c>
      <c r="E44">
        <f>IF(_3746[[#This Row],[Vote]]="AYE",1,0)</f>
        <v>1</v>
      </c>
      <c r="F44">
        <f>_xlfn.XLOOKUP("H.R. 3746",Table2[Bill],Table2[Agree Value])</f>
        <v>0</v>
      </c>
      <c r="G44">
        <f>IF(_3746[[#This Row],[Value]]=_3746[[#This Row],[Agree]],_3746[[#This Row],[Count]],0)</f>
        <v>0</v>
      </c>
      <c r="H44">
        <f>_xlfn.XLOOKUP("H.R. 3746",Table2[Bill],Table2[Weight?],"Error")</f>
        <v>1</v>
      </c>
    </row>
    <row r="45" spans="1:8" x14ac:dyDescent="0.2">
      <c r="A45" t="s">
        <v>73</v>
      </c>
      <c r="B45" t="s">
        <v>1</v>
      </c>
      <c r="C45" t="s">
        <v>62</v>
      </c>
      <c r="D45" t="s">
        <v>490</v>
      </c>
      <c r="E45">
        <f>IF(_3746[[#This Row],[Vote]]="AYE",1,0)</f>
        <v>1</v>
      </c>
      <c r="F45">
        <f>_xlfn.XLOOKUP("H.R. 3746",Table2[Bill],Table2[Agree Value])</f>
        <v>0</v>
      </c>
      <c r="G45">
        <f>IF(_3746[[#This Row],[Value]]=_3746[[#This Row],[Agree]],_3746[[#This Row],[Count]],0)</f>
        <v>0</v>
      </c>
      <c r="H45">
        <f>_xlfn.XLOOKUP("H.R. 3746",Table2[Bill],Table2[Weight?],"Error")</f>
        <v>1</v>
      </c>
    </row>
    <row r="46" spans="1:8" x14ac:dyDescent="0.2">
      <c r="A46" t="s">
        <v>74</v>
      </c>
      <c r="B46" t="s">
        <v>5</v>
      </c>
      <c r="C46" t="s">
        <v>75</v>
      </c>
      <c r="D46" t="s">
        <v>491</v>
      </c>
      <c r="E46">
        <f>IF(_3746[[#This Row],[Vote]]="AYE",1,0)</f>
        <v>0</v>
      </c>
      <c r="F46">
        <f>_xlfn.XLOOKUP("H.R. 3746",Table2[Bill],Table2[Agree Value])</f>
        <v>0</v>
      </c>
      <c r="G46">
        <f>IF(_3746[[#This Row],[Value]]=_3746[[#This Row],[Agree]],_3746[[#This Row],[Count]],0)</f>
        <v>1</v>
      </c>
      <c r="H46">
        <f>_xlfn.XLOOKUP("H.R. 3746",Table2[Bill],Table2[Weight?],"Error")</f>
        <v>1</v>
      </c>
    </row>
    <row r="47" spans="1:8" x14ac:dyDescent="0.2">
      <c r="A47" t="s">
        <v>76</v>
      </c>
      <c r="B47" t="s">
        <v>5</v>
      </c>
      <c r="C47" t="s">
        <v>15</v>
      </c>
      <c r="D47" t="s">
        <v>490</v>
      </c>
      <c r="E47">
        <f>IF(_3746[[#This Row],[Vote]]="AYE",1,0)</f>
        <v>1</v>
      </c>
      <c r="F47">
        <f>_xlfn.XLOOKUP("H.R. 3746",Table2[Bill],Table2[Agree Value])</f>
        <v>0</v>
      </c>
      <c r="G47">
        <f>IF(_3746[[#This Row],[Value]]=_3746[[#This Row],[Agree]],_3746[[#This Row],[Count]],0)</f>
        <v>0</v>
      </c>
      <c r="H47">
        <f>_xlfn.XLOOKUP("H.R. 3746",Table2[Bill],Table2[Weight?],"Error")</f>
        <v>1</v>
      </c>
    </row>
    <row r="48" spans="1:8" x14ac:dyDescent="0.2">
      <c r="A48" t="s">
        <v>77</v>
      </c>
      <c r="B48" t="s">
        <v>5</v>
      </c>
      <c r="C48" t="s">
        <v>11</v>
      </c>
      <c r="D48" t="s">
        <v>491</v>
      </c>
      <c r="E48">
        <f>IF(_3746[[#This Row],[Vote]]="AYE",1,0)</f>
        <v>0</v>
      </c>
      <c r="F48">
        <f>_xlfn.XLOOKUP("H.R. 3746",Table2[Bill],Table2[Agree Value])</f>
        <v>0</v>
      </c>
      <c r="G48">
        <f>IF(_3746[[#This Row],[Value]]=_3746[[#This Row],[Agree]],_3746[[#This Row],[Count]],0)</f>
        <v>1</v>
      </c>
      <c r="H48">
        <f>_xlfn.XLOOKUP("H.R. 3746",Table2[Bill],Table2[Weight?],"Error")</f>
        <v>1</v>
      </c>
    </row>
    <row r="49" spans="1:8" x14ac:dyDescent="0.2">
      <c r="A49" t="s">
        <v>78</v>
      </c>
      <c r="B49" t="s">
        <v>1</v>
      </c>
      <c r="C49" t="s">
        <v>11</v>
      </c>
      <c r="D49" t="s">
        <v>491</v>
      </c>
      <c r="E49">
        <f>IF(_3746[[#This Row],[Vote]]="AYE",1,0)</f>
        <v>0</v>
      </c>
      <c r="F49">
        <f>_xlfn.XLOOKUP("H.R. 3746",Table2[Bill],Table2[Agree Value])</f>
        <v>0</v>
      </c>
      <c r="G49">
        <f>IF(_3746[[#This Row],[Value]]=_3746[[#This Row],[Agree]],_3746[[#This Row],[Count]],0)</f>
        <v>1</v>
      </c>
      <c r="H49">
        <f>_xlfn.XLOOKUP("H.R. 3746",Table2[Bill],Table2[Weight?],"Error")</f>
        <v>1</v>
      </c>
    </row>
    <row r="50" spans="1:8" x14ac:dyDescent="0.2">
      <c r="A50" t="s">
        <v>79</v>
      </c>
      <c r="B50" t="s">
        <v>5</v>
      </c>
      <c r="C50" t="s">
        <v>9</v>
      </c>
      <c r="D50" t="s">
        <v>490</v>
      </c>
      <c r="E50">
        <f>IF(_3746[[#This Row],[Vote]]="AYE",1,0)</f>
        <v>1</v>
      </c>
      <c r="F50">
        <f>_xlfn.XLOOKUP("H.R. 3746",Table2[Bill],Table2[Agree Value])</f>
        <v>0</v>
      </c>
      <c r="G50">
        <f>IF(_3746[[#This Row],[Value]]=_3746[[#This Row],[Agree]],_3746[[#This Row],[Count]],0)</f>
        <v>0</v>
      </c>
      <c r="H50">
        <f>_xlfn.XLOOKUP("H.R. 3746",Table2[Bill],Table2[Weight?],"Error")</f>
        <v>1</v>
      </c>
    </row>
    <row r="51" spans="1:8" x14ac:dyDescent="0.2">
      <c r="A51" t="s">
        <v>80</v>
      </c>
      <c r="B51" t="s">
        <v>5</v>
      </c>
      <c r="C51" t="s">
        <v>39</v>
      </c>
      <c r="D51" t="s">
        <v>491</v>
      </c>
      <c r="E51">
        <f>IF(_3746[[#This Row],[Vote]]="AYE",1,0)</f>
        <v>0</v>
      </c>
      <c r="F51">
        <f>_xlfn.XLOOKUP("H.R. 3746",Table2[Bill],Table2[Agree Value])</f>
        <v>0</v>
      </c>
      <c r="G51">
        <f>IF(_3746[[#This Row],[Value]]=_3746[[#This Row],[Agree]],_3746[[#This Row],[Count]],0)</f>
        <v>1</v>
      </c>
      <c r="H51">
        <f>_xlfn.XLOOKUP("H.R. 3746",Table2[Bill],Table2[Weight?],"Error")</f>
        <v>1</v>
      </c>
    </row>
    <row r="52" spans="1:8" x14ac:dyDescent="0.2">
      <c r="A52" t="s">
        <v>81</v>
      </c>
      <c r="B52" t="s">
        <v>1</v>
      </c>
      <c r="C52" t="s">
        <v>59</v>
      </c>
      <c r="D52" t="s">
        <v>490</v>
      </c>
      <c r="E52">
        <f>IF(_3746[[#This Row],[Vote]]="AYE",1,0)</f>
        <v>1</v>
      </c>
      <c r="F52">
        <f>_xlfn.XLOOKUP("H.R. 3746",Table2[Bill],Table2[Agree Value])</f>
        <v>0</v>
      </c>
      <c r="G52">
        <f>IF(_3746[[#This Row],[Value]]=_3746[[#This Row],[Agree]],_3746[[#This Row],[Count]],0)</f>
        <v>0</v>
      </c>
      <c r="H52">
        <f>_xlfn.XLOOKUP("H.R. 3746",Table2[Bill],Table2[Weight?],"Error")</f>
        <v>1</v>
      </c>
    </row>
    <row r="53" spans="1:8" x14ac:dyDescent="0.2">
      <c r="A53" t="s">
        <v>82</v>
      </c>
      <c r="B53" t="s">
        <v>1</v>
      </c>
      <c r="C53" t="s">
        <v>9</v>
      </c>
      <c r="D53" t="s">
        <v>490</v>
      </c>
      <c r="E53">
        <f>IF(_3746[[#This Row],[Vote]]="AYE",1,0)</f>
        <v>1</v>
      </c>
      <c r="F53">
        <f>_xlfn.XLOOKUP("H.R. 3746",Table2[Bill],Table2[Agree Value])</f>
        <v>0</v>
      </c>
      <c r="G53">
        <f>IF(_3746[[#This Row],[Value]]=_3746[[#This Row],[Agree]],_3746[[#This Row],[Count]],0)</f>
        <v>0</v>
      </c>
      <c r="H53">
        <f>_xlfn.XLOOKUP("H.R. 3746",Table2[Bill],Table2[Weight?],"Error")</f>
        <v>1</v>
      </c>
    </row>
    <row r="54" spans="1:8" x14ac:dyDescent="0.2">
      <c r="A54" t="s">
        <v>83</v>
      </c>
      <c r="B54" t="s">
        <v>1</v>
      </c>
      <c r="C54" t="s">
        <v>9</v>
      </c>
      <c r="D54" t="s">
        <v>490</v>
      </c>
      <c r="E54">
        <f>IF(_3746[[#This Row],[Vote]]="AYE",1,0)</f>
        <v>1</v>
      </c>
      <c r="F54">
        <f>_xlfn.XLOOKUP("H.R. 3746",Table2[Bill],Table2[Agree Value])</f>
        <v>0</v>
      </c>
      <c r="G54">
        <f>IF(_3746[[#This Row],[Value]]=_3746[[#This Row],[Agree]],_3746[[#This Row],[Count]],0)</f>
        <v>0</v>
      </c>
      <c r="H54">
        <f>_xlfn.XLOOKUP("H.R. 3746",Table2[Bill],Table2[Weight?],"Error")</f>
        <v>1</v>
      </c>
    </row>
    <row r="55" spans="1:8" x14ac:dyDescent="0.2">
      <c r="A55" t="s">
        <v>84</v>
      </c>
      <c r="B55" t="s">
        <v>5</v>
      </c>
      <c r="C55" t="s">
        <v>31</v>
      </c>
      <c r="D55" t="s">
        <v>490</v>
      </c>
      <c r="E55">
        <f>IF(_3746[[#This Row],[Vote]]="AYE",1,0)</f>
        <v>1</v>
      </c>
      <c r="F55">
        <f>_xlfn.XLOOKUP("H.R. 3746",Table2[Bill],Table2[Agree Value])</f>
        <v>0</v>
      </c>
      <c r="G55">
        <f>IF(_3746[[#This Row],[Value]]=_3746[[#This Row],[Agree]],_3746[[#This Row],[Count]],0)</f>
        <v>0</v>
      </c>
      <c r="H55">
        <f>_xlfn.XLOOKUP("H.R. 3746",Table2[Bill],Table2[Weight?],"Error")</f>
        <v>1</v>
      </c>
    </row>
    <row r="56" spans="1:8" x14ac:dyDescent="0.2">
      <c r="A56" t="s">
        <v>85</v>
      </c>
      <c r="B56" t="s">
        <v>5</v>
      </c>
      <c r="C56" t="s">
        <v>6</v>
      </c>
      <c r="D56" t="s">
        <v>490</v>
      </c>
      <c r="E56">
        <f>IF(_3746[[#This Row],[Vote]]="AYE",1,0)</f>
        <v>1</v>
      </c>
      <c r="F56">
        <f>_xlfn.XLOOKUP("H.R. 3746",Table2[Bill],Table2[Agree Value])</f>
        <v>0</v>
      </c>
      <c r="G56">
        <f>IF(_3746[[#This Row],[Value]]=_3746[[#This Row],[Agree]],_3746[[#This Row],[Count]],0)</f>
        <v>0</v>
      </c>
      <c r="H56">
        <f>_xlfn.XLOOKUP("H.R. 3746",Table2[Bill],Table2[Weight?],"Error")</f>
        <v>1</v>
      </c>
    </row>
    <row r="57" spans="1:8" x14ac:dyDescent="0.2">
      <c r="A57" t="s">
        <v>86</v>
      </c>
      <c r="B57" t="s">
        <v>1</v>
      </c>
      <c r="C57" t="s">
        <v>29</v>
      </c>
      <c r="D57" t="s">
        <v>490</v>
      </c>
      <c r="E57">
        <f>IF(_3746[[#This Row],[Vote]]="AYE",1,0)</f>
        <v>1</v>
      </c>
      <c r="F57">
        <f>_xlfn.XLOOKUP("H.R. 3746",Table2[Bill],Table2[Agree Value])</f>
        <v>0</v>
      </c>
      <c r="G57">
        <f>IF(_3746[[#This Row],[Value]]=_3746[[#This Row],[Agree]],_3746[[#This Row],[Count]],0)</f>
        <v>0</v>
      </c>
      <c r="H57">
        <f>_xlfn.XLOOKUP("H.R. 3746",Table2[Bill],Table2[Weight?],"Error")</f>
        <v>1</v>
      </c>
    </row>
    <row r="58" spans="1:8" x14ac:dyDescent="0.2">
      <c r="A58" t="s">
        <v>87</v>
      </c>
      <c r="B58" t="s">
        <v>5</v>
      </c>
      <c r="C58" t="s">
        <v>13</v>
      </c>
      <c r="D58" t="s">
        <v>490</v>
      </c>
      <c r="E58">
        <f>IF(_3746[[#This Row],[Vote]]="AYE",1,0)</f>
        <v>1</v>
      </c>
      <c r="F58">
        <f>_xlfn.XLOOKUP("H.R. 3746",Table2[Bill],Table2[Agree Value])</f>
        <v>0</v>
      </c>
      <c r="G58">
        <f>IF(_3746[[#This Row],[Value]]=_3746[[#This Row],[Agree]],_3746[[#This Row],[Count]],0)</f>
        <v>0</v>
      </c>
      <c r="H58">
        <f>_xlfn.XLOOKUP("H.R. 3746",Table2[Bill],Table2[Weight?],"Error")</f>
        <v>1</v>
      </c>
    </row>
    <row r="59" spans="1:8" x14ac:dyDescent="0.2">
      <c r="A59" t="s">
        <v>88</v>
      </c>
      <c r="B59" t="s">
        <v>1</v>
      </c>
      <c r="C59" t="s">
        <v>89</v>
      </c>
      <c r="D59" t="s">
        <v>490</v>
      </c>
      <c r="E59">
        <f>IF(_3746[[#This Row],[Vote]]="AYE",1,0)</f>
        <v>1</v>
      </c>
      <c r="F59">
        <f>_xlfn.XLOOKUP("H.R. 3746",Table2[Bill],Table2[Agree Value])</f>
        <v>0</v>
      </c>
      <c r="G59">
        <f>IF(_3746[[#This Row],[Value]]=_3746[[#This Row],[Agree]],_3746[[#This Row],[Count]],0)</f>
        <v>0</v>
      </c>
      <c r="H59">
        <f>_xlfn.XLOOKUP("H.R. 3746",Table2[Bill],Table2[Weight?],"Error")</f>
        <v>1</v>
      </c>
    </row>
    <row r="60" spans="1:8" x14ac:dyDescent="0.2">
      <c r="A60" t="s">
        <v>90</v>
      </c>
      <c r="B60" t="s">
        <v>5</v>
      </c>
      <c r="C60" t="s">
        <v>15</v>
      </c>
      <c r="D60" t="s">
        <v>491</v>
      </c>
      <c r="E60">
        <f>IF(_3746[[#This Row],[Vote]]="AYE",1,0)</f>
        <v>0</v>
      </c>
      <c r="F60">
        <f>_xlfn.XLOOKUP("H.R. 3746",Table2[Bill],Table2[Agree Value])</f>
        <v>0</v>
      </c>
      <c r="G60">
        <f>IF(_3746[[#This Row],[Value]]=_3746[[#This Row],[Agree]],_3746[[#This Row],[Count]],0)</f>
        <v>1</v>
      </c>
      <c r="H60">
        <f>_xlfn.XLOOKUP("H.R. 3746",Table2[Bill],Table2[Weight?],"Error")</f>
        <v>1</v>
      </c>
    </row>
    <row r="61" spans="1:8" x14ac:dyDescent="0.2">
      <c r="A61" t="s">
        <v>91</v>
      </c>
      <c r="B61" t="s">
        <v>1</v>
      </c>
      <c r="C61" t="s">
        <v>66</v>
      </c>
      <c r="D61" t="s">
        <v>490</v>
      </c>
      <c r="E61">
        <f>IF(_3746[[#This Row],[Vote]]="AYE",1,0)</f>
        <v>1</v>
      </c>
      <c r="F61">
        <f>_xlfn.XLOOKUP("H.R. 3746",Table2[Bill],Table2[Agree Value])</f>
        <v>0</v>
      </c>
      <c r="G61">
        <f>IF(_3746[[#This Row],[Value]]=_3746[[#This Row],[Agree]],_3746[[#This Row],[Count]],0)</f>
        <v>0</v>
      </c>
      <c r="H61">
        <f>_xlfn.XLOOKUP("H.R. 3746",Table2[Bill],Table2[Weight?],"Error")</f>
        <v>1</v>
      </c>
    </row>
    <row r="62" spans="1:8" x14ac:dyDescent="0.2">
      <c r="A62" t="s">
        <v>92</v>
      </c>
      <c r="B62" t="s">
        <v>1</v>
      </c>
      <c r="C62" t="s">
        <v>15</v>
      </c>
      <c r="D62" t="s">
        <v>491</v>
      </c>
      <c r="E62">
        <f>IF(_3746[[#This Row],[Vote]]="AYE",1,0)</f>
        <v>0</v>
      </c>
      <c r="F62">
        <f>_xlfn.XLOOKUP("H.R. 3746",Table2[Bill],Table2[Agree Value])</f>
        <v>0</v>
      </c>
      <c r="G62">
        <f>IF(_3746[[#This Row],[Value]]=_3746[[#This Row],[Agree]],_3746[[#This Row],[Count]],0)</f>
        <v>1</v>
      </c>
      <c r="H62">
        <f>_xlfn.XLOOKUP("H.R. 3746",Table2[Bill],Table2[Weight?],"Error")</f>
        <v>1</v>
      </c>
    </row>
    <row r="63" spans="1:8" x14ac:dyDescent="0.2">
      <c r="A63" t="s">
        <v>93</v>
      </c>
      <c r="B63" t="s">
        <v>1</v>
      </c>
      <c r="C63" t="s">
        <v>94</v>
      </c>
      <c r="D63" t="s">
        <v>490</v>
      </c>
      <c r="E63">
        <f>IF(_3746[[#This Row],[Vote]]="AYE",1,0)</f>
        <v>1</v>
      </c>
      <c r="F63">
        <f>_xlfn.XLOOKUP("H.R. 3746",Table2[Bill],Table2[Agree Value])</f>
        <v>0</v>
      </c>
      <c r="G63">
        <f>IF(_3746[[#This Row],[Value]]=_3746[[#This Row],[Agree]],_3746[[#This Row],[Count]],0)</f>
        <v>0</v>
      </c>
      <c r="H63">
        <f>_xlfn.XLOOKUP("H.R. 3746",Table2[Bill],Table2[Weight?],"Error")</f>
        <v>1</v>
      </c>
    </row>
    <row r="64" spans="1:8" x14ac:dyDescent="0.2">
      <c r="A64" t="s">
        <v>95</v>
      </c>
      <c r="B64" t="s">
        <v>1</v>
      </c>
      <c r="C64" t="s">
        <v>62</v>
      </c>
      <c r="D64" t="s">
        <v>490</v>
      </c>
      <c r="E64">
        <f>IF(_3746[[#This Row],[Vote]]="AYE",1,0)</f>
        <v>1</v>
      </c>
      <c r="F64">
        <f>_xlfn.XLOOKUP("H.R. 3746",Table2[Bill],Table2[Agree Value])</f>
        <v>0</v>
      </c>
      <c r="G64">
        <f>IF(_3746[[#This Row],[Value]]=_3746[[#This Row],[Agree]],_3746[[#This Row],[Count]],0)</f>
        <v>0</v>
      </c>
      <c r="H64">
        <f>_xlfn.XLOOKUP("H.R. 3746",Table2[Bill],Table2[Weight?],"Error")</f>
        <v>1</v>
      </c>
    </row>
    <row r="65" spans="1:8" x14ac:dyDescent="0.2">
      <c r="A65" t="s">
        <v>96</v>
      </c>
      <c r="B65" t="s">
        <v>1</v>
      </c>
      <c r="C65" t="s">
        <v>39</v>
      </c>
      <c r="D65" t="s">
        <v>490</v>
      </c>
      <c r="E65">
        <f>IF(_3746[[#This Row],[Vote]]="AYE",1,0)</f>
        <v>1</v>
      </c>
      <c r="F65">
        <f>_xlfn.XLOOKUP("H.R. 3746",Table2[Bill],Table2[Agree Value])</f>
        <v>0</v>
      </c>
      <c r="G65">
        <f>IF(_3746[[#This Row],[Value]]=_3746[[#This Row],[Agree]],_3746[[#This Row],[Count]],0)</f>
        <v>0</v>
      </c>
      <c r="H65">
        <f>_xlfn.XLOOKUP("H.R. 3746",Table2[Bill],Table2[Weight?],"Error")</f>
        <v>1</v>
      </c>
    </row>
    <row r="66" spans="1:8" x14ac:dyDescent="0.2">
      <c r="A66" t="s">
        <v>97</v>
      </c>
      <c r="B66" t="s">
        <v>1</v>
      </c>
      <c r="C66" t="s">
        <v>15</v>
      </c>
      <c r="D66" t="s">
        <v>491</v>
      </c>
      <c r="E66">
        <f>IF(_3746[[#This Row],[Vote]]="AYE",1,0)</f>
        <v>0</v>
      </c>
      <c r="F66">
        <f>_xlfn.XLOOKUP("H.R. 3746",Table2[Bill],Table2[Agree Value])</f>
        <v>0</v>
      </c>
      <c r="G66">
        <f>IF(_3746[[#This Row],[Value]]=_3746[[#This Row],[Agree]],_3746[[#This Row],[Count]],0)</f>
        <v>1</v>
      </c>
      <c r="H66">
        <f>_xlfn.XLOOKUP("H.R. 3746",Table2[Bill],Table2[Weight?],"Error")</f>
        <v>1</v>
      </c>
    </row>
    <row r="67" spans="1:8" x14ac:dyDescent="0.2">
      <c r="A67" t="s">
        <v>98</v>
      </c>
      <c r="B67" t="s">
        <v>5</v>
      </c>
      <c r="C67" t="s">
        <v>42</v>
      </c>
      <c r="D67" t="s">
        <v>490</v>
      </c>
      <c r="E67">
        <f>IF(_3746[[#This Row],[Vote]]="AYE",1,0)</f>
        <v>1</v>
      </c>
      <c r="F67">
        <f>_xlfn.XLOOKUP("H.R. 3746",Table2[Bill],Table2[Agree Value])</f>
        <v>0</v>
      </c>
      <c r="G67">
        <f>IF(_3746[[#This Row],[Value]]=_3746[[#This Row],[Agree]],_3746[[#This Row],[Count]],0)</f>
        <v>0</v>
      </c>
      <c r="H67">
        <f>_xlfn.XLOOKUP("H.R. 3746",Table2[Bill],Table2[Weight?],"Error")</f>
        <v>1</v>
      </c>
    </row>
    <row r="68" spans="1:8" x14ac:dyDescent="0.2">
      <c r="A68" t="s">
        <v>99</v>
      </c>
      <c r="B68" t="s">
        <v>1</v>
      </c>
      <c r="C68" t="s">
        <v>39</v>
      </c>
      <c r="D68" t="s">
        <v>490</v>
      </c>
      <c r="E68">
        <f>IF(_3746[[#This Row],[Vote]]="AYE",1,0)</f>
        <v>1</v>
      </c>
      <c r="F68">
        <f>_xlfn.XLOOKUP("H.R. 3746",Table2[Bill],Table2[Agree Value])</f>
        <v>0</v>
      </c>
      <c r="G68">
        <f>IF(_3746[[#This Row],[Value]]=_3746[[#This Row],[Agree]],_3746[[#This Row],[Count]],0)</f>
        <v>0</v>
      </c>
      <c r="H68">
        <f>_xlfn.XLOOKUP("H.R. 3746",Table2[Bill],Table2[Weight?],"Error")</f>
        <v>1</v>
      </c>
    </row>
    <row r="69" spans="1:8" x14ac:dyDescent="0.2">
      <c r="A69" t="s">
        <v>100</v>
      </c>
      <c r="B69" t="s">
        <v>1</v>
      </c>
      <c r="C69" t="s">
        <v>9</v>
      </c>
      <c r="D69" t="s">
        <v>491</v>
      </c>
      <c r="E69">
        <f>IF(_3746[[#This Row],[Vote]]="AYE",1,0)</f>
        <v>0</v>
      </c>
      <c r="F69">
        <f>_xlfn.XLOOKUP("H.R. 3746",Table2[Bill],Table2[Agree Value])</f>
        <v>0</v>
      </c>
      <c r="G69">
        <f>IF(_3746[[#This Row],[Value]]=_3746[[#This Row],[Agree]],_3746[[#This Row],[Count]],0)</f>
        <v>1</v>
      </c>
      <c r="H69">
        <f>_xlfn.XLOOKUP("H.R. 3746",Table2[Bill],Table2[Weight?],"Error")</f>
        <v>1</v>
      </c>
    </row>
    <row r="70" spans="1:8" x14ac:dyDescent="0.2">
      <c r="A70" t="s">
        <v>492</v>
      </c>
      <c r="B70" t="s">
        <v>1</v>
      </c>
      <c r="C70" t="s">
        <v>17</v>
      </c>
      <c r="D70" t="s">
        <v>490</v>
      </c>
      <c r="E70">
        <f>IF(_3746[[#This Row],[Vote]]="AYE",1,0)</f>
        <v>1</v>
      </c>
      <c r="F70">
        <f>_xlfn.XLOOKUP("H.R. 3746",Table2[Bill],Table2[Agree Value])</f>
        <v>0</v>
      </c>
      <c r="G70">
        <f>IF(_3746[[#This Row],[Value]]=_3746[[#This Row],[Agree]],_3746[[#This Row],[Count]],0)</f>
        <v>0</v>
      </c>
      <c r="H70">
        <f>_xlfn.XLOOKUP("H.R. 3746",Table2[Bill],Table2[Weight?],"Error")</f>
        <v>1</v>
      </c>
    </row>
    <row r="71" spans="1:8" x14ac:dyDescent="0.2">
      <c r="A71" t="s">
        <v>101</v>
      </c>
      <c r="B71" t="s">
        <v>5</v>
      </c>
      <c r="C71" t="s">
        <v>51</v>
      </c>
      <c r="D71" t="s">
        <v>490</v>
      </c>
      <c r="E71">
        <f>IF(_3746[[#This Row],[Vote]]="AYE",1,0)</f>
        <v>1</v>
      </c>
      <c r="F71">
        <f>_xlfn.XLOOKUP("H.R. 3746",Table2[Bill],Table2[Agree Value])</f>
        <v>0</v>
      </c>
      <c r="G71">
        <f>IF(_3746[[#This Row],[Value]]=_3746[[#This Row],[Agree]],_3746[[#This Row],[Count]],0)</f>
        <v>0</v>
      </c>
      <c r="H71">
        <f>_xlfn.XLOOKUP("H.R. 3746",Table2[Bill],Table2[Weight?],"Error")</f>
        <v>1</v>
      </c>
    </row>
    <row r="72" spans="1:8" x14ac:dyDescent="0.2">
      <c r="A72" t="s">
        <v>102</v>
      </c>
      <c r="B72" t="s">
        <v>1</v>
      </c>
      <c r="C72" t="s">
        <v>24</v>
      </c>
      <c r="D72" t="s">
        <v>490</v>
      </c>
      <c r="E72">
        <f>IF(_3746[[#This Row],[Vote]]="AYE",1,0)</f>
        <v>1</v>
      </c>
      <c r="F72">
        <f>_xlfn.XLOOKUP("H.R. 3746",Table2[Bill],Table2[Agree Value])</f>
        <v>0</v>
      </c>
      <c r="G72">
        <f>IF(_3746[[#This Row],[Value]]=_3746[[#This Row],[Agree]],_3746[[#This Row],[Count]],0)</f>
        <v>0</v>
      </c>
      <c r="H72">
        <f>_xlfn.XLOOKUP("H.R. 3746",Table2[Bill],Table2[Weight?],"Error")</f>
        <v>1</v>
      </c>
    </row>
    <row r="73" spans="1:8" x14ac:dyDescent="0.2">
      <c r="A73" t="s">
        <v>103</v>
      </c>
      <c r="B73" t="s">
        <v>1</v>
      </c>
      <c r="C73" t="s">
        <v>64</v>
      </c>
      <c r="D73" t="s">
        <v>491</v>
      </c>
      <c r="E73">
        <f>IF(_3746[[#This Row],[Vote]]="AYE",1,0)</f>
        <v>0</v>
      </c>
      <c r="F73">
        <f>_xlfn.XLOOKUP("H.R. 3746",Table2[Bill],Table2[Agree Value])</f>
        <v>0</v>
      </c>
      <c r="G73">
        <f>IF(_3746[[#This Row],[Value]]=_3746[[#This Row],[Agree]],_3746[[#This Row],[Count]],0)</f>
        <v>1</v>
      </c>
      <c r="H73">
        <f>_xlfn.XLOOKUP("H.R. 3746",Table2[Bill],Table2[Weight?],"Error")</f>
        <v>1</v>
      </c>
    </row>
    <row r="74" spans="1:8" x14ac:dyDescent="0.2">
      <c r="A74" t="s">
        <v>104</v>
      </c>
      <c r="B74" t="s">
        <v>1</v>
      </c>
      <c r="C74" t="s">
        <v>11</v>
      </c>
      <c r="D74" t="s">
        <v>490</v>
      </c>
      <c r="E74">
        <f>IF(_3746[[#This Row],[Vote]]="AYE",1,0)</f>
        <v>1</v>
      </c>
      <c r="F74">
        <f>_xlfn.XLOOKUP("H.R. 3746",Table2[Bill],Table2[Agree Value])</f>
        <v>0</v>
      </c>
      <c r="G74">
        <f>IF(_3746[[#This Row],[Value]]=_3746[[#This Row],[Agree]],_3746[[#This Row],[Count]],0)</f>
        <v>0</v>
      </c>
      <c r="H74">
        <f>_xlfn.XLOOKUP("H.R. 3746",Table2[Bill],Table2[Weight?],"Error")</f>
        <v>1</v>
      </c>
    </row>
    <row r="75" spans="1:8" x14ac:dyDescent="0.2">
      <c r="A75" t="s">
        <v>105</v>
      </c>
      <c r="B75" t="s">
        <v>5</v>
      </c>
      <c r="C75" t="s">
        <v>47</v>
      </c>
      <c r="D75" t="s">
        <v>491</v>
      </c>
      <c r="E75">
        <f>IF(_3746[[#This Row],[Vote]]="AYE",1,0)</f>
        <v>0</v>
      </c>
      <c r="F75">
        <f>_xlfn.XLOOKUP("H.R. 3746",Table2[Bill],Table2[Agree Value])</f>
        <v>0</v>
      </c>
      <c r="G75">
        <f>IF(_3746[[#This Row],[Value]]=_3746[[#This Row],[Agree]],_3746[[#This Row],[Count]],0)</f>
        <v>1</v>
      </c>
      <c r="H75">
        <f>_xlfn.XLOOKUP("H.R. 3746",Table2[Bill],Table2[Weight?],"Error")</f>
        <v>1</v>
      </c>
    </row>
    <row r="76" spans="1:8" x14ac:dyDescent="0.2">
      <c r="A76" t="s">
        <v>106</v>
      </c>
      <c r="B76" t="s">
        <v>5</v>
      </c>
      <c r="C76" t="s">
        <v>15</v>
      </c>
      <c r="D76" t="s">
        <v>491</v>
      </c>
      <c r="E76">
        <f>IF(_3746[[#This Row],[Vote]]="AYE",1,0)</f>
        <v>0</v>
      </c>
      <c r="F76">
        <f>_xlfn.XLOOKUP("H.R. 3746",Table2[Bill],Table2[Agree Value])</f>
        <v>0</v>
      </c>
      <c r="G76">
        <f>IF(_3746[[#This Row],[Value]]=_3746[[#This Row],[Agree]],_3746[[#This Row],[Count]],0)</f>
        <v>1</v>
      </c>
      <c r="H76">
        <f>_xlfn.XLOOKUP("H.R. 3746",Table2[Bill],Table2[Weight?],"Error")</f>
        <v>1</v>
      </c>
    </row>
    <row r="77" spans="1:8" x14ac:dyDescent="0.2">
      <c r="A77" t="s">
        <v>107</v>
      </c>
      <c r="B77" t="s">
        <v>1</v>
      </c>
      <c r="C77" t="s">
        <v>108</v>
      </c>
      <c r="D77" t="s">
        <v>490</v>
      </c>
      <c r="E77">
        <f>IF(_3746[[#This Row],[Vote]]="AYE",1,0)</f>
        <v>1</v>
      </c>
      <c r="F77">
        <f>_xlfn.XLOOKUP("H.R. 3746",Table2[Bill],Table2[Agree Value])</f>
        <v>0</v>
      </c>
      <c r="G77">
        <f>IF(_3746[[#This Row],[Value]]=_3746[[#This Row],[Agree]],_3746[[#This Row],[Count]],0)</f>
        <v>0</v>
      </c>
      <c r="H77">
        <f>_xlfn.XLOOKUP("H.R. 3746",Table2[Bill],Table2[Weight?],"Error")</f>
        <v>1</v>
      </c>
    </row>
    <row r="78" spans="1:8" x14ac:dyDescent="0.2">
      <c r="A78" t="s">
        <v>109</v>
      </c>
      <c r="B78" t="s">
        <v>5</v>
      </c>
      <c r="C78" t="s">
        <v>13</v>
      </c>
      <c r="D78" t="s">
        <v>491</v>
      </c>
      <c r="E78">
        <f>IF(_3746[[#This Row],[Vote]]="AYE",1,0)</f>
        <v>0</v>
      </c>
      <c r="F78">
        <f>_xlfn.XLOOKUP("H.R. 3746",Table2[Bill],Table2[Agree Value])</f>
        <v>0</v>
      </c>
      <c r="G78">
        <f>IF(_3746[[#This Row],[Value]]=_3746[[#This Row],[Agree]],_3746[[#This Row],[Count]],0)</f>
        <v>1</v>
      </c>
      <c r="H78">
        <f>_xlfn.XLOOKUP("H.R. 3746",Table2[Bill],Table2[Weight?],"Error")</f>
        <v>1</v>
      </c>
    </row>
    <row r="79" spans="1:8" x14ac:dyDescent="0.2">
      <c r="A79" t="s">
        <v>110</v>
      </c>
      <c r="B79" t="s">
        <v>1</v>
      </c>
      <c r="C79" t="s">
        <v>75</v>
      </c>
      <c r="D79" t="s">
        <v>490</v>
      </c>
      <c r="E79">
        <f>IF(_3746[[#This Row],[Vote]]="AYE",1,0)</f>
        <v>1</v>
      </c>
      <c r="F79">
        <f>_xlfn.XLOOKUP("H.R. 3746",Table2[Bill],Table2[Agree Value])</f>
        <v>0</v>
      </c>
      <c r="G79">
        <f>IF(_3746[[#This Row],[Value]]=_3746[[#This Row],[Agree]],_3746[[#This Row],[Count]],0)</f>
        <v>0</v>
      </c>
      <c r="H79">
        <f>_xlfn.XLOOKUP("H.R. 3746",Table2[Bill],Table2[Weight?],"Error")</f>
        <v>1</v>
      </c>
    </row>
    <row r="80" spans="1:8" x14ac:dyDescent="0.2">
      <c r="A80" t="s">
        <v>111</v>
      </c>
      <c r="B80" t="s">
        <v>5</v>
      </c>
      <c r="C80" t="s">
        <v>49</v>
      </c>
      <c r="D80" t="s">
        <v>490</v>
      </c>
      <c r="E80">
        <f>IF(_3746[[#This Row],[Vote]]="AYE",1,0)</f>
        <v>1</v>
      </c>
      <c r="F80">
        <f>_xlfn.XLOOKUP("H.R. 3746",Table2[Bill],Table2[Agree Value])</f>
        <v>0</v>
      </c>
      <c r="G80">
        <f>IF(_3746[[#This Row],[Value]]=_3746[[#This Row],[Agree]],_3746[[#This Row],[Count]],0)</f>
        <v>0</v>
      </c>
      <c r="H80">
        <f>_xlfn.XLOOKUP("H.R. 3746",Table2[Bill],Table2[Weight?],"Error")</f>
        <v>1</v>
      </c>
    </row>
    <row r="81" spans="1:8" x14ac:dyDescent="0.2">
      <c r="A81" t="s">
        <v>112</v>
      </c>
      <c r="B81" t="s">
        <v>5</v>
      </c>
      <c r="C81" t="s">
        <v>13</v>
      </c>
      <c r="D81" t="s">
        <v>491</v>
      </c>
      <c r="E81">
        <f>IF(_3746[[#This Row],[Vote]]="AYE",1,0)</f>
        <v>0</v>
      </c>
      <c r="F81">
        <f>_xlfn.XLOOKUP("H.R. 3746",Table2[Bill],Table2[Agree Value])</f>
        <v>0</v>
      </c>
      <c r="G81">
        <f>IF(_3746[[#This Row],[Value]]=_3746[[#This Row],[Agree]],_3746[[#This Row],[Count]],0)</f>
        <v>1</v>
      </c>
      <c r="H81">
        <f>_xlfn.XLOOKUP("H.R. 3746",Table2[Bill],Table2[Weight?],"Error")</f>
        <v>1</v>
      </c>
    </row>
    <row r="82" spans="1:8" x14ac:dyDescent="0.2">
      <c r="A82" t="s">
        <v>113</v>
      </c>
      <c r="B82" t="s">
        <v>5</v>
      </c>
      <c r="C82" t="s">
        <v>36</v>
      </c>
      <c r="D82" t="s">
        <v>490</v>
      </c>
      <c r="E82">
        <f>IF(_3746[[#This Row],[Vote]]="AYE",1,0)</f>
        <v>1</v>
      </c>
      <c r="F82">
        <f>_xlfn.XLOOKUP("H.R. 3746",Table2[Bill],Table2[Agree Value])</f>
        <v>0</v>
      </c>
      <c r="G82">
        <f>IF(_3746[[#This Row],[Value]]=_3746[[#This Row],[Agree]],_3746[[#This Row],[Count]],0)</f>
        <v>0</v>
      </c>
      <c r="H82">
        <f>_xlfn.XLOOKUP("H.R. 3746",Table2[Bill],Table2[Weight?],"Error")</f>
        <v>1</v>
      </c>
    </row>
    <row r="83" spans="1:8" x14ac:dyDescent="0.2">
      <c r="A83" t="s">
        <v>114</v>
      </c>
      <c r="B83" t="s">
        <v>1</v>
      </c>
      <c r="C83" t="s">
        <v>47</v>
      </c>
      <c r="D83" t="s">
        <v>491</v>
      </c>
      <c r="E83">
        <f>IF(_3746[[#This Row],[Vote]]="AYE",1,0)</f>
        <v>0</v>
      </c>
      <c r="F83">
        <f>_xlfn.XLOOKUP("H.R. 3746",Table2[Bill],Table2[Agree Value])</f>
        <v>0</v>
      </c>
      <c r="G83">
        <f>IF(_3746[[#This Row],[Value]]=_3746[[#This Row],[Agree]],_3746[[#This Row],[Count]],0)</f>
        <v>1</v>
      </c>
      <c r="H83">
        <f>_xlfn.XLOOKUP("H.R. 3746",Table2[Bill],Table2[Weight?],"Error")</f>
        <v>1</v>
      </c>
    </row>
    <row r="84" spans="1:8" x14ac:dyDescent="0.2">
      <c r="A84" t="s">
        <v>115</v>
      </c>
      <c r="B84" t="s">
        <v>1</v>
      </c>
      <c r="C84" t="s">
        <v>9</v>
      </c>
      <c r="D84" t="s">
        <v>490</v>
      </c>
      <c r="E84">
        <f>IF(_3746[[#This Row],[Vote]]="AYE",1,0)</f>
        <v>1</v>
      </c>
      <c r="F84">
        <f>_xlfn.XLOOKUP("H.R. 3746",Table2[Bill],Table2[Agree Value])</f>
        <v>0</v>
      </c>
      <c r="G84">
        <f>IF(_3746[[#This Row],[Value]]=_3746[[#This Row],[Agree]],_3746[[#This Row],[Count]],0)</f>
        <v>0</v>
      </c>
      <c r="H84">
        <f>_xlfn.XLOOKUP("H.R. 3746",Table2[Bill],Table2[Weight?],"Error")</f>
        <v>1</v>
      </c>
    </row>
    <row r="85" spans="1:8" x14ac:dyDescent="0.2">
      <c r="A85" t="s">
        <v>116</v>
      </c>
      <c r="B85" t="s">
        <v>1</v>
      </c>
      <c r="C85" t="s">
        <v>9</v>
      </c>
      <c r="D85" t="s">
        <v>490</v>
      </c>
      <c r="E85">
        <f>IF(_3746[[#This Row],[Vote]]="AYE",1,0)</f>
        <v>1</v>
      </c>
      <c r="F85">
        <f>_xlfn.XLOOKUP("H.R. 3746",Table2[Bill],Table2[Agree Value])</f>
        <v>0</v>
      </c>
      <c r="G85">
        <f>IF(_3746[[#This Row],[Value]]=_3746[[#This Row],[Agree]],_3746[[#This Row],[Count]],0)</f>
        <v>0</v>
      </c>
      <c r="H85">
        <f>_xlfn.XLOOKUP("H.R. 3746",Table2[Bill],Table2[Weight?],"Error")</f>
        <v>1</v>
      </c>
    </row>
    <row r="86" spans="1:8" x14ac:dyDescent="0.2">
      <c r="A86" t="s">
        <v>117</v>
      </c>
      <c r="B86" t="s">
        <v>1</v>
      </c>
      <c r="C86" t="s">
        <v>118</v>
      </c>
      <c r="D86" t="s">
        <v>490</v>
      </c>
      <c r="E86">
        <f>IF(_3746[[#This Row],[Vote]]="AYE",1,0)</f>
        <v>1</v>
      </c>
      <c r="F86">
        <f>_xlfn.XLOOKUP("H.R. 3746",Table2[Bill],Table2[Agree Value])</f>
        <v>0</v>
      </c>
      <c r="G86">
        <f>IF(_3746[[#This Row],[Value]]=_3746[[#This Row],[Agree]],_3746[[#This Row],[Count]],0)</f>
        <v>0</v>
      </c>
      <c r="H86">
        <f>_xlfn.XLOOKUP("H.R. 3746",Table2[Bill],Table2[Weight?],"Error")</f>
        <v>1</v>
      </c>
    </row>
    <row r="87" spans="1:8" x14ac:dyDescent="0.2">
      <c r="A87" t="s">
        <v>119</v>
      </c>
      <c r="B87" t="s">
        <v>1</v>
      </c>
      <c r="C87" t="s">
        <v>120</v>
      </c>
      <c r="D87" t="s">
        <v>400</v>
      </c>
      <c r="E87">
        <f>IF(_3746[[#This Row],[Vote]]="AYE",1,0)</f>
        <v>0</v>
      </c>
      <c r="F87">
        <f>_xlfn.XLOOKUP("H.R. 3746",Table2[Bill],Table2[Agree Value])</f>
        <v>0</v>
      </c>
      <c r="G87">
        <f>IF(_3746[[#This Row],[Value]]=_3746[[#This Row],[Agree]],_3746[[#This Row],[Count]],0)</f>
        <v>1</v>
      </c>
      <c r="H87">
        <f>_xlfn.XLOOKUP("H.R. 3746",Table2[Bill],Table2[Weight?],"Error")</f>
        <v>1</v>
      </c>
    </row>
    <row r="88" spans="1:8" x14ac:dyDescent="0.2">
      <c r="A88" t="s">
        <v>121</v>
      </c>
      <c r="B88" t="s">
        <v>5</v>
      </c>
      <c r="C88" t="s">
        <v>51</v>
      </c>
      <c r="D88" t="s">
        <v>491</v>
      </c>
      <c r="E88">
        <f>IF(_3746[[#This Row],[Vote]]="AYE",1,0)</f>
        <v>0</v>
      </c>
      <c r="F88">
        <f>_xlfn.XLOOKUP("H.R. 3746",Table2[Bill],Table2[Agree Value])</f>
        <v>0</v>
      </c>
      <c r="G88">
        <f>IF(_3746[[#This Row],[Value]]=_3746[[#This Row],[Agree]],_3746[[#This Row],[Count]],0)</f>
        <v>1</v>
      </c>
      <c r="H88">
        <f>_xlfn.XLOOKUP("H.R. 3746",Table2[Bill],Table2[Weight?],"Error")</f>
        <v>1</v>
      </c>
    </row>
    <row r="89" spans="1:8" x14ac:dyDescent="0.2">
      <c r="A89" t="s">
        <v>122</v>
      </c>
      <c r="B89" t="s">
        <v>5</v>
      </c>
      <c r="C89" t="s">
        <v>123</v>
      </c>
      <c r="D89" t="s">
        <v>490</v>
      </c>
      <c r="E89">
        <f>IF(_3746[[#This Row],[Vote]]="AYE",1,0)</f>
        <v>1</v>
      </c>
      <c r="F89">
        <f>_xlfn.XLOOKUP("H.R. 3746",Table2[Bill],Table2[Agree Value])</f>
        <v>0</v>
      </c>
      <c r="G89">
        <f>IF(_3746[[#This Row],[Value]]=_3746[[#This Row],[Agree]],_3746[[#This Row],[Count]],0)</f>
        <v>0</v>
      </c>
      <c r="H89">
        <f>_xlfn.XLOOKUP("H.R. 3746",Table2[Bill],Table2[Weight?],"Error")</f>
        <v>1</v>
      </c>
    </row>
    <row r="90" spans="1:8" x14ac:dyDescent="0.2">
      <c r="A90" t="s">
        <v>124</v>
      </c>
      <c r="B90" t="s">
        <v>5</v>
      </c>
      <c r="C90" t="s">
        <v>15</v>
      </c>
      <c r="D90" t="s">
        <v>490</v>
      </c>
      <c r="E90">
        <f>IF(_3746[[#This Row],[Vote]]="AYE",1,0)</f>
        <v>1</v>
      </c>
      <c r="F90">
        <f>_xlfn.XLOOKUP("H.R. 3746",Table2[Bill],Table2[Agree Value])</f>
        <v>0</v>
      </c>
      <c r="G90">
        <f>IF(_3746[[#This Row],[Value]]=_3746[[#This Row],[Agree]],_3746[[#This Row],[Count]],0)</f>
        <v>0</v>
      </c>
      <c r="H90">
        <f>_xlfn.XLOOKUP("H.R. 3746",Table2[Bill],Table2[Weight?],"Error")</f>
        <v>1</v>
      </c>
    </row>
    <row r="91" spans="1:8" x14ac:dyDescent="0.2">
      <c r="A91" t="s">
        <v>125</v>
      </c>
      <c r="B91" t="s">
        <v>1</v>
      </c>
      <c r="C91" t="s">
        <v>15</v>
      </c>
      <c r="D91" t="s">
        <v>491</v>
      </c>
      <c r="E91">
        <f>IF(_3746[[#This Row],[Vote]]="AYE",1,0)</f>
        <v>0</v>
      </c>
      <c r="F91">
        <f>_xlfn.XLOOKUP("H.R. 3746",Table2[Bill],Table2[Agree Value])</f>
        <v>0</v>
      </c>
      <c r="G91">
        <f>IF(_3746[[#This Row],[Value]]=_3746[[#This Row],[Agree]],_3746[[#This Row],[Count]],0)</f>
        <v>1</v>
      </c>
      <c r="H91">
        <f>_xlfn.XLOOKUP("H.R. 3746",Table2[Bill],Table2[Weight?],"Error")</f>
        <v>1</v>
      </c>
    </row>
    <row r="92" spans="1:8" x14ac:dyDescent="0.2">
      <c r="A92" t="s">
        <v>126</v>
      </c>
      <c r="B92" t="s">
        <v>1</v>
      </c>
      <c r="C92" t="s">
        <v>59</v>
      </c>
      <c r="D92" t="s">
        <v>490</v>
      </c>
      <c r="E92">
        <f>IF(_3746[[#This Row],[Vote]]="AYE",1,0)</f>
        <v>1</v>
      </c>
      <c r="F92">
        <f>_xlfn.XLOOKUP("H.R. 3746",Table2[Bill],Table2[Agree Value])</f>
        <v>0</v>
      </c>
      <c r="G92">
        <f>IF(_3746[[#This Row],[Value]]=_3746[[#This Row],[Agree]],_3746[[#This Row],[Count]],0)</f>
        <v>0</v>
      </c>
      <c r="H92">
        <f>_xlfn.XLOOKUP("H.R. 3746",Table2[Bill],Table2[Weight?],"Error")</f>
        <v>1</v>
      </c>
    </row>
    <row r="93" spans="1:8" x14ac:dyDescent="0.2">
      <c r="A93" t="s">
        <v>127</v>
      </c>
      <c r="B93" t="s">
        <v>1</v>
      </c>
      <c r="C93" t="s">
        <v>15</v>
      </c>
      <c r="D93" t="s">
        <v>490</v>
      </c>
      <c r="E93">
        <f>IF(_3746[[#This Row],[Vote]]="AYE",1,0)</f>
        <v>1</v>
      </c>
      <c r="F93">
        <f>_xlfn.XLOOKUP("H.R. 3746",Table2[Bill],Table2[Agree Value])</f>
        <v>0</v>
      </c>
      <c r="G93">
        <f>IF(_3746[[#This Row],[Value]]=_3746[[#This Row],[Agree]],_3746[[#This Row],[Count]],0)</f>
        <v>0</v>
      </c>
      <c r="H93">
        <f>_xlfn.XLOOKUP("H.R. 3746",Table2[Bill],Table2[Weight?],"Error")</f>
        <v>1</v>
      </c>
    </row>
    <row r="94" spans="1:8" x14ac:dyDescent="0.2">
      <c r="A94" t="s">
        <v>128</v>
      </c>
      <c r="B94" t="s">
        <v>5</v>
      </c>
      <c r="C94" t="s">
        <v>129</v>
      </c>
      <c r="D94" t="s">
        <v>490</v>
      </c>
      <c r="E94">
        <f>IF(_3746[[#This Row],[Vote]]="AYE",1,0)</f>
        <v>1</v>
      </c>
      <c r="F94">
        <f>_xlfn.XLOOKUP("H.R. 3746",Table2[Bill],Table2[Agree Value])</f>
        <v>0</v>
      </c>
      <c r="G94">
        <f>IF(_3746[[#This Row],[Value]]=_3746[[#This Row],[Agree]],_3746[[#This Row],[Count]],0)</f>
        <v>0</v>
      </c>
      <c r="H94">
        <f>_xlfn.XLOOKUP("H.R. 3746",Table2[Bill],Table2[Weight?],"Error")</f>
        <v>1</v>
      </c>
    </row>
    <row r="95" spans="1:8" x14ac:dyDescent="0.2">
      <c r="A95" t="s">
        <v>130</v>
      </c>
      <c r="B95" t="s">
        <v>5</v>
      </c>
      <c r="C95" t="s">
        <v>64</v>
      </c>
      <c r="D95" t="s">
        <v>490</v>
      </c>
      <c r="E95">
        <f>IF(_3746[[#This Row],[Vote]]="AYE",1,0)</f>
        <v>1</v>
      </c>
      <c r="F95">
        <f>_xlfn.XLOOKUP("H.R. 3746",Table2[Bill],Table2[Agree Value])</f>
        <v>0</v>
      </c>
      <c r="G95">
        <f>IF(_3746[[#This Row],[Value]]=_3746[[#This Row],[Agree]],_3746[[#This Row],[Count]],0)</f>
        <v>0</v>
      </c>
      <c r="H95">
        <f>_xlfn.XLOOKUP("H.R. 3746",Table2[Bill],Table2[Weight?],"Error")</f>
        <v>1</v>
      </c>
    </row>
    <row r="96" spans="1:8" x14ac:dyDescent="0.2">
      <c r="A96" t="s">
        <v>131</v>
      </c>
      <c r="B96" t="s">
        <v>1</v>
      </c>
      <c r="C96" t="s">
        <v>132</v>
      </c>
      <c r="D96" t="s">
        <v>490</v>
      </c>
      <c r="E96">
        <f>IF(_3746[[#This Row],[Vote]]="AYE",1,0)</f>
        <v>1</v>
      </c>
      <c r="F96">
        <f>_xlfn.XLOOKUP("H.R. 3746",Table2[Bill],Table2[Agree Value])</f>
        <v>0</v>
      </c>
      <c r="G96">
        <f>IF(_3746[[#This Row],[Value]]=_3746[[#This Row],[Agree]],_3746[[#This Row],[Count]],0)</f>
        <v>0</v>
      </c>
      <c r="H96">
        <f>_xlfn.XLOOKUP("H.R. 3746",Table2[Bill],Table2[Weight?],"Error")</f>
        <v>1</v>
      </c>
    </row>
    <row r="97" spans="1:8" x14ac:dyDescent="0.2">
      <c r="A97" t="s">
        <v>133</v>
      </c>
      <c r="B97" t="s">
        <v>5</v>
      </c>
      <c r="C97" t="s">
        <v>31</v>
      </c>
      <c r="D97" t="s">
        <v>490</v>
      </c>
      <c r="E97">
        <f>IF(_3746[[#This Row],[Vote]]="AYE",1,0)</f>
        <v>1</v>
      </c>
      <c r="F97">
        <f>_xlfn.XLOOKUP("H.R. 3746",Table2[Bill],Table2[Agree Value])</f>
        <v>0</v>
      </c>
      <c r="G97">
        <f>IF(_3746[[#This Row],[Value]]=_3746[[#This Row],[Agree]],_3746[[#This Row],[Count]],0)</f>
        <v>0</v>
      </c>
      <c r="H97">
        <f>_xlfn.XLOOKUP("H.R. 3746",Table2[Bill],Table2[Weight?],"Error")</f>
        <v>1</v>
      </c>
    </row>
    <row r="98" spans="1:8" x14ac:dyDescent="0.2">
      <c r="A98" t="s">
        <v>134</v>
      </c>
      <c r="B98" t="s">
        <v>1</v>
      </c>
      <c r="C98" t="s">
        <v>62</v>
      </c>
      <c r="D98" t="s">
        <v>490</v>
      </c>
      <c r="E98">
        <f>IF(_3746[[#This Row],[Vote]]="AYE",1,0)</f>
        <v>1</v>
      </c>
      <c r="F98">
        <f>_xlfn.XLOOKUP("H.R. 3746",Table2[Bill],Table2[Agree Value])</f>
        <v>0</v>
      </c>
      <c r="G98">
        <f>IF(_3746[[#This Row],[Value]]=_3746[[#This Row],[Agree]],_3746[[#This Row],[Count]],0)</f>
        <v>0</v>
      </c>
      <c r="H98">
        <f>_xlfn.XLOOKUP("H.R. 3746",Table2[Bill],Table2[Weight?],"Error")</f>
        <v>1</v>
      </c>
    </row>
    <row r="99" spans="1:8" x14ac:dyDescent="0.2">
      <c r="A99" t="s">
        <v>135</v>
      </c>
      <c r="B99" t="s">
        <v>1</v>
      </c>
      <c r="C99" t="s">
        <v>2</v>
      </c>
      <c r="D99" t="s">
        <v>490</v>
      </c>
      <c r="E99">
        <f>IF(_3746[[#This Row],[Vote]]="AYE",1,0)</f>
        <v>1</v>
      </c>
      <c r="F99">
        <f>_xlfn.XLOOKUP("H.R. 3746",Table2[Bill],Table2[Agree Value])</f>
        <v>0</v>
      </c>
      <c r="G99">
        <f>IF(_3746[[#This Row],[Value]]=_3746[[#This Row],[Agree]],_3746[[#This Row],[Count]],0)</f>
        <v>0</v>
      </c>
      <c r="H99">
        <f>_xlfn.XLOOKUP("H.R. 3746",Table2[Bill],Table2[Weight?],"Error")</f>
        <v>1</v>
      </c>
    </row>
    <row r="100" spans="1:8" x14ac:dyDescent="0.2">
      <c r="A100" t="s">
        <v>136</v>
      </c>
      <c r="B100" t="s">
        <v>5</v>
      </c>
      <c r="C100" t="s">
        <v>15</v>
      </c>
      <c r="D100" t="s">
        <v>490</v>
      </c>
      <c r="E100">
        <f>IF(_3746[[#This Row],[Vote]]="AYE",1,0)</f>
        <v>1</v>
      </c>
      <c r="F100">
        <f>_xlfn.XLOOKUP("H.R. 3746",Table2[Bill],Table2[Agree Value])</f>
        <v>0</v>
      </c>
      <c r="G100">
        <f>IF(_3746[[#This Row],[Value]]=_3746[[#This Row],[Agree]],_3746[[#This Row],[Count]],0)</f>
        <v>0</v>
      </c>
      <c r="H100">
        <f>_xlfn.XLOOKUP("H.R. 3746",Table2[Bill],Table2[Weight?],"Error")</f>
        <v>1</v>
      </c>
    </row>
    <row r="101" spans="1:8" x14ac:dyDescent="0.2">
      <c r="A101" t="s">
        <v>137</v>
      </c>
      <c r="B101" t="s">
        <v>1</v>
      </c>
      <c r="C101" t="s">
        <v>66</v>
      </c>
      <c r="D101" t="s">
        <v>490</v>
      </c>
      <c r="E101">
        <f>IF(_3746[[#This Row],[Vote]]="AYE",1,0)</f>
        <v>1</v>
      </c>
      <c r="F101">
        <f>_xlfn.XLOOKUP("H.R. 3746",Table2[Bill],Table2[Agree Value])</f>
        <v>0</v>
      </c>
      <c r="G101">
        <f>IF(_3746[[#This Row],[Value]]=_3746[[#This Row],[Agree]],_3746[[#This Row],[Count]],0)</f>
        <v>0</v>
      </c>
      <c r="H101">
        <f>_xlfn.XLOOKUP("H.R. 3746",Table2[Bill],Table2[Weight?],"Error")</f>
        <v>1</v>
      </c>
    </row>
    <row r="102" spans="1:8" x14ac:dyDescent="0.2">
      <c r="A102" t="s">
        <v>138</v>
      </c>
      <c r="B102" t="s">
        <v>1</v>
      </c>
      <c r="C102" t="s">
        <v>59</v>
      </c>
      <c r="D102" t="s">
        <v>490</v>
      </c>
      <c r="E102">
        <f>IF(_3746[[#This Row],[Vote]]="AYE",1,0)</f>
        <v>1</v>
      </c>
      <c r="F102">
        <f>_xlfn.XLOOKUP("H.R. 3746",Table2[Bill],Table2[Agree Value])</f>
        <v>0</v>
      </c>
      <c r="G102">
        <f>IF(_3746[[#This Row],[Value]]=_3746[[#This Row],[Agree]],_3746[[#This Row],[Count]],0)</f>
        <v>0</v>
      </c>
      <c r="H102">
        <f>_xlfn.XLOOKUP("H.R. 3746",Table2[Bill],Table2[Weight?],"Error")</f>
        <v>1</v>
      </c>
    </row>
    <row r="103" spans="1:8" x14ac:dyDescent="0.2">
      <c r="A103" t="s">
        <v>139</v>
      </c>
      <c r="B103" t="s">
        <v>1</v>
      </c>
      <c r="C103" t="s">
        <v>118</v>
      </c>
      <c r="D103" t="s">
        <v>491</v>
      </c>
      <c r="E103">
        <f>IF(_3746[[#This Row],[Vote]]="AYE",1,0)</f>
        <v>0</v>
      </c>
      <c r="F103">
        <f>_xlfn.XLOOKUP("H.R. 3746",Table2[Bill],Table2[Agree Value])</f>
        <v>0</v>
      </c>
      <c r="G103">
        <f>IF(_3746[[#This Row],[Value]]=_3746[[#This Row],[Agree]],_3746[[#This Row],[Count]],0)</f>
        <v>1</v>
      </c>
      <c r="H103">
        <f>_xlfn.XLOOKUP("H.R. 3746",Table2[Bill],Table2[Weight?],"Error")</f>
        <v>1</v>
      </c>
    </row>
    <row r="104" spans="1:8" x14ac:dyDescent="0.2">
      <c r="A104" t="s">
        <v>140</v>
      </c>
      <c r="B104" t="s">
        <v>1</v>
      </c>
      <c r="C104" t="s">
        <v>141</v>
      </c>
      <c r="D104" t="s">
        <v>490</v>
      </c>
      <c r="E104">
        <f>IF(_3746[[#This Row],[Vote]]="AYE",1,0)</f>
        <v>1</v>
      </c>
      <c r="F104">
        <f>_xlfn.XLOOKUP("H.R. 3746",Table2[Bill],Table2[Agree Value])</f>
        <v>0</v>
      </c>
      <c r="G104">
        <f>IF(_3746[[#This Row],[Value]]=_3746[[#This Row],[Agree]],_3746[[#This Row],[Count]],0)</f>
        <v>0</v>
      </c>
      <c r="H104">
        <f>_xlfn.XLOOKUP("H.R. 3746",Table2[Bill],Table2[Weight?],"Error")</f>
        <v>1</v>
      </c>
    </row>
    <row r="105" spans="1:8" x14ac:dyDescent="0.2">
      <c r="A105" t="s">
        <v>142</v>
      </c>
      <c r="B105" t="s">
        <v>1</v>
      </c>
      <c r="C105" t="s">
        <v>66</v>
      </c>
      <c r="D105" t="s">
        <v>490</v>
      </c>
      <c r="E105">
        <f>IF(_3746[[#This Row],[Vote]]="AYE",1,0)</f>
        <v>1</v>
      </c>
      <c r="F105">
        <f>_xlfn.XLOOKUP("H.R. 3746",Table2[Bill],Table2[Agree Value])</f>
        <v>0</v>
      </c>
      <c r="G105">
        <f>IF(_3746[[#This Row],[Value]]=_3746[[#This Row],[Agree]],_3746[[#This Row],[Count]],0)</f>
        <v>0</v>
      </c>
      <c r="H105">
        <f>_xlfn.XLOOKUP("H.R. 3746",Table2[Bill],Table2[Weight?],"Error")</f>
        <v>1</v>
      </c>
    </row>
    <row r="106" spans="1:8" x14ac:dyDescent="0.2">
      <c r="A106" t="s">
        <v>143</v>
      </c>
      <c r="B106" t="s">
        <v>1</v>
      </c>
      <c r="C106" t="s">
        <v>9</v>
      </c>
      <c r="D106" t="s">
        <v>491</v>
      </c>
      <c r="E106">
        <f>IF(_3746[[#This Row],[Vote]]="AYE",1,0)</f>
        <v>0</v>
      </c>
      <c r="F106">
        <f>_xlfn.XLOOKUP("H.R. 3746",Table2[Bill],Table2[Agree Value])</f>
        <v>0</v>
      </c>
      <c r="G106">
        <f>IF(_3746[[#This Row],[Value]]=_3746[[#This Row],[Agree]],_3746[[#This Row],[Count]],0)</f>
        <v>1</v>
      </c>
      <c r="H106">
        <f>_xlfn.XLOOKUP("H.R. 3746",Table2[Bill],Table2[Weight?],"Error")</f>
        <v>1</v>
      </c>
    </row>
    <row r="107" spans="1:8" x14ac:dyDescent="0.2">
      <c r="A107" t="s">
        <v>144</v>
      </c>
      <c r="B107" t="s">
        <v>5</v>
      </c>
      <c r="C107" t="s">
        <v>75</v>
      </c>
      <c r="D107" t="s">
        <v>491</v>
      </c>
      <c r="E107">
        <f>IF(_3746[[#This Row],[Vote]]="AYE",1,0)</f>
        <v>0</v>
      </c>
      <c r="F107">
        <f>_xlfn.XLOOKUP("H.R. 3746",Table2[Bill],Table2[Agree Value])</f>
        <v>0</v>
      </c>
      <c r="G107">
        <f>IF(_3746[[#This Row],[Value]]=_3746[[#This Row],[Agree]],_3746[[#This Row],[Count]],0)</f>
        <v>1</v>
      </c>
      <c r="H107">
        <f>_xlfn.XLOOKUP("H.R. 3746",Table2[Bill],Table2[Weight?],"Error")</f>
        <v>1</v>
      </c>
    </row>
    <row r="108" spans="1:8" x14ac:dyDescent="0.2">
      <c r="A108" t="s">
        <v>145</v>
      </c>
      <c r="B108" t="s">
        <v>5</v>
      </c>
      <c r="C108" t="s">
        <v>39</v>
      </c>
      <c r="D108" t="s">
        <v>490</v>
      </c>
      <c r="E108">
        <f>IF(_3746[[#This Row],[Vote]]="AYE",1,0)</f>
        <v>1</v>
      </c>
      <c r="F108">
        <f>_xlfn.XLOOKUP("H.R. 3746",Table2[Bill],Table2[Agree Value])</f>
        <v>0</v>
      </c>
      <c r="G108">
        <f>IF(_3746[[#This Row],[Value]]=_3746[[#This Row],[Agree]],_3746[[#This Row],[Count]],0)</f>
        <v>0</v>
      </c>
      <c r="H108">
        <f>_xlfn.XLOOKUP("H.R. 3746",Table2[Bill],Table2[Weight?],"Error")</f>
        <v>1</v>
      </c>
    </row>
    <row r="109" spans="1:8" x14ac:dyDescent="0.2">
      <c r="A109" t="s">
        <v>146</v>
      </c>
      <c r="B109" t="s">
        <v>1</v>
      </c>
      <c r="C109" t="s">
        <v>45</v>
      </c>
      <c r="D109" t="s">
        <v>490</v>
      </c>
      <c r="E109">
        <f>IF(_3746[[#This Row],[Vote]]="AYE",1,0)</f>
        <v>1</v>
      </c>
      <c r="F109">
        <f>_xlfn.XLOOKUP("H.R. 3746",Table2[Bill],Table2[Agree Value])</f>
        <v>0</v>
      </c>
      <c r="G109">
        <f>IF(_3746[[#This Row],[Value]]=_3746[[#This Row],[Agree]],_3746[[#This Row],[Count]],0)</f>
        <v>0</v>
      </c>
      <c r="H109">
        <f>_xlfn.XLOOKUP("H.R. 3746",Table2[Bill],Table2[Weight?],"Error")</f>
        <v>1</v>
      </c>
    </row>
    <row r="110" spans="1:8" x14ac:dyDescent="0.2">
      <c r="A110" t="s">
        <v>147</v>
      </c>
      <c r="B110" t="s">
        <v>1</v>
      </c>
      <c r="C110" t="s">
        <v>15</v>
      </c>
      <c r="D110" t="s">
        <v>490</v>
      </c>
      <c r="E110">
        <f>IF(_3746[[#This Row],[Vote]]="AYE",1,0)</f>
        <v>1</v>
      </c>
      <c r="F110">
        <f>_xlfn.XLOOKUP("H.R. 3746",Table2[Bill],Table2[Agree Value])</f>
        <v>0</v>
      </c>
      <c r="G110">
        <f>IF(_3746[[#This Row],[Value]]=_3746[[#This Row],[Agree]],_3746[[#This Row],[Count]],0)</f>
        <v>0</v>
      </c>
      <c r="H110">
        <f>_xlfn.XLOOKUP("H.R. 3746",Table2[Bill],Table2[Weight?],"Error")</f>
        <v>1</v>
      </c>
    </row>
    <row r="111" spans="1:8" x14ac:dyDescent="0.2">
      <c r="A111" t="s">
        <v>148</v>
      </c>
      <c r="B111" t="s">
        <v>5</v>
      </c>
      <c r="C111" t="s">
        <v>39</v>
      </c>
      <c r="D111" t="s">
        <v>491</v>
      </c>
      <c r="E111">
        <f>IF(_3746[[#This Row],[Vote]]="AYE",1,0)</f>
        <v>0</v>
      </c>
      <c r="F111">
        <f>_xlfn.XLOOKUP("H.R. 3746",Table2[Bill],Table2[Agree Value])</f>
        <v>0</v>
      </c>
      <c r="G111">
        <f>IF(_3746[[#This Row],[Value]]=_3746[[#This Row],[Agree]],_3746[[#This Row],[Count]],0)</f>
        <v>1</v>
      </c>
      <c r="H111">
        <f>_xlfn.XLOOKUP("H.R. 3746",Table2[Bill],Table2[Weight?],"Error")</f>
        <v>1</v>
      </c>
    </row>
    <row r="112" spans="1:8" x14ac:dyDescent="0.2">
      <c r="A112" t="s">
        <v>149</v>
      </c>
      <c r="B112" t="s">
        <v>5</v>
      </c>
      <c r="C112" t="s">
        <v>9</v>
      </c>
      <c r="D112" t="s">
        <v>490</v>
      </c>
      <c r="E112">
        <f>IF(_3746[[#This Row],[Vote]]="AYE",1,0)</f>
        <v>1</v>
      </c>
      <c r="F112">
        <f>_xlfn.XLOOKUP("H.R. 3746",Table2[Bill],Table2[Agree Value])</f>
        <v>0</v>
      </c>
      <c r="G112">
        <f>IF(_3746[[#This Row],[Value]]=_3746[[#This Row],[Agree]],_3746[[#This Row],[Count]],0)</f>
        <v>0</v>
      </c>
      <c r="H112">
        <f>_xlfn.XLOOKUP("H.R. 3746",Table2[Bill],Table2[Weight?],"Error")</f>
        <v>1</v>
      </c>
    </row>
    <row r="113" spans="1:8" x14ac:dyDescent="0.2">
      <c r="A113" t="s">
        <v>150</v>
      </c>
      <c r="B113" t="s">
        <v>5</v>
      </c>
      <c r="C113" t="s">
        <v>108</v>
      </c>
      <c r="D113" t="s">
        <v>490</v>
      </c>
      <c r="E113">
        <f>IF(_3746[[#This Row],[Vote]]="AYE",1,0)</f>
        <v>1</v>
      </c>
      <c r="F113">
        <f>_xlfn.XLOOKUP("H.R. 3746",Table2[Bill],Table2[Agree Value])</f>
        <v>0</v>
      </c>
      <c r="G113">
        <f>IF(_3746[[#This Row],[Value]]=_3746[[#This Row],[Agree]],_3746[[#This Row],[Count]],0)</f>
        <v>0</v>
      </c>
      <c r="H113">
        <f>_xlfn.XLOOKUP("H.R. 3746",Table2[Bill],Table2[Weight?],"Error")</f>
        <v>1</v>
      </c>
    </row>
    <row r="114" spans="1:8" x14ac:dyDescent="0.2">
      <c r="A114" t="s">
        <v>151</v>
      </c>
      <c r="B114" t="s">
        <v>5</v>
      </c>
      <c r="C114" t="s">
        <v>39</v>
      </c>
      <c r="D114" t="s">
        <v>490</v>
      </c>
      <c r="E114">
        <f>IF(_3746[[#This Row],[Vote]]="AYE",1,0)</f>
        <v>1</v>
      </c>
      <c r="F114">
        <f>_xlfn.XLOOKUP("H.R. 3746",Table2[Bill],Table2[Agree Value])</f>
        <v>0</v>
      </c>
      <c r="G114">
        <f>IF(_3746[[#This Row],[Value]]=_3746[[#This Row],[Agree]],_3746[[#This Row],[Count]],0)</f>
        <v>0</v>
      </c>
      <c r="H114">
        <f>_xlfn.XLOOKUP("H.R. 3746",Table2[Bill],Table2[Weight?],"Error")</f>
        <v>1</v>
      </c>
    </row>
    <row r="115" spans="1:8" x14ac:dyDescent="0.2">
      <c r="A115" t="s">
        <v>152</v>
      </c>
      <c r="B115" t="s">
        <v>5</v>
      </c>
      <c r="C115" t="s">
        <v>2</v>
      </c>
      <c r="D115" t="s">
        <v>490</v>
      </c>
      <c r="E115">
        <f>IF(_3746[[#This Row],[Vote]]="AYE",1,0)</f>
        <v>1</v>
      </c>
      <c r="F115">
        <f>_xlfn.XLOOKUP("H.R. 3746",Table2[Bill],Table2[Agree Value])</f>
        <v>0</v>
      </c>
      <c r="G115">
        <f>IF(_3746[[#This Row],[Value]]=_3746[[#This Row],[Agree]],_3746[[#This Row],[Count]],0)</f>
        <v>0</v>
      </c>
      <c r="H115">
        <f>_xlfn.XLOOKUP("H.R. 3746",Table2[Bill],Table2[Weight?],"Error")</f>
        <v>1</v>
      </c>
    </row>
    <row r="116" spans="1:8" x14ac:dyDescent="0.2">
      <c r="A116" t="s">
        <v>153</v>
      </c>
      <c r="B116" t="s">
        <v>5</v>
      </c>
      <c r="C116" t="s">
        <v>15</v>
      </c>
      <c r="D116" t="s">
        <v>490</v>
      </c>
      <c r="E116">
        <f>IF(_3746[[#This Row],[Vote]]="AYE",1,0)</f>
        <v>1</v>
      </c>
      <c r="F116">
        <f>_xlfn.XLOOKUP("H.R. 3746",Table2[Bill],Table2[Agree Value])</f>
        <v>0</v>
      </c>
      <c r="G116">
        <f>IF(_3746[[#This Row],[Value]]=_3746[[#This Row],[Agree]],_3746[[#This Row],[Count]],0)</f>
        <v>0</v>
      </c>
      <c r="H116">
        <f>_xlfn.XLOOKUP("H.R. 3746",Table2[Bill],Table2[Weight?],"Error")</f>
        <v>1</v>
      </c>
    </row>
    <row r="117" spans="1:8" x14ac:dyDescent="0.2">
      <c r="A117" t="s">
        <v>154</v>
      </c>
      <c r="B117" t="s">
        <v>5</v>
      </c>
      <c r="C117" t="s">
        <v>120</v>
      </c>
      <c r="D117" t="s">
        <v>490</v>
      </c>
      <c r="E117">
        <f>IF(_3746[[#This Row],[Vote]]="AYE",1,0)</f>
        <v>1</v>
      </c>
      <c r="F117">
        <f>_xlfn.XLOOKUP("H.R. 3746",Table2[Bill],Table2[Agree Value])</f>
        <v>0</v>
      </c>
      <c r="G117">
        <f>IF(_3746[[#This Row],[Value]]=_3746[[#This Row],[Agree]],_3746[[#This Row],[Count]],0)</f>
        <v>0</v>
      </c>
      <c r="H117">
        <f>_xlfn.XLOOKUP("H.R. 3746",Table2[Bill],Table2[Weight?],"Error")</f>
        <v>1</v>
      </c>
    </row>
    <row r="118" spans="1:8" x14ac:dyDescent="0.2">
      <c r="A118" t="s">
        <v>155</v>
      </c>
      <c r="B118" t="s">
        <v>1</v>
      </c>
      <c r="C118" t="s">
        <v>15</v>
      </c>
      <c r="D118" t="s">
        <v>490</v>
      </c>
      <c r="E118">
        <f>IF(_3746[[#This Row],[Vote]]="AYE",1,0)</f>
        <v>1</v>
      </c>
      <c r="F118">
        <f>_xlfn.XLOOKUP("H.R. 3746",Table2[Bill],Table2[Agree Value])</f>
        <v>0</v>
      </c>
      <c r="G118">
        <f>IF(_3746[[#This Row],[Value]]=_3746[[#This Row],[Agree]],_3746[[#This Row],[Count]],0)</f>
        <v>0</v>
      </c>
      <c r="H118">
        <f>_xlfn.XLOOKUP("H.R. 3746",Table2[Bill],Table2[Weight?],"Error")</f>
        <v>1</v>
      </c>
    </row>
    <row r="119" spans="1:8" x14ac:dyDescent="0.2">
      <c r="A119" t="s">
        <v>156</v>
      </c>
      <c r="B119" t="s">
        <v>1</v>
      </c>
      <c r="C119" t="s">
        <v>9</v>
      </c>
      <c r="D119" t="s">
        <v>490</v>
      </c>
      <c r="E119">
        <f>IF(_3746[[#This Row],[Vote]]="AYE",1,0)</f>
        <v>1</v>
      </c>
      <c r="F119">
        <f>_xlfn.XLOOKUP("H.R. 3746",Table2[Bill],Table2[Agree Value])</f>
        <v>0</v>
      </c>
      <c r="G119">
        <f>IF(_3746[[#This Row],[Value]]=_3746[[#This Row],[Agree]],_3746[[#This Row],[Count]],0)</f>
        <v>0</v>
      </c>
      <c r="H119">
        <f>_xlfn.XLOOKUP("H.R. 3746",Table2[Bill],Table2[Weight?],"Error")</f>
        <v>1</v>
      </c>
    </row>
    <row r="120" spans="1:8" x14ac:dyDescent="0.2">
      <c r="A120" t="s">
        <v>157</v>
      </c>
      <c r="B120" t="s">
        <v>1</v>
      </c>
      <c r="C120" t="s">
        <v>64</v>
      </c>
      <c r="D120" t="s">
        <v>491</v>
      </c>
      <c r="E120">
        <f>IF(_3746[[#This Row],[Vote]]="AYE",1,0)</f>
        <v>0</v>
      </c>
      <c r="F120">
        <f>_xlfn.XLOOKUP("H.R. 3746",Table2[Bill],Table2[Agree Value])</f>
        <v>0</v>
      </c>
      <c r="G120">
        <f>IF(_3746[[#This Row],[Value]]=_3746[[#This Row],[Agree]],_3746[[#This Row],[Count]],0)</f>
        <v>1</v>
      </c>
      <c r="H120">
        <f>_xlfn.XLOOKUP("H.R. 3746",Table2[Bill],Table2[Weight?],"Error")</f>
        <v>1</v>
      </c>
    </row>
    <row r="121" spans="1:8" x14ac:dyDescent="0.2">
      <c r="A121" t="s">
        <v>158</v>
      </c>
      <c r="B121" t="s">
        <v>5</v>
      </c>
      <c r="C121" t="s">
        <v>132</v>
      </c>
      <c r="D121" t="s">
        <v>490</v>
      </c>
      <c r="E121">
        <f>IF(_3746[[#This Row],[Vote]]="AYE",1,0)</f>
        <v>1</v>
      </c>
      <c r="F121">
        <f>_xlfn.XLOOKUP("H.R. 3746",Table2[Bill],Table2[Agree Value])</f>
        <v>0</v>
      </c>
      <c r="G121">
        <f>IF(_3746[[#This Row],[Value]]=_3746[[#This Row],[Agree]],_3746[[#This Row],[Count]],0)</f>
        <v>0</v>
      </c>
      <c r="H121">
        <f>_xlfn.XLOOKUP("H.R. 3746",Table2[Bill],Table2[Weight?],"Error")</f>
        <v>1</v>
      </c>
    </row>
    <row r="122" spans="1:8" x14ac:dyDescent="0.2">
      <c r="A122" t="s">
        <v>159</v>
      </c>
      <c r="B122" t="s">
        <v>1</v>
      </c>
      <c r="C122" t="s">
        <v>66</v>
      </c>
      <c r="D122" t="s">
        <v>490</v>
      </c>
      <c r="E122">
        <f>IF(_3746[[#This Row],[Vote]]="AYE",1,0)</f>
        <v>1</v>
      </c>
      <c r="F122">
        <f>_xlfn.XLOOKUP("H.R. 3746",Table2[Bill],Table2[Agree Value])</f>
        <v>0</v>
      </c>
      <c r="G122">
        <f>IF(_3746[[#This Row],[Value]]=_3746[[#This Row],[Agree]],_3746[[#This Row],[Count]],0)</f>
        <v>0</v>
      </c>
      <c r="H122">
        <f>_xlfn.XLOOKUP("H.R. 3746",Table2[Bill],Table2[Weight?],"Error")</f>
        <v>1</v>
      </c>
    </row>
    <row r="123" spans="1:8" x14ac:dyDescent="0.2">
      <c r="A123" t="s">
        <v>160</v>
      </c>
      <c r="B123" t="s">
        <v>5</v>
      </c>
      <c r="C123" t="s">
        <v>161</v>
      </c>
      <c r="D123" t="s">
        <v>490</v>
      </c>
      <c r="E123">
        <f>IF(_3746[[#This Row],[Vote]]="AYE",1,0)</f>
        <v>1</v>
      </c>
      <c r="F123">
        <f>_xlfn.XLOOKUP("H.R. 3746",Table2[Bill],Table2[Agree Value])</f>
        <v>0</v>
      </c>
      <c r="G123">
        <f>IF(_3746[[#This Row],[Value]]=_3746[[#This Row],[Agree]],_3746[[#This Row],[Count]],0)</f>
        <v>0</v>
      </c>
      <c r="H123">
        <f>_xlfn.XLOOKUP("H.R. 3746",Table2[Bill],Table2[Weight?],"Error")</f>
        <v>1</v>
      </c>
    </row>
    <row r="124" spans="1:8" x14ac:dyDescent="0.2">
      <c r="A124" t="s">
        <v>162</v>
      </c>
      <c r="B124" t="s">
        <v>5</v>
      </c>
      <c r="C124" t="s">
        <v>15</v>
      </c>
      <c r="D124" t="s">
        <v>491</v>
      </c>
      <c r="E124">
        <f>IF(_3746[[#This Row],[Vote]]="AYE",1,0)</f>
        <v>0</v>
      </c>
      <c r="F124">
        <f>_xlfn.XLOOKUP("H.R. 3746",Table2[Bill],Table2[Agree Value])</f>
        <v>0</v>
      </c>
      <c r="G124">
        <f>IF(_3746[[#This Row],[Value]]=_3746[[#This Row],[Agree]],_3746[[#This Row],[Count]],0)</f>
        <v>1</v>
      </c>
      <c r="H124">
        <f>_xlfn.XLOOKUP("H.R. 3746",Table2[Bill],Table2[Weight?],"Error")</f>
        <v>1</v>
      </c>
    </row>
    <row r="125" spans="1:8" x14ac:dyDescent="0.2">
      <c r="A125" t="s">
        <v>163</v>
      </c>
      <c r="B125" t="s">
        <v>5</v>
      </c>
      <c r="C125" t="s">
        <v>164</v>
      </c>
      <c r="D125" t="s">
        <v>490</v>
      </c>
      <c r="E125">
        <f>IF(_3746[[#This Row],[Vote]]="AYE",1,0)</f>
        <v>1</v>
      </c>
      <c r="F125">
        <f>_xlfn.XLOOKUP("H.R. 3746",Table2[Bill],Table2[Agree Value])</f>
        <v>0</v>
      </c>
      <c r="G125">
        <f>IF(_3746[[#This Row],[Value]]=_3746[[#This Row],[Agree]],_3746[[#This Row],[Count]],0)</f>
        <v>0</v>
      </c>
      <c r="H125">
        <f>_xlfn.XLOOKUP("H.R. 3746",Table2[Bill],Table2[Weight?],"Error")</f>
        <v>1</v>
      </c>
    </row>
    <row r="126" spans="1:8" x14ac:dyDescent="0.2">
      <c r="A126" t="s">
        <v>165</v>
      </c>
      <c r="B126" t="s">
        <v>5</v>
      </c>
      <c r="C126" t="s">
        <v>13</v>
      </c>
      <c r="D126" t="s">
        <v>490</v>
      </c>
      <c r="E126">
        <f>IF(_3746[[#This Row],[Vote]]="AYE",1,0)</f>
        <v>1</v>
      </c>
      <c r="F126">
        <f>_xlfn.XLOOKUP("H.R. 3746",Table2[Bill],Table2[Agree Value])</f>
        <v>0</v>
      </c>
      <c r="G126">
        <f>IF(_3746[[#This Row],[Value]]=_3746[[#This Row],[Agree]],_3746[[#This Row],[Count]],0)</f>
        <v>0</v>
      </c>
      <c r="H126">
        <f>_xlfn.XLOOKUP("H.R. 3746",Table2[Bill],Table2[Weight?],"Error")</f>
        <v>1</v>
      </c>
    </row>
    <row r="127" spans="1:8" x14ac:dyDescent="0.2">
      <c r="A127" t="s">
        <v>166</v>
      </c>
      <c r="B127" t="s">
        <v>5</v>
      </c>
      <c r="C127" t="s">
        <v>120</v>
      </c>
      <c r="D127" t="s">
        <v>491</v>
      </c>
      <c r="E127">
        <f>IF(_3746[[#This Row],[Vote]]="AYE",1,0)</f>
        <v>0</v>
      </c>
      <c r="F127">
        <f>_xlfn.XLOOKUP("H.R. 3746",Table2[Bill],Table2[Agree Value])</f>
        <v>0</v>
      </c>
      <c r="G127">
        <f>IF(_3746[[#This Row],[Value]]=_3746[[#This Row],[Agree]],_3746[[#This Row],[Count]],0)</f>
        <v>1</v>
      </c>
      <c r="H127">
        <f>_xlfn.XLOOKUP("H.R. 3746",Table2[Bill],Table2[Weight?],"Error")</f>
        <v>1</v>
      </c>
    </row>
    <row r="128" spans="1:8" x14ac:dyDescent="0.2">
      <c r="A128" t="s">
        <v>167</v>
      </c>
      <c r="B128" t="s">
        <v>5</v>
      </c>
      <c r="C128" t="s">
        <v>120</v>
      </c>
      <c r="D128" t="s">
        <v>491</v>
      </c>
      <c r="E128">
        <f>IF(_3746[[#This Row],[Vote]]="AYE",1,0)</f>
        <v>0</v>
      </c>
      <c r="F128">
        <f>_xlfn.XLOOKUP("H.R. 3746",Table2[Bill],Table2[Agree Value])</f>
        <v>0</v>
      </c>
      <c r="G128">
        <f>IF(_3746[[#This Row],[Value]]=_3746[[#This Row],[Agree]],_3746[[#This Row],[Count]],0)</f>
        <v>1</v>
      </c>
      <c r="H128">
        <f>_xlfn.XLOOKUP("H.R. 3746",Table2[Bill],Table2[Weight?],"Error")</f>
        <v>1</v>
      </c>
    </row>
    <row r="129" spans="1:8" x14ac:dyDescent="0.2">
      <c r="A129" t="s">
        <v>168</v>
      </c>
      <c r="B129" t="s">
        <v>5</v>
      </c>
      <c r="C129" t="s">
        <v>169</v>
      </c>
      <c r="D129" t="s">
        <v>490</v>
      </c>
      <c r="E129">
        <f>IF(_3746[[#This Row],[Vote]]="AYE",1,0)</f>
        <v>1</v>
      </c>
      <c r="F129">
        <f>_xlfn.XLOOKUP("H.R. 3746",Table2[Bill],Table2[Agree Value])</f>
        <v>0</v>
      </c>
      <c r="G129">
        <f>IF(_3746[[#This Row],[Value]]=_3746[[#This Row],[Agree]],_3746[[#This Row],[Count]],0)</f>
        <v>0</v>
      </c>
      <c r="H129">
        <f>_xlfn.XLOOKUP("H.R. 3746",Table2[Bill],Table2[Weight?],"Error")</f>
        <v>1</v>
      </c>
    </row>
    <row r="130" spans="1:8" x14ac:dyDescent="0.2">
      <c r="A130" t="s">
        <v>170</v>
      </c>
      <c r="B130" t="s">
        <v>5</v>
      </c>
      <c r="C130" t="s">
        <v>66</v>
      </c>
      <c r="D130" t="s">
        <v>490</v>
      </c>
      <c r="E130">
        <f>IF(_3746[[#This Row],[Vote]]="AYE",1,0)</f>
        <v>1</v>
      </c>
      <c r="F130">
        <f>_xlfn.XLOOKUP("H.R. 3746",Table2[Bill],Table2[Agree Value])</f>
        <v>0</v>
      </c>
      <c r="G130">
        <f>IF(_3746[[#This Row],[Value]]=_3746[[#This Row],[Agree]],_3746[[#This Row],[Count]],0)</f>
        <v>0</v>
      </c>
      <c r="H130">
        <f>_xlfn.XLOOKUP("H.R. 3746",Table2[Bill],Table2[Weight?],"Error")</f>
        <v>1</v>
      </c>
    </row>
    <row r="131" spans="1:8" x14ac:dyDescent="0.2">
      <c r="A131" t="s">
        <v>171</v>
      </c>
      <c r="B131" t="s">
        <v>5</v>
      </c>
      <c r="C131" t="s">
        <v>75</v>
      </c>
      <c r="D131" t="s">
        <v>490</v>
      </c>
      <c r="E131">
        <f>IF(_3746[[#This Row],[Vote]]="AYE",1,0)</f>
        <v>1</v>
      </c>
      <c r="F131">
        <f>_xlfn.XLOOKUP("H.R. 3746",Table2[Bill],Table2[Agree Value])</f>
        <v>0</v>
      </c>
      <c r="G131">
        <f>IF(_3746[[#This Row],[Value]]=_3746[[#This Row],[Agree]],_3746[[#This Row],[Count]],0)</f>
        <v>0</v>
      </c>
      <c r="H131">
        <f>_xlfn.XLOOKUP("H.R. 3746",Table2[Bill],Table2[Weight?],"Error")</f>
        <v>1</v>
      </c>
    </row>
    <row r="132" spans="1:8" x14ac:dyDescent="0.2">
      <c r="A132" t="s">
        <v>172</v>
      </c>
      <c r="B132" t="s">
        <v>1</v>
      </c>
      <c r="C132" t="s">
        <v>15</v>
      </c>
      <c r="D132" t="s">
        <v>490</v>
      </c>
      <c r="E132">
        <f>IF(_3746[[#This Row],[Vote]]="AYE",1,0)</f>
        <v>1</v>
      </c>
      <c r="F132">
        <f>_xlfn.XLOOKUP("H.R. 3746",Table2[Bill],Table2[Agree Value])</f>
        <v>0</v>
      </c>
      <c r="G132">
        <f>IF(_3746[[#This Row],[Value]]=_3746[[#This Row],[Agree]],_3746[[#This Row],[Count]],0)</f>
        <v>0</v>
      </c>
      <c r="H132">
        <f>_xlfn.XLOOKUP("H.R. 3746",Table2[Bill],Table2[Weight?],"Error")</f>
        <v>1</v>
      </c>
    </row>
    <row r="133" spans="1:8" x14ac:dyDescent="0.2">
      <c r="A133" t="s">
        <v>173</v>
      </c>
      <c r="B133" t="s">
        <v>5</v>
      </c>
      <c r="C133" t="s">
        <v>27</v>
      </c>
      <c r="D133" t="s">
        <v>490</v>
      </c>
      <c r="E133">
        <f>IF(_3746[[#This Row],[Vote]]="AYE",1,0)</f>
        <v>1</v>
      </c>
      <c r="F133">
        <f>_xlfn.XLOOKUP("H.R. 3746",Table2[Bill],Table2[Agree Value])</f>
        <v>0</v>
      </c>
      <c r="G133">
        <f>IF(_3746[[#This Row],[Value]]=_3746[[#This Row],[Agree]],_3746[[#This Row],[Count]],0)</f>
        <v>0</v>
      </c>
      <c r="H133">
        <f>_xlfn.XLOOKUP("H.R. 3746",Table2[Bill],Table2[Weight?],"Error")</f>
        <v>1</v>
      </c>
    </row>
    <row r="134" spans="1:8" x14ac:dyDescent="0.2">
      <c r="A134" t="s">
        <v>174</v>
      </c>
      <c r="B134" t="s">
        <v>1</v>
      </c>
      <c r="C134" t="s">
        <v>62</v>
      </c>
      <c r="D134" t="s">
        <v>490</v>
      </c>
      <c r="E134">
        <f>IF(_3746[[#This Row],[Vote]]="AYE",1,0)</f>
        <v>1</v>
      </c>
      <c r="F134">
        <f>_xlfn.XLOOKUP("H.R. 3746",Table2[Bill],Table2[Agree Value])</f>
        <v>0</v>
      </c>
      <c r="G134">
        <f>IF(_3746[[#This Row],[Value]]=_3746[[#This Row],[Agree]],_3746[[#This Row],[Count]],0)</f>
        <v>0</v>
      </c>
      <c r="H134">
        <f>_xlfn.XLOOKUP("H.R. 3746",Table2[Bill],Table2[Weight?],"Error")</f>
        <v>1</v>
      </c>
    </row>
    <row r="135" spans="1:8" x14ac:dyDescent="0.2">
      <c r="A135" t="s">
        <v>175</v>
      </c>
      <c r="B135" t="s">
        <v>1</v>
      </c>
      <c r="C135" t="s">
        <v>2</v>
      </c>
      <c r="D135" t="s">
        <v>490</v>
      </c>
      <c r="E135">
        <f>IF(_3746[[#This Row],[Vote]]="AYE",1,0)</f>
        <v>1</v>
      </c>
      <c r="F135">
        <f>_xlfn.XLOOKUP("H.R. 3746",Table2[Bill],Table2[Agree Value])</f>
        <v>0</v>
      </c>
      <c r="G135">
        <f>IF(_3746[[#This Row],[Value]]=_3746[[#This Row],[Agree]],_3746[[#This Row],[Count]],0)</f>
        <v>0</v>
      </c>
      <c r="H135">
        <f>_xlfn.XLOOKUP("H.R. 3746",Table2[Bill],Table2[Weight?],"Error")</f>
        <v>1</v>
      </c>
    </row>
    <row r="136" spans="1:8" x14ac:dyDescent="0.2">
      <c r="A136" t="s">
        <v>176</v>
      </c>
      <c r="B136" t="s">
        <v>5</v>
      </c>
      <c r="C136" t="s">
        <v>2</v>
      </c>
      <c r="D136" t="s">
        <v>490</v>
      </c>
      <c r="E136">
        <f>IF(_3746[[#This Row],[Vote]]="AYE",1,0)</f>
        <v>1</v>
      </c>
      <c r="F136">
        <f>_xlfn.XLOOKUP("H.R. 3746",Table2[Bill],Table2[Agree Value])</f>
        <v>0</v>
      </c>
      <c r="G136">
        <f>IF(_3746[[#This Row],[Value]]=_3746[[#This Row],[Agree]],_3746[[#This Row],[Count]],0)</f>
        <v>0</v>
      </c>
      <c r="H136">
        <f>_xlfn.XLOOKUP("H.R. 3746",Table2[Bill],Table2[Weight?],"Error")</f>
        <v>1</v>
      </c>
    </row>
    <row r="137" spans="1:8" x14ac:dyDescent="0.2">
      <c r="A137" t="s">
        <v>177</v>
      </c>
      <c r="B137" t="s">
        <v>1</v>
      </c>
      <c r="C137" t="s">
        <v>39</v>
      </c>
      <c r="D137" t="s">
        <v>490</v>
      </c>
      <c r="E137">
        <f>IF(_3746[[#This Row],[Vote]]="AYE",1,0)</f>
        <v>1</v>
      </c>
      <c r="F137">
        <f>_xlfn.XLOOKUP("H.R. 3746",Table2[Bill],Table2[Agree Value])</f>
        <v>0</v>
      </c>
      <c r="G137">
        <f>IF(_3746[[#This Row],[Value]]=_3746[[#This Row],[Agree]],_3746[[#This Row],[Count]],0)</f>
        <v>0</v>
      </c>
      <c r="H137">
        <f>_xlfn.XLOOKUP("H.R. 3746",Table2[Bill],Table2[Weight?],"Error")</f>
        <v>1</v>
      </c>
    </row>
    <row r="138" spans="1:8" x14ac:dyDescent="0.2">
      <c r="A138" t="s">
        <v>493</v>
      </c>
      <c r="B138" t="s">
        <v>5</v>
      </c>
      <c r="C138" t="s">
        <v>39</v>
      </c>
      <c r="D138" t="s">
        <v>490</v>
      </c>
      <c r="E138">
        <f>IF(_3746[[#This Row],[Vote]]="AYE",1,0)</f>
        <v>1</v>
      </c>
      <c r="F138">
        <f>_xlfn.XLOOKUP("H.R. 3746",Table2[Bill],Table2[Agree Value])</f>
        <v>0</v>
      </c>
      <c r="G138">
        <f>IF(_3746[[#This Row],[Value]]=_3746[[#This Row],[Agree]],_3746[[#This Row],[Count]],0)</f>
        <v>0</v>
      </c>
      <c r="H138">
        <f>_xlfn.XLOOKUP("H.R. 3746",Table2[Bill],Table2[Weight?],"Error")</f>
        <v>1</v>
      </c>
    </row>
    <row r="139" spans="1:8" x14ac:dyDescent="0.2">
      <c r="A139" t="s">
        <v>179</v>
      </c>
      <c r="B139" t="s">
        <v>1</v>
      </c>
      <c r="C139" t="s">
        <v>39</v>
      </c>
      <c r="D139" t="s">
        <v>490</v>
      </c>
      <c r="E139">
        <f>IF(_3746[[#This Row],[Vote]]="AYE",1,0)</f>
        <v>1</v>
      </c>
      <c r="F139">
        <f>_xlfn.XLOOKUP("H.R. 3746",Table2[Bill],Table2[Agree Value])</f>
        <v>0</v>
      </c>
      <c r="G139">
        <f>IF(_3746[[#This Row],[Value]]=_3746[[#This Row],[Agree]],_3746[[#This Row],[Count]],0)</f>
        <v>0</v>
      </c>
      <c r="H139">
        <f>_xlfn.XLOOKUP("H.R. 3746",Table2[Bill],Table2[Weight?],"Error")</f>
        <v>1</v>
      </c>
    </row>
    <row r="140" spans="1:8" x14ac:dyDescent="0.2">
      <c r="A140" t="s">
        <v>180</v>
      </c>
      <c r="B140" t="s">
        <v>5</v>
      </c>
      <c r="C140" t="s">
        <v>108</v>
      </c>
      <c r="D140" t="s">
        <v>491</v>
      </c>
      <c r="E140">
        <f>IF(_3746[[#This Row],[Vote]]="AYE",1,0)</f>
        <v>0</v>
      </c>
      <c r="F140">
        <f>_xlfn.XLOOKUP("H.R. 3746",Table2[Bill],Table2[Agree Value])</f>
        <v>0</v>
      </c>
      <c r="G140">
        <f>IF(_3746[[#This Row],[Value]]=_3746[[#This Row],[Agree]],_3746[[#This Row],[Count]],0)</f>
        <v>1</v>
      </c>
      <c r="H140">
        <f>_xlfn.XLOOKUP("H.R. 3746",Table2[Bill],Table2[Weight?],"Error")</f>
        <v>1</v>
      </c>
    </row>
    <row r="141" spans="1:8" x14ac:dyDescent="0.2">
      <c r="A141" t="s">
        <v>181</v>
      </c>
      <c r="B141" t="s">
        <v>5</v>
      </c>
      <c r="C141" t="s">
        <v>182</v>
      </c>
      <c r="D141" t="s">
        <v>491</v>
      </c>
      <c r="E141">
        <f>IF(_3746[[#This Row],[Vote]]="AYE",1,0)</f>
        <v>0</v>
      </c>
      <c r="F141">
        <f>_xlfn.XLOOKUP("H.R. 3746",Table2[Bill],Table2[Agree Value])</f>
        <v>0</v>
      </c>
      <c r="G141">
        <f>IF(_3746[[#This Row],[Value]]=_3746[[#This Row],[Agree]],_3746[[#This Row],[Count]],0)</f>
        <v>1</v>
      </c>
      <c r="H141">
        <f>_xlfn.XLOOKUP("H.R. 3746",Table2[Bill],Table2[Weight?],"Error")</f>
        <v>1</v>
      </c>
    </row>
    <row r="142" spans="1:8" x14ac:dyDescent="0.2">
      <c r="A142" t="s">
        <v>183</v>
      </c>
      <c r="B142" t="s">
        <v>5</v>
      </c>
      <c r="C142" t="s">
        <v>39</v>
      </c>
      <c r="D142" t="s">
        <v>491</v>
      </c>
      <c r="E142">
        <f>IF(_3746[[#This Row],[Vote]]="AYE",1,0)</f>
        <v>0</v>
      </c>
      <c r="F142">
        <f>_xlfn.XLOOKUP("H.R. 3746",Table2[Bill],Table2[Agree Value])</f>
        <v>0</v>
      </c>
      <c r="G142">
        <f>IF(_3746[[#This Row],[Value]]=_3746[[#This Row],[Agree]],_3746[[#This Row],[Count]],0)</f>
        <v>1</v>
      </c>
      <c r="H142">
        <f>_xlfn.XLOOKUP("H.R. 3746",Table2[Bill],Table2[Weight?],"Error")</f>
        <v>1</v>
      </c>
    </row>
    <row r="143" spans="1:8" x14ac:dyDescent="0.2">
      <c r="A143" t="s">
        <v>184</v>
      </c>
      <c r="B143" t="s">
        <v>5</v>
      </c>
      <c r="C143" t="s">
        <v>169</v>
      </c>
      <c r="D143" t="s">
        <v>490</v>
      </c>
      <c r="E143">
        <f>IF(_3746[[#This Row],[Vote]]="AYE",1,0)</f>
        <v>1</v>
      </c>
      <c r="F143">
        <f>_xlfn.XLOOKUP("H.R. 3746",Table2[Bill],Table2[Agree Value])</f>
        <v>0</v>
      </c>
      <c r="G143">
        <f>IF(_3746[[#This Row],[Value]]=_3746[[#This Row],[Agree]],_3746[[#This Row],[Count]],0)</f>
        <v>0</v>
      </c>
      <c r="H143">
        <f>_xlfn.XLOOKUP("H.R. 3746",Table2[Bill],Table2[Weight?],"Error")</f>
        <v>1</v>
      </c>
    </row>
    <row r="144" spans="1:8" x14ac:dyDescent="0.2">
      <c r="A144" t="s">
        <v>185</v>
      </c>
      <c r="B144" t="s">
        <v>1</v>
      </c>
      <c r="C144" t="s">
        <v>51</v>
      </c>
      <c r="D144" t="s">
        <v>490</v>
      </c>
      <c r="E144">
        <f>IF(_3746[[#This Row],[Vote]]="AYE",1,0)</f>
        <v>1</v>
      </c>
      <c r="F144">
        <f>_xlfn.XLOOKUP("H.R. 3746",Table2[Bill],Table2[Agree Value])</f>
        <v>0</v>
      </c>
      <c r="G144">
        <f>IF(_3746[[#This Row],[Value]]=_3746[[#This Row],[Agree]],_3746[[#This Row],[Count]],0)</f>
        <v>0</v>
      </c>
      <c r="H144">
        <f>_xlfn.XLOOKUP("H.R. 3746",Table2[Bill],Table2[Weight?],"Error")</f>
        <v>1</v>
      </c>
    </row>
    <row r="145" spans="1:8" x14ac:dyDescent="0.2">
      <c r="A145" t="s">
        <v>186</v>
      </c>
      <c r="B145" t="s">
        <v>1</v>
      </c>
      <c r="C145" t="s">
        <v>9</v>
      </c>
      <c r="D145" t="s">
        <v>490</v>
      </c>
      <c r="E145">
        <f>IF(_3746[[#This Row],[Vote]]="AYE",1,0)</f>
        <v>1</v>
      </c>
      <c r="F145">
        <f>_xlfn.XLOOKUP("H.R. 3746",Table2[Bill],Table2[Agree Value])</f>
        <v>0</v>
      </c>
      <c r="G145">
        <f>IF(_3746[[#This Row],[Value]]=_3746[[#This Row],[Agree]],_3746[[#This Row],[Count]],0)</f>
        <v>0</v>
      </c>
      <c r="H145">
        <f>_xlfn.XLOOKUP("H.R. 3746",Table2[Bill],Table2[Weight?],"Error")</f>
        <v>1</v>
      </c>
    </row>
    <row r="146" spans="1:8" x14ac:dyDescent="0.2">
      <c r="A146" t="s">
        <v>187</v>
      </c>
      <c r="B146" t="s">
        <v>5</v>
      </c>
      <c r="C146" t="s">
        <v>64</v>
      </c>
      <c r="D146" t="s">
        <v>490</v>
      </c>
      <c r="E146">
        <f>IF(_3746[[#This Row],[Vote]]="AYE",1,0)</f>
        <v>1</v>
      </c>
      <c r="F146">
        <f>_xlfn.XLOOKUP("H.R. 3746",Table2[Bill],Table2[Agree Value])</f>
        <v>0</v>
      </c>
      <c r="G146">
        <f>IF(_3746[[#This Row],[Value]]=_3746[[#This Row],[Agree]],_3746[[#This Row],[Count]],0)</f>
        <v>0</v>
      </c>
      <c r="H146">
        <f>_xlfn.XLOOKUP("H.R. 3746",Table2[Bill],Table2[Weight?],"Error")</f>
        <v>1</v>
      </c>
    </row>
    <row r="147" spans="1:8" x14ac:dyDescent="0.2">
      <c r="A147" t="s">
        <v>188</v>
      </c>
      <c r="B147" t="s">
        <v>1</v>
      </c>
      <c r="C147" t="s">
        <v>62</v>
      </c>
      <c r="D147" t="s">
        <v>491</v>
      </c>
      <c r="E147">
        <f>IF(_3746[[#This Row],[Vote]]="AYE",1,0)</f>
        <v>0</v>
      </c>
      <c r="F147">
        <f>_xlfn.XLOOKUP("H.R. 3746",Table2[Bill],Table2[Agree Value])</f>
        <v>0</v>
      </c>
      <c r="G147">
        <f>IF(_3746[[#This Row],[Value]]=_3746[[#This Row],[Agree]],_3746[[#This Row],[Count]],0)</f>
        <v>1</v>
      </c>
      <c r="H147">
        <f>_xlfn.XLOOKUP("H.R. 3746",Table2[Bill],Table2[Weight?],"Error")</f>
        <v>1</v>
      </c>
    </row>
    <row r="148" spans="1:8" x14ac:dyDescent="0.2">
      <c r="A148" t="s">
        <v>189</v>
      </c>
      <c r="B148" t="s">
        <v>1</v>
      </c>
      <c r="C148" t="s">
        <v>15</v>
      </c>
      <c r="D148" t="s">
        <v>491</v>
      </c>
      <c r="E148">
        <f>IF(_3746[[#This Row],[Vote]]="AYE",1,0)</f>
        <v>0</v>
      </c>
      <c r="F148">
        <f>_xlfn.XLOOKUP("H.R. 3746",Table2[Bill],Table2[Agree Value])</f>
        <v>0</v>
      </c>
      <c r="G148">
        <f>IF(_3746[[#This Row],[Value]]=_3746[[#This Row],[Agree]],_3746[[#This Row],[Count]],0)</f>
        <v>1</v>
      </c>
      <c r="H148">
        <f>_xlfn.XLOOKUP("H.R. 3746",Table2[Bill],Table2[Weight?],"Error")</f>
        <v>1</v>
      </c>
    </row>
    <row r="149" spans="1:8" x14ac:dyDescent="0.2">
      <c r="A149" t="s">
        <v>190</v>
      </c>
      <c r="B149" t="s">
        <v>5</v>
      </c>
      <c r="C149" t="s">
        <v>9</v>
      </c>
      <c r="D149" t="s">
        <v>490</v>
      </c>
      <c r="E149">
        <f>IF(_3746[[#This Row],[Vote]]="AYE",1,0)</f>
        <v>1</v>
      </c>
      <c r="F149">
        <f>_xlfn.XLOOKUP("H.R. 3746",Table2[Bill],Table2[Agree Value])</f>
        <v>0</v>
      </c>
      <c r="G149">
        <f>IF(_3746[[#This Row],[Value]]=_3746[[#This Row],[Agree]],_3746[[#This Row],[Count]],0)</f>
        <v>0</v>
      </c>
      <c r="H149">
        <f>_xlfn.XLOOKUP("H.R. 3746",Table2[Bill],Table2[Weight?],"Error")</f>
        <v>1</v>
      </c>
    </row>
    <row r="150" spans="1:8" x14ac:dyDescent="0.2">
      <c r="A150" t="s">
        <v>191</v>
      </c>
      <c r="B150" t="s">
        <v>1</v>
      </c>
      <c r="C150" t="s">
        <v>9</v>
      </c>
      <c r="D150" t="s">
        <v>490</v>
      </c>
      <c r="E150">
        <f>IF(_3746[[#This Row],[Vote]]="AYE",1,0)</f>
        <v>1</v>
      </c>
      <c r="F150">
        <f>_xlfn.XLOOKUP("H.R. 3746",Table2[Bill],Table2[Agree Value])</f>
        <v>0</v>
      </c>
      <c r="G150">
        <f>IF(_3746[[#This Row],[Value]]=_3746[[#This Row],[Agree]],_3746[[#This Row],[Count]],0)</f>
        <v>0</v>
      </c>
      <c r="H150">
        <f>_xlfn.XLOOKUP("H.R. 3746",Table2[Bill],Table2[Weight?],"Error")</f>
        <v>1</v>
      </c>
    </row>
    <row r="151" spans="1:8" x14ac:dyDescent="0.2">
      <c r="A151" t="s">
        <v>192</v>
      </c>
      <c r="B151" t="s">
        <v>5</v>
      </c>
      <c r="C151" t="s">
        <v>39</v>
      </c>
      <c r="D151" t="s">
        <v>490</v>
      </c>
      <c r="E151">
        <f>IF(_3746[[#This Row],[Vote]]="AYE",1,0)</f>
        <v>1</v>
      </c>
      <c r="F151">
        <f>_xlfn.XLOOKUP("H.R. 3746",Table2[Bill],Table2[Agree Value])</f>
        <v>0</v>
      </c>
      <c r="G151">
        <f>IF(_3746[[#This Row],[Value]]=_3746[[#This Row],[Agree]],_3746[[#This Row],[Count]],0)</f>
        <v>0</v>
      </c>
      <c r="H151">
        <f>_xlfn.XLOOKUP("H.R. 3746",Table2[Bill],Table2[Weight?],"Error")</f>
        <v>1</v>
      </c>
    </row>
    <row r="152" spans="1:8" x14ac:dyDescent="0.2">
      <c r="A152" t="s">
        <v>193</v>
      </c>
      <c r="B152" t="s">
        <v>1</v>
      </c>
      <c r="C152" t="s">
        <v>194</v>
      </c>
      <c r="D152" t="s">
        <v>490</v>
      </c>
      <c r="E152">
        <f>IF(_3746[[#This Row],[Vote]]="AYE",1,0)</f>
        <v>1</v>
      </c>
      <c r="F152">
        <f>_xlfn.XLOOKUP("H.R. 3746",Table2[Bill],Table2[Agree Value])</f>
        <v>0</v>
      </c>
      <c r="G152">
        <f>IF(_3746[[#This Row],[Value]]=_3746[[#This Row],[Agree]],_3746[[#This Row],[Count]],0)</f>
        <v>0</v>
      </c>
      <c r="H152">
        <f>_xlfn.XLOOKUP("H.R. 3746",Table2[Bill],Table2[Weight?],"Error")</f>
        <v>1</v>
      </c>
    </row>
    <row r="153" spans="1:8" x14ac:dyDescent="0.2">
      <c r="A153" t="s">
        <v>195</v>
      </c>
      <c r="B153" t="s">
        <v>1</v>
      </c>
      <c r="C153" t="s">
        <v>64</v>
      </c>
      <c r="D153" t="s">
        <v>491</v>
      </c>
      <c r="E153">
        <f>IF(_3746[[#This Row],[Vote]]="AYE",1,0)</f>
        <v>0</v>
      </c>
      <c r="F153">
        <f>_xlfn.XLOOKUP("H.R. 3746",Table2[Bill],Table2[Agree Value])</f>
        <v>0</v>
      </c>
      <c r="G153">
        <f>IF(_3746[[#This Row],[Value]]=_3746[[#This Row],[Agree]],_3746[[#This Row],[Count]],0)</f>
        <v>1</v>
      </c>
      <c r="H153">
        <f>_xlfn.XLOOKUP("H.R. 3746",Table2[Bill],Table2[Weight?],"Error")</f>
        <v>1</v>
      </c>
    </row>
    <row r="154" spans="1:8" x14ac:dyDescent="0.2">
      <c r="A154" t="s">
        <v>196</v>
      </c>
      <c r="B154" t="s">
        <v>1</v>
      </c>
      <c r="C154" t="s">
        <v>9</v>
      </c>
      <c r="D154" t="s">
        <v>491</v>
      </c>
      <c r="E154">
        <f>IF(_3746[[#This Row],[Vote]]="AYE",1,0)</f>
        <v>0</v>
      </c>
      <c r="F154">
        <f>_xlfn.XLOOKUP("H.R. 3746",Table2[Bill],Table2[Agree Value])</f>
        <v>0</v>
      </c>
      <c r="G154">
        <f>IF(_3746[[#This Row],[Value]]=_3746[[#This Row],[Agree]],_3746[[#This Row],[Count]],0)</f>
        <v>1</v>
      </c>
      <c r="H154">
        <f>_xlfn.XLOOKUP("H.R. 3746",Table2[Bill],Table2[Weight?],"Error")</f>
        <v>1</v>
      </c>
    </row>
    <row r="155" spans="1:8" x14ac:dyDescent="0.2">
      <c r="A155" t="s">
        <v>197</v>
      </c>
      <c r="B155" t="s">
        <v>5</v>
      </c>
      <c r="C155" t="s">
        <v>15</v>
      </c>
      <c r="D155" t="s">
        <v>491</v>
      </c>
      <c r="E155">
        <f>IF(_3746[[#This Row],[Vote]]="AYE",1,0)</f>
        <v>0</v>
      </c>
      <c r="F155">
        <f>_xlfn.XLOOKUP("H.R. 3746",Table2[Bill],Table2[Agree Value])</f>
        <v>0</v>
      </c>
      <c r="G155">
        <f>IF(_3746[[#This Row],[Value]]=_3746[[#This Row],[Agree]],_3746[[#This Row],[Count]],0)</f>
        <v>1</v>
      </c>
      <c r="H155">
        <f>_xlfn.XLOOKUP("H.R. 3746",Table2[Bill],Table2[Weight?],"Error")</f>
        <v>1</v>
      </c>
    </row>
    <row r="156" spans="1:8" x14ac:dyDescent="0.2">
      <c r="A156" t="s">
        <v>198</v>
      </c>
      <c r="B156" t="s">
        <v>1</v>
      </c>
      <c r="C156" t="s">
        <v>15</v>
      </c>
      <c r="D156" t="s">
        <v>490</v>
      </c>
      <c r="E156">
        <f>IF(_3746[[#This Row],[Vote]]="AYE",1,0)</f>
        <v>1</v>
      </c>
      <c r="F156">
        <f>_xlfn.XLOOKUP("H.R. 3746",Table2[Bill],Table2[Agree Value])</f>
        <v>0</v>
      </c>
      <c r="G156">
        <f>IF(_3746[[#This Row],[Value]]=_3746[[#This Row],[Agree]],_3746[[#This Row],[Count]],0)</f>
        <v>0</v>
      </c>
      <c r="H156">
        <f>_xlfn.XLOOKUP("H.R. 3746",Table2[Bill],Table2[Weight?],"Error")</f>
        <v>1</v>
      </c>
    </row>
    <row r="157" spans="1:8" x14ac:dyDescent="0.2">
      <c r="A157" t="s">
        <v>199</v>
      </c>
      <c r="B157" t="s">
        <v>5</v>
      </c>
      <c r="C157" t="s">
        <v>47</v>
      </c>
      <c r="D157" t="s">
        <v>491</v>
      </c>
      <c r="E157">
        <f>IF(_3746[[#This Row],[Vote]]="AYE",1,0)</f>
        <v>0</v>
      </c>
      <c r="F157">
        <f>_xlfn.XLOOKUP("H.R. 3746",Table2[Bill],Table2[Agree Value])</f>
        <v>0</v>
      </c>
      <c r="G157">
        <f>IF(_3746[[#This Row],[Value]]=_3746[[#This Row],[Agree]],_3746[[#This Row],[Count]],0)</f>
        <v>1</v>
      </c>
      <c r="H157">
        <f>_xlfn.XLOOKUP("H.R. 3746",Table2[Bill],Table2[Weight?],"Error")</f>
        <v>1</v>
      </c>
    </row>
    <row r="158" spans="1:8" x14ac:dyDescent="0.2">
      <c r="A158" t="s">
        <v>200</v>
      </c>
      <c r="B158" t="s">
        <v>5</v>
      </c>
      <c r="C158" t="s">
        <v>15</v>
      </c>
      <c r="D158" t="s">
        <v>491</v>
      </c>
      <c r="E158">
        <f>IF(_3746[[#This Row],[Vote]]="AYE",1,0)</f>
        <v>0</v>
      </c>
      <c r="F158">
        <f>_xlfn.XLOOKUP("H.R. 3746",Table2[Bill],Table2[Agree Value])</f>
        <v>0</v>
      </c>
      <c r="G158">
        <f>IF(_3746[[#This Row],[Value]]=_3746[[#This Row],[Agree]],_3746[[#This Row],[Count]],0)</f>
        <v>1</v>
      </c>
      <c r="H158">
        <f>_xlfn.XLOOKUP("H.R. 3746",Table2[Bill],Table2[Weight?],"Error")</f>
        <v>1</v>
      </c>
    </row>
    <row r="159" spans="1:8" x14ac:dyDescent="0.2">
      <c r="A159" t="s">
        <v>201</v>
      </c>
      <c r="B159" t="s">
        <v>5</v>
      </c>
      <c r="C159" t="s">
        <v>51</v>
      </c>
      <c r="D159" t="s">
        <v>491</v>
      </c>
      <c r="E159">
        <f>IF(_3746[[#This Row],[Vote]]="AYE",1,0)</f>
        <v>0</v>
      </c>
      <c r="F159">
        <f>_xlfn.XLOOKUP("H.R. 3746",Table2[Bill],Table2[Agree Value])</f>
        <v>0</v>
      </c>
      <c r="G159">
        <f>IF(_3746[[#This Row],[Value]]=_3746[[#This Row],[Agree]],_3746[[#This Row],[Count]],0)</f>
        <v>1</v>
      </c>
      <c r="H159">
        <f>_xlfn.XLOOKUP("H.R. 3746",Table2[Bill],Table2[Weight?],"Error")</f>
        <v>1</v>
      </c>
    </row>
    <row r="160" spans="1:8" x14ac:dyDescent="0.2">
      <c r="A160" t="s">
        <v>202</v>
      </c>
      <c r="B160" t="s">
        <v>1</v>
      </c>
      <c r="C160" t="s">
        <v>203</v>
      </c>
      <c r="D160" t="s">
        <v>490</v>
      </c>
      <c r="E160">
        <f>IF(_3746[[#This Row],[Vote]]="AYE",1,0)</f>
        <v>1</v>
      </c>
      <c r="F160">
        <f>_xlfn.XLOOKUP("H.R. 3746",Table2[Bill],Table2[Agree Value])</f>
        <v>0</v>
      </c>
      <c r="G160">
        <f>IF(_3746[[#This Row],[Value]]=_3746[[#This Row],[Agree]],_3746[[#This Row],[Count]],0)</f>
        <v>0</v>
      </c>
      <c r="H160">
        <f>_xlfn.XLOOKUP("H.R. 3746",Table2[Bill],Table2[Weight?],"Error")</f>
        <v>1</v>
      </c>
    </row>
    <row r="161" spans="1:8" x14ac:dyDescent="0.2">
      <c r="A161" t="s">
        <v>204</v>
      </c>
      <c r="B161" t="s">
        <v>5</v>
      </c>
      <c r="C161" t="s">
        <v>15</v>
      </c>
      <c r="D161" t="s">
        <v>490</v>
      </c>
      <c r="E161">
        <f>IF(_3746[[#This Row],[Vote]]="AYE",1,0)</f>
        <v>1</v>
      </c>
      <c r="F161">
        <f>_xlfn.XLOOKUP("H.R. 3746",Table2[Bill],Table2[Agree Value])</f>
        <v>0</v>
      </c>
      <c r="G161">
        <f>IF(_3746[[#This Row],[Value]]=_3746[[#This Row],[Agree]],_3746[[#This Row],[Count]],0)</f>
        <v>0</v>
      </c>
      <c r="H161">
        <f>_xlfn.XLOOKUP("H.R. 3746",Table2[Bill],Table2[Weight?],"Error")</f>
        <v>1</v>
      </c>
    </row>
    <row r="162" spans="1:8" x14ac:dyDescent="0.2">
      <c r="A162" t="s">
        <v>205</v>
      </c>
      <c r="B162" t="s">
        <v>5</v>
      </c>
      <c r="C162" t="s">
        <v>89</v>
      </c>
      <c r="D162" t="s">
        <v>490</v>
      </c>
      <c r="E162">
        <f>IF(_3746[[#This Row],[Vote]]="AYE",1,0)</f>
        <v>1</v>
      </c>
      <c r="F162">
        <f>_xlfn.XLOOKUP("H.R. 3746",Table2[Bill],Table2[Agree Value])</f>
        <v>0</v>
      </c>
      <c r="G162">
        <f>IF(_3746[[#This Row],[Value]]=_3746[[#This Row],[Agree]],_3746[[#This Row],[Count]],0)</f>
        <v>0</v>
      </c>
      <c r="H162">
        <f>_xlfn.XLOOKUP("H.R. 3746",Table2[Bill],Table2[Weight?],"Error")</f>
        <v>1</v>
      </c>
    </row>
    <row r="163" spans="1:8" x14ac:dyDescent="0.2">
      <c r="A163" t="s">
        <v>206</v>
      </c>
      <c r="B163" t="s">
        <v>5</v>
      </c>
      <c r="C163" t="s">
        <v>11</v>
      </c>
      <c r="D163" t="s">
        <v>490</v>
      </c>
      <c r="E163">
        <f>IF(_3746[[#This Row],[Vote]]="AYE",1,0)</f>
        <v>1</v>
      </c>
      <c r="F163">
        <f>_xlfn.XLOOKUP("H.R. 3746",Table2[Bill],Table2[Agree Value])</f>
        <v>0</v>
      </c>
      <c r="G163">
        <f>IF(_3746[[#This Row],[Value]]=_3746[[#This Row],[Agree]],_3746[[#This Row],[Count]],0)</f>
        <v>0</v>
      </c>
      <c r="H163">
        <f>_xlfn.XLOOKUP("H.R. 3746",Table2[Bill],Table2[Weight?],"Error")</f>
        <v>1</v>
      </c>
    </row>
    <row r="164" spans="1:8" x14ac:dyDescent="0.2">
      <c r="A164" t="s">
        <v>207</v>
      </c>
      <c r="B164" t="s">
        <v>5</v>
      </c>
      <c r="C164" t="s">
        <v>75</v>
      </c>
      <c r="D164" t="s">
        <v>490</v>
      </c>
      <c r="E164">
        <f>IF(_3746[[#This Row],[Vote]]="AYE",1,0)</f>
        <v>1</v>
      </c>
      <c r="F164">
        <f>_xlfn.XLOOKUP("H.R. 3746",Table2[Bill],Table2[Agree Value])</f>
        <v>0</v>
      </c>
      <c r="G164">
        <f>IF(_3746[[#This Row],[Value]]=_3746[[#This Row],[Agree]],_3746[[#This Row],[Count]],0)</f>
        <v>0</v>
      </c>
      <c r="H164">
        <f>_xlfn.XLOOKUP("H.R. 3746",Table2[Bill],Table2[Weight?],"Error")</f>
        <v>1</v>
      </c>
    </row>
    <row r="165" spans="1:8" x14ac:dyDescent="0.2">
      <c r="A165" t="s">
        <v>208</v>
      </c>
      <c r="B165" t="s">
        <v>1</v>
      </c>
      <c r="C165" t="s">
        <v>15</v>
      </c>
      <c r="D165" t="s">
        <v>490</v>
      </c>
      <c r="E165">
        <f>IF(_3746[[#This Row],[Vote]]="AYE",1,0)</f>
        <v>1</v>
      </c>
      <c r="F165">
        <f>_xlfn.XLOOKUP("H.R. 3746",Table2[Bill],Table2[Agree Value])</f>
        <v>0</v>
      </c>
      <c r="G165">
        <f>IF(_3746[[#This Row],[Value]]=_3746[[#This Row],[Agree]],_3746[[#This Row],[Count]],0)</f>
        <v>0</v>
      </c>
      <c r="H165">
        <f>_xlfn.XLOOKUP("H.R. 3746",Table2[Bill],Table2[Weight?],"Error")</f>
        <v>1</v>
      </c>
    </row>
    <row r="166" spans="1:8" x14ac:dyDescent="0.2">
      <c r="A166" t="s">
        <v>209</v>
      </c>
      <c r="B166" t="s">
        <v>5</v>
      </c>
      <c r="C166" t="s">
        <v>13</v>
      </c>
      <c r="D166" t="s">
        <v>490</v>
      </c>
      <c r="E166">
        <f>IF(_3746[[#This Row],[Vote]]="AYE",1,0)</f>
        <v>1</v>
      </c>
      <c r="F166">
        <f>_xlfn.XLOOKUP("H.R. 3746",Table2[Bill],Table2[Agree Value])</f>
        <v>0</v>
      </c>
      <c r="G166">
        <f>IF(_3746[[#This Row],[Value]]=_3746[[#This Row],[Agree]],_3746[[#This Row],[Count]],0)</f>
        <v>0</v>
      </c>
      <c r="H166">
        <f>_xlfn.XLOOKUP("H.R. 3746",Table2[Bill],Table2[Weight?],"Error")</f>
        <v>1</v>
      </c>
    </row>
    <row r="167" spans="1:8" x14ac:dyDescent="0.2">
      <c r="A167" t="s">
        <v>210</v>
      </c>
      <c r="B167" t="s">
        <v>5</v>
      </c>
      <c r="C167" t="s">
        <v>47</v>
      </c>
      <c r="D167" t="s">
        <v>491</v>
      </c>
      <c r="E167">
        <f>IF(_3746[[#This Row],[Vote]]="AYE",1,0)</f>
        <v>0</v>
      </c>
      <c r="F167">
        <f>_xlfn.XLOOKUP("H.R. 3746",Table2[Bill],Table2[Agree Value])</f>
        <v>0</v>
      </c>
      <c r="G167">
        <f>IF(_3746[[#This Row],[Value]]=_3746[[#This Row],[Agree]],_3746[[#This Row],[Count]],0)</f>
        <v>1</v>
      </c>
      <c r="H167">
        <f>_xlfn.XLOOKUP("H.R. 3746",Table2[Bill],Table2[Weight?],"Error")</f>
        <v>1</v>
      </c>
    </row>
    <row r="168" spans="1:8" x14ac:dyDescent="0.2">
      <c r="A168" t="s">
        <v>211</v>
      </c>
      <c r="B168" t="s">
        <v>1</v>
      </c>
      <c r="C168" t="s">
        <v>51</v>
      </c>
      <c r="D168" t="s">
        <v>491</v>
      </c>
      <c r="E168">
        <f>IF(_3746[[#This Row],[Vote]]="AYE",1,0)</f>
        <v>0</v>
      </c>
      <c r="F168">
        <f>_xlfn.XLOOKUP("H.R. 3746",Table2[Bill],Table2[Agree Value])</f>
        <v>0</v>
      </c>
      <c r="G168">
        <f>IF(_3746[[#This Row],[Value]]=_3746[[#This Row],[Agree]],_3746[[#This Row],[Count]],0)</f>
        <v>1</v>
      </c>
      <c r="H168">
        <f>_xlfn.XLOOKUP("H.R. 3746",Table2[Bill],Table2[Weight?],"Error")</f>
        <v>1</v>
      </c>
    </row>
    <row r="169" spans="1:8" x14ac:dyDescent="0.2">
      <c r="A169" t="s">
        <v>212</v>
      </c>
      <c r="B169" t="s">
        <v>5</v>
      </c>
      <c r="C169" t="s">
        <v>169</v>
      </c>
      <c r="D169" t="s">
        <v>490</v>
      </c>
      <c r="E169">
        <f>IF(_3746[[#This Row],[Vote]]="AYE",1,0)</f>
        <v>1</v>
      </c>
      <c r="F169">
        <f>_xlfn.XLOOKUP("H.R. 3746",Table2[Bill],Table2[Agree Value])</f>
        <v>0</v>
      </c>
      <c r="G169">
        <f>IF(_3746[[#This Row],[Value]]=_3746[[#This Row],[Agree]],_3746[[#This Row],[Count]],0)</f>
        <v>0</v>
      </c>
      <c r="H169">
        <f>_xlfn.XLOOKUP("H.R. 3746",Table2[Bill],Table2[Weight?],"Error")</f>
        <v>1</v>
      </c>
    </row>
    <row r="170" spans="1:8" x14ac:dyDescent="0.2">
      <c r="A170" t="s">
        <v>213</v>
      </c>
      <c r="B170" t="s">
        <v>5</v>
      </c>
      <c r="C170" t="s">
        <v>161</v>
      </c>
      <c r="D170" t="s">
        <v>491</v>
      </c>
      <c r="E170">
        <f>IF(_3746[[#This Row],[Vote]]="AYE",1,0)</f>
        <v>0</v>
      </c>
      <c r="F170">
        <f>_xlfn.XLOOKUP("H.R. 3746",Table2[Bill],Table2[Agree Value])</f>
        <v>0</v>
      </c>
      <c r="G170">
        <f>IF(_3746[[#This Row],[Value]]=_3746[[#This Row],[Agree]],_3746[[#This Row],[Count]],0)</f>
        <v>1</v>
      </c>
      <c r="H170">
        <f>_xlfn.XLOOKUP("H.R. 3746",Table2[Bill],Table2[Weight?],"Error")</f>
        <v>1</v>
      </c>
    </row>
    <row r="171" spans="1:8" x14ac:dyDescent="0.2">
      <c r="A171" t="s">
        <v>214</v>
      </c>
      <c r="B171" t="s">
        <v>5</v>
      </c>
      <c r="C171" t="s">
        <v>36</v>
      </c>
      <c r="D171" t="s">
        <v>490</v>
      </c>
      <c r="E171">
        <f>IF(_3746[[#This Row],[Vote]]="AYE",1,0)</f>
        <v>1</v>
      </c>
      <c r="F171">
        <f>_xlfn.XLOOKUP("H.R. 3746",Table2[Bill],Table2[Agree Value])</f>
        <v>0</v>
      </c>
      <c r="G171">
        <f>IF(_3746[[#This Row],[Value]]=_3746[[#This Row],[Agree]],_3746[[#This Row],[Count]],0)</f>
        <v>0</v>
      </c>
      <c r="H171">
        <f>_xlfn.XLOOKUP("H.R. 3746",Table2[Bill],Table2[Weight?],"Error")</f>
        <v>1</v>
      </c>
    </row>
    <row r="172" spans="1:8" x14ac:dyDescent="0.2">
      <c r="A172" t="s">
        <v>215</v>
      </c>
      <c r="B172" t="s">
        <v>5</v>
      </c>
      <c r="C172" t="s">
        <v>216</v>
      </c>
      <c r="D172" t="s">
        <v>491</v>
      </c>
      <c r="E172">
        <f>IF(_3746[[#This Row],[Vote]]="AYE",1,0)</f>
        <v>0</v>
      </c>
      <c r="F172">
        <f>_xlfn.XLOOKUP("H.R. 3746",Table2[Bill],Table2[Agree Value])</f>
        <v>0</v>
      </c>
      <c r="G172">
        <f>IF(_3746[[#This Row],[Value]]=_3746[[#This Row],[Agree]],_3746[[#This Row],[Count]],0)</f>
        <v>1</v>
      </c>
      <c r="H172">
        <f>_xlfn.XLOOKUP("H.R. 3746",Table2[Bill],Table2[Weight?],"Error")</f>
        <v>1</v>
      </c>
    </row>
    <row r="173" spans="1:8" x14ac:dyDescent="0.2">
      <c r="A173" t="s">
        <v>217</v>
      </c>
      <c r="B173" t="s">
        <v>1</v>
      </c>
      <c r="C173" t="s">
        <v>9</v>
      </c>
      <c r="D173" t="s">
        <v>490</v>
      </c>
      <c r="E173">
        <f>IF(_3746[[#This Row],[Vote]]="AYE",1,0)</f>
        <v>1</v>
      </c>
      <c r="F173">
        <f>_xlfn.XLOOKUP("H.R. 3746",Table2[Bill],Table2[Agree Value])</f>
        <v>0</v>
      </c>
      <c r="G173">
        <f>IF(_3746[[#This Row],[Value]]=_3746[[#This Row],[Agree]],_3746[[#This Row],[Count]],0)</f>
        <v>0</v>
      </c>
      <c r="H173">
        <f>_xlfn.XLOOKUP("H.R. 3746",Table2[Bill],Table2[Weight?],"Error")</f>
        <v>1</v>
      </c>
    </row>
    <row r="174" spans="1:8" x14ac:dyDescent="0.2">
      <c r="A174" t="s">
        <v>218</v>
      </c>
      <c r="B174" t="s">
        <v>5</v>
      </c>
      <c r="C174" t="s">
        <v>219</v>
      </c>
      <c r="D174" t="s">
        <v>491</v>
      </c>
      <c r="E174">
        <f>IF(_3746[[#This Row],[Vote]]="AYE",1,0)</f>
        <v>0</v>
      </c>
      <c r="F174">
        <f>_xlfn.XLOOKUP("H.R. 3746",Table2[Bill],Table2[Agree Value])</f>
        <v>0</v>
      </c>
      <c r="G174">
        <f>IF(_3746[[#This Row],[Value]]=_3746[[#This Row],[Agree]],_3746[[#This Row],[Count]],0)</f>
        <v>1</v>
      </c>
      <c r="H174">
        <f>_xlfn.XLOOKUP("H.R. 3746",Table2[Bill],Table2[Weight?],"Error")</f>
        <v>1</v>
      </c>
    </row>
    <row r="175" spans="1:8" x14ac:dyDescent="0.2">
      <c r="A175" t="s">
        <v>220</v>
      </c>
      <c r="B175" t="s">
        <v>5</v>
      </c>
      <c r="C175" t="s">
        <v>75</v>
      </c>
      <c r="D175" t="s">
        <v>491</v>
      </c>
      <c r="E175">
        <f>IF(_3746[[#This Row],[Vote]]="AYE",1,0)</f>
        <v>0</v>
      </c>
      <c r="F175">
        <f>_xlfn.XLOOKUP("H.R. 3746",Table2[Bill],Table2[Agree Value])</f>
        <v>0</v>
      </c>
      <c r="G175">
        <f>IF(_3746[[#This Row],[Value]]=_3746[[#This Row],[Agree]],_3746[[#This Row],[Count]],0)</f>
        <v>1</v>
      </c>
      <c r="H175">
        <f>_xlfn.XLOOKUP("H.R. 3746",Table2[Bill],Table2[Weight?],"Error")</f>
        <v>1</v>
      </c>
    </row>
    <row r="176" spans="1:8" x14ac:dyDescent="0.2">
      <c r="A176" t="s">
        <v>221</v>
      </c>
      <c r="B176" t="s">
        <v>1</v>
      </c>
      <c r="C176" t="s">
        <v>118</v>
      </c>
      <c r="D176" t="s">
        <v>491</v>
      </c>
      <c r="E176">
        <f>IF(_3746[[#This Row],[Vote]]="AYE",1,0)</f>
        <v>0</v>
      </c>
      <c r="F176">
        <f>_xlfn.XLOOKUP("H.R. 3746",Table2[Bill],Table2[Agree Value])</f>
        <v>0</v>
      </c>
      <c r="G176">
        <f>IF(_3746[[#This Row],[Value]]=_3746[[#This Row],[Agree]],_3746[[#This Row],[Count]],0)</f>
        <v>1</v>
      </c>
      <c r="H176">
        <f>_xlfn.XLOOKUP("H.R. 3746",Table2[Bill],Table2[Weight?],"Error")</f>
        <v>1</v>
      </c>
    </row>
    <row r="177" spans="1:8" x14ac:dyDescent="0.2">
      <c r="A177" t="s">
        <v>222</v>
      </c>
      <c r="B177" t="s">
        <v>5</v>
      </c>
      <c r="C177" t="s">
        <v>49</v>
      </c>
      <c r="D177" t="s">
        <v>491</v>
      </c>
      <c r="E177">
        <f>IF(_3746[[#This Row],[Vote]]="AYE",1,0)</f>
        <v>0</v>
      </c>
      <c r="F177">
        <f>_xlfn.XLOOKUP("H.R. 3746",Table2[Bill],Table2[Agree Value])</f>
        <v>0</v>
      </c>
      <c r="G177">
        <f>IF(_3746[[#This Row],[Value]]=_3746[[#This Row],[Agree]],_3746[[#This Row],[Count]],0)</f>
        <v>1</v>
      </c>
      <c r="H177">
        <f>_xlfn.XLOOKUP("H.R. 3746",Table2[Bill],Table2[Weight?],"Error")</f>
        <v>1</v>
      </c>
    </row>
    <row r="178" spans="1:8" x14ac:dyDescent="0.2">
      <c r="A178" t="s">
        <v>223</v>
      </c>
      <c r="B178" t="s">
        <v>5</v>
      </c>
      <c r="C178" t="s">
        <v>89</v>
      </c>
      <c r="D178" t="s">
        <v>491</v>
      </c>
      <c r="E178">
        <f>IF(_3746[[#This Row],[Vote]]="AYE",1,0)</f>
        <v>0</v>
      </c>
      <c r="F178">
        <f>_xlfn.XLOOKUP("H.R. 3746",Table2[Bill],Table2[Agree Value])</f>
        <v>0</v>
      </c>
      <c r="G178">
        <f>IF(_3746[[#This Row],[Value]]=_3746[[#This Row],[Agree]],_3746[[#This Row],[Count]],0)</f>
        <v>1</v>
      </c>
      <c r="H178">
        <f>_xlfn.XLOOKUP("H.R. 3746",Table2[Bill],Table2[Weight?],"Error")</f>
        <v>1</v>
      </c>
    </row>
    <row r="179" spans="1:8" x14ac:dyDescent="0.2">
      <c r="A179" t="s">
        <v>494</v>
      </c>
      <c r="B179" t="s">
        <v>1</v>
      </c>
      <c r="C179" t="s">
        <v>64</v>
      </c>
      <c r="D179" t="s">
        <v>490</v>
      </c>
      <c r="E179">
        <f>IF(_3746[[#This Row],[Vote]]="AYE",1,0)</f>
        <v>1</v>
      </c>
      <c r="F179">
        <f>_xlfn.XLOOKUP("H.R. 3746",Table2[Bill],Table2[Agree Value])</f>
        <v>0</v>
      </c>
      <c r="G179">
        <f>IF(_3746[[#This Row],[Value]]=_3746[[#This Row],[Agree]],_3746[[#This Row],[Count]],0)</f>
        <v>0</v>
      </c>
      <c r="H179">
        <f>_xlfn.XLOOKUP("H.R. 3746",Table2[Bill],Table2[Weight?],"Error")</f>
        <v>1</v>
      </c>
    </row>
    <row r="180" spans="1:8" x14ac:dyDescent="0.2">
      <c r="A180" t="s">
        <v>224</v>
      </c>
      <c r="B180" t="s">
        <v>5</v>
      </c>
      <c r="C180" t="s">
        <v>123</v>
      </c>
      <c r="D180" t="s">
        <v>490</v>
      </c>
      <c r="E180">
        <f>IF(_3746[[#This Row],[Vote]]="AYE",1,0)</f>
        <v>1</v>
      </c>
      <c r="F180">
        <f>_xlfn.XLOOKUP("H.R. 3746",Table2[Bill],Table2[Agree Value])</f>
        <v>0</v>
      </c>
      <c r="G180">
        <f>IF(_3746[[#This Row],[Value]]=_3746[[#This Row],[Agree]],_3746[[#This Row],[Count]],0)</f>
        <v>0</v>
      </c>
      <c r="H180">
        <f>_xlfn.XLOOKUP("H.R. 3746",Table2[Bill],Table2[Weight?],"Error")</f>
        <v>1</v>
      </c>
    </row>
    <row r="181" spans="1:8" x14ac:dyDescent="0.2">
      <c r="A181" t="s">
        <v>225</v>
      </c>
      <c r="B181" t="s">
        <v>1</v>
      </c>
      <c r="C181" t="s">
        <v>118</v>
      </c>
      <c r="D181" t="s">
        <v>490</v>
      </c>
      <c r="E181">
        <f>IF(_3746[[#This Row],[Vote]]="AYE",1,0)</f>
        <v>1</v>
      </c>
      <c r="F181">
        <f>_xlfn.XLOOKUP("H.R. 3746",Table2[Bill],Table2[Agree Value])</f>
        <v>0</v>
      </c>
      <c r="G181">
        <f>IF(_3746[[#This Row],[Value]]=_3746[[#This Row],[Agree]],_3746[[#This Row],[Count]],0)</f>
        <v>0</v>
      </c>
      <c r="H181">
        <f>_xlfn.XLOOKUP("H.R. 3746",Table2[Bill],Table2[Weight?],"Error")</f>
        <v>1</v>
      </c>
    </row>
    <row r="182" spans="1:8" x14ac:dyDescent="0.2">
      <c r="A182" t="s">
        <v>226</v>
      </c>
      <c r="B182" t="s">
        <v>5</v>
      </c>
      <c r="C182" t="s">
        <v>164</v>
      </c>
      <c r="D182" t="s">
        <v>490</v>
      </c>
      <c r="E182">
        <f>IF(_3746[[#This Row],[Vote]]="AYE",1,0)</f>
        <v>1</v>
      </c>
      <c r="F182">
        <f>_xlfn.XLOOKUP("H.R. 3746",Table2[Bill],Table2[Agree Value])</f>
        <v>0</v>
      </c>
      <c r="G182">
        <f>IF(_3746[[#This Row],[Value]]=_3746[[#This Row],[Agree]],_3746[[#This Row],[Count]],0)</f>
        <v>0</v>
      </c>
      <c r="H182">
        <f>_xlfn.XLOOKUP("H.R. 3746",Table2[Bill],Table2[Weight?],"Error")</f>
        <v>1</v>
      </c>
    </row>
    <row r="183" spans="1:8" x14ac:dyDescent="0.2">
      <c r="A183" t="s">
        <v>227</v>
      </c>
      <c r="B183" t="s">
        <v>1</v>
      </c>
      <c r="C183" t="s">
        <v>19</v>
      </c>
      <c r="D183" t="s">
        <v>490</v>
      </c>
      <c r="E183">
        <f>IF(_3746[[#This Row],[Vote]]="AYE",1,0)</f>
        <v>1</v>
      </c>
      <c r="F183">
        <f>_xlfn.XLOOKUP("H.R. 3746",Table2[Bill],Table2[Agree Value])</f>
        <v>0</v>
      </c>
      <c r="G183">
        <f>IF(_3746[[#This Row],[Value]]=_3746[[#This Row],[Agree]],_3746[[#This Row],[Count]],0)</f>
        <v>0</v>
      </c>
      <c r="H183">
        <f>_xlfn.XLOOKUP("H.R. 3746",Table2[Bill],Table2[Weight?],"Error")</f>
        <v>1</v>
      </c>
    </row>
    <row r="184" spans="1:8" x14ac:dyDescent="0.2">
      <c r="A184" t="s">
        <v>228</v>
      </c>
      <c r="B184" t="s">
        <v>5</v>
      </c>
      <c r="C184" t="s">
        <v>29</v>
      </c>
      <c r="D184" t="s">
        <v>490</v>
      </c>
      <c r="E184">
        <f>IF(_3746[[#This Row],[Vote]]="AYE",1,0)</f>
        <v>1</v>
      </c>
      <c r="F184">
        <f>_xlfn.XLOOKUP("H.R. 3746",Table2[Bill],Table2[Agree Value])</f>
        <v>0</v>
      </c>
      <c r="G184">
        <f>IF(_3746[[#This Row],[Value]]=_3746[[#This Row],[Agree]],_3746[[#This Row],[Count]],0)</f>
        <v>0</v>
      </c>
      <c r="H184">
        <f>_xlfn.XLOOKUP("H.R. 3746",Table2[Bill],Table2[Weight?],"Error")</f>
        <v>1</v>
      </c>
    </row>
    <row r="185" spans="1:8" x14ac:dyDescent="0.2">
      <c r="A185" t="s">
        <v>229</v>
      </c>
      <c r="B185" t="s">
        <v>1</v>
      </c>
      <c r="C185" t="s">
        <v>66</v>
      </c>
      <c r="D185" t="s">
        <v>490</v>
      </c>
      <c r="E185">
        <f>IF(_3746[[#This Row],[Vote]]="AYE",1,0)</f>
        <v>1</v>
      </c>
      <c r="F185">
        <f>_xlfn.XLOOKUP("H.R. 3746",Table2[Bill],Table2[Agree Value])</f>
        <v>0</v>
      </c>
      <c r="G185">
        <f>IF(_3746[[#This Row],[Value]]=_3746[[#This Row],[Agree]],_3746[[#This Row],[Count]],0)</f>
        <v>0</v>
      </c>
      <c r="H185">
        <f>_xlfn.XLOOKUP("H.R. 3746",Table2[Bill],Table2[Weight?],"Error")</f>
        <v>1</v>
      </c>
    </row>
    <row r="186" spans="1:8" x14ac:dyDescent="0.2">
      <c r="A186" t="s">
        <v>230</v>
      </c>
      <c r="B186" t="s">
        <v>1</v>
      </c>
      <c r="C186" t="s">
        <v>219</v>
      </c>
      <c r="D186" t="s">
        <v>490</v>
      </c>
      <c r="E186">
        <f>IF(_3746[[#This Row],[Vote]]="AYE",1,0)</f>
        <v>1</v>
      </c>
      <c r="F186">
        <f>_xlfn.XLOOKUP("H.R. 3746",Table2[Bill],Table2[Agree Value])</f>
        <v>0</v>
      </c>
      <c r="G186">
        <f>IF(_3746[[#This Row],[Value]]=_3746[[#This Row],[Agree]],_3746[[#This Row],[Count]],0)</f>
        <v>0</v>
      </c>
      <c r="H186">
        <f>_xlfn.XLOOKUP("H.R. 3746",Table2[Bill],Table2[Weight?],"Error")</f>
        <v>1</v>
      </c>
    </row>
    <row r="187" spans="1:8" x14ac:dyDescent="0.2">
      <c r="A187" t="s">
        <v>231</v>
      </c>
      <c r="B187" t="s">
        <v>1</v>
      </c>
      <c r="C187" t="s">
        <v>42</v>
      </c>
      <c r="D187" t="s">
        <v>491</v>
      </c>
      <c r="E187">
        <f>IF(_3746[[#This Row],[Vote]]="AYE",1,0)</f>
        <v>0</v>
      </c>
      <c r="F187">
        <f>_xlfn.XLOOKUP("H.R. 3746",Table2[Bill],Table2[Agree Value])</f>
        <v>0</v>
      </c>
      <c r="G187">
        <f>IF(_3746[[#This Row],[Value]]=_3746[[#This Row],[Agree]],_3746[[#This Row],[Count]],0)</f>
        <v>1</v>
      </c>
      <c r="H187">
        <f>_xlfn.XLOOKUP("H.R. 3746",Table2[Bill],Table2[Weight?],"Error")</f>
        <v>1</v>
      </c>
    </row>
    <row r="188" spans="1:8" x14ac:dyDescent="0.2">
      <c r="A188" t="s">
        <v>232</v>
      </c>
      <c r="B188" t="s">
        <v>5</v>
      </c>
      <c r="C188" t="s">
        <v>2</v>
      </c>
      <c r="D188" t="s">
        <v>490</v>
      </c>
      <c r="E188">
        <f>IF(_3746[[#This Row],[Vote]]="AYE",1,0)</f>
        <v>1</v>
      </c>
      <c r="F188">
        <f>_xlfn.XLOOKUP("H.R. 3746",Table2[Bill],Table2[Agree Value])</f>
        <v>0</v>
      </c>
      <c r="G188">
        <f>IF(_3746[[#This Row],[Value]]=_3746[[#This Row],[Agree]],_3746[[#This Row],[Count]],0)</f>
        <v>0</v>
      </c>
      <c r="H188">
        <f>_xlfn.XLOOKUP("H.R. 3746",Table2[Bill],Table2[Weight?],"Error")</f>
        <v>1</v>
      </c>
    </row>
    <row r="189" spans="1:8" x14ac:dyDescent="0.2">
      <c r="A189" t="s">
        <v>233</v>
      </c>
      <c r="B189" t="s">
        <v>1</v>
      </c>
      <c r="C189" t="s">
        <v>9</v>
      </c>
      <c r="D189" t="s">
        <v>491</v>
      </c>
      <c r="E189">
        <f>IF(_3746[[#This Row],[Vote]]="AYE",1,0)</f>
        <v>0</v>
      </c>
      <c r="F189">
        <f>_xlfn.XLOOKUP("H.R. 3746",Table2[Bill],Table2[Agree Value])</f>
        <v>0</v>
      </c>
      <c r="G189">
        <f>IF(_3746[[#This Row],[Value]]=_3746[[#This Row],[Agree]],_3746[[#This Row],[Count]],0)</f>
        <v>1</v>
      </c>
      <c r="H189">
        <f>_xlfn.XLOOKUP("H.R. 3746",Table2[Bill],Table2[Weight?],"Error")</f>
        <v>1</v>
      </c>
    </row>
    <row r="190" spans="1:8" x14ac:dyDescent="0.2">
      <c r="A190" t="s">
        <v>234</v>
      </c>
      <c r="B190" t="s">
        <v>5</v>
      </c>
      <c r="C190" t="s">
        <v>45</v>
      </c>
      <c r="D190" t="s">
        <v>490</v>
      </c>
      <c r="E190">
        <f>IF(_3746[[#This Row],[Vote]]="AYE",1,0)</f>
        <v>1</v>
      </c>
      <c r="F190">
        <f>_xlfn.XLOOKUP("H.R. 3746",Table2[Bill],Table2[Agree Value])</f>
        <v>0</v>
      </c>
      <c r="G190">
        <f>IF(_3746[[#This Row],[Value]]=_3746[[#This Row],[Agree]],_3746[[#This Row],[Count]],0)</f>
        <v>0</v>
      </c>
      <c r="H190">
        <f>_xlfn.XLOOKUP("H.R. 3746",Table2[Bill],Table2[Weight?],"Error")</f>
        <v>1</v>
      </c>
    </row>
    <row r="191" spans="1:8" x14ac:dyDescent="0.2">
      <c r="A191" t="s">
        <v>235</v>
      </c>
      <c r="B191" t="s">
        <v>5</v>
      </c>
      <c r="C191" t="s">
        <v>15</v>
      </c>
      <c r="D191" t="s">
        <v>491</v>
      </c>
      <c r="E191">
        <f>IF(_3746[[#This Row],[Vote]]="AYE",1,0)</f>
        <v>0</v>
      </c>
      <c r="F191">
        <f>_xlfn.XLOOKUP("H.R. 3746",Table2[Bill],Table2[Agree Value])</f>
        <v>0</v>
      </c>
      <c r="G191">
        <f>IF(_3746[[#This Row],[Value]]=_3746[[#This Row],[Agree]],_3746[[#This Row],[Count]],0)</f>
        <v>1</v>
      </c>
      <c r="H191">
        <f>_xlfn.XLOOKUP("H.R. 3746",Table2[Bill],Table2[Weight?],"Error")</f>
        <v>1</v>
      </c>
    </row>
    <row r="192" spans="1:8" x14ac:dyDescent="0.2">
      <c r="A192" t="s">
        <v>236</v>
      </c>
      <c r="B192" t="s">
        <v>5</v>
      </c>
      <c r="C192" t="s">
        <v>9</v>
      </c>
      <c r="D192" t="s">
        <v>490</v>
      </c>
      <c r="E192">
        <f>IF(_3746[[#This Row],[Vote]]="AYE",1,0)</f>
        <v>1</v>
      </c>
      <c r="F192">
        <f>_xlfn.XLOOKUP("H.R. 3746",Table2[Bill],Table2[Agree Value])</f>
        <v>0</v>
      </c>
      <c r="G192">
        <f>IF(_3746[[#This Row],[Value]]=_3746[[#This Row],[Agree]],_3746[[#This Row],[Count]],0)</f>
        <v>0</v>
      </c>
      <c r="H192">
        <f>_xlfn.XLOOKUP("H.R. 3746",Table2[Bill],Table2[Weight?],"Error")</f>
        <v>1</v>
      </c>
    </row>
    <row r="193" spans="1:8" x14ac:dyDescent="0.2">
      <c r="A193" t="s">
        <v>237</v>
      </c>
      <c r="B193" t="s">
        <v>1</v>
      </c>
      <c r="C193" t="s">
        <v>219</v>
      </c>
      <c r="D193" t="s">
        <v>490</v>
      </c>
      <c r="E193">
        <f>IF(_3746[[#This Row],[Vote]]="AYE",1,0)</f>
        <v>1</v>
      </c>
      <c r="F193">
        <f>_xlfn.XLOOKUP("H.R. 3746",Table2[Bill],Table2[Agree Value])</f>
        <v>0</v>
      </c>
      <c r="G193">
        <f>IF(_3746[[#This Row],[Value]]=_3746[[#This Row],[Agree]],_3746[[#This Row],[Count]],0)</f>
        <v>0</v>
      </c>
      <c r="H193">
        <f>_xlfn.XLOOKUP("H.R. 3746",Table2[Bill],Table2[Weight?],"Error")</f>
        <v>1</v>
      </c>
    </row>
    <row r="194" spans="1:8" x14ac:dyDescent="0.2">
      <c r="A194" t="s">
        <v>238</v>
      </c>
      <c r="B194" t="s">
        <v>1</v>
      </c>
      <c r="C194" t="s">
        <v>62</v>
      </c>
      <c r="D194" t="s">
        <v>490</v>
      </c>
      <c r="E194">
        <f>IF(_3746[[#This Row],[Vote]]="AYE",1,0)</f>
        <v>1</v>
      </c>
      <c r="F194">
        <f>_xlfn.XLOOKUP("H.R. 3746",Table2[Bill],Table2[Agree Value])</f>
        <v>0</v>
      </c>
      <c r="G194">
        <f>IF(_3746[[#This Row],[Value]]=_3746[[#This Row],[Agree]],_3746[[#This Row],[Count]],0)</f>
        <v>0</v>
      </c>
      <c r="H194">
        <f>_xlfn.XLOOKUP("H.R. 3746",Table2[Bill],Table2[Weight?],"Error")</f>
        <v>1</v>
      </c>
    </row>
    <row r="195" spans="1:8" x14ac:dyDescent="0.2">
      <c r="A195" t="s">
        <v>239</v>
      </c>
      <c r="B195" t="s">
        <v>1</v>
      </c>
      <c r="C195" t="s">
        <v>2</v>
      </c>
      <c r="D195" t="s">
        <v>490</v>
      </c>
      <c r="E195">
        <f>IF(_3746[[#This Row],[Vote]]="AYE",1,0)</f>
        <v>1</v>
      </c>
      <c r="F195">
        <f>_xlfn.XLOOKUP("H.R. 3746",Table2[Bill],Table2[Agree Value])</f>
        <v>0</v>
      </c>
      <c r="G195">
        <f>IF(_3746[[#This Row],[Value]]=_3746[[#This Row],[Agree]],_3746[[#This Row],[Count]],0)</f>
        <v>0</v>
      </c>
      <c r="H195">
        <f>_xlfn.XLOOKUP("H.R. 3746",Table2[Bill],Table2[Weight?],"Error")</f>
        <v>1</v>
      </c>
    </row>
    <row r="196" spans="1:8" x14ac:dyDescent="0.2">
      <c r="A196" t="s">
        <v>240</v>
      </c>
      <c r="B196" t="s">
        <v>5</v>
      </c>
      <c r="C196" t="s">
        <v>15</v>
      </c>
      <c r="D196" t="s">
        <v>491</v>
      </c>
      <c r="E196">
        <f>IF(_3746[[#This Row],[Vote]]="AYE",1,0)</f>
        <v>0</v>
      </c>
      <c r="F196">
        <f>_xlfn.XLOOKUP("H.R. 3746",Table2[Bill],Table2[Agree Value])</f>
        <v>0</v>
      </c>
      <c r="G196">
        <f>IF(_3746[[#This Row],[Value]]=_3746[[#This Row],[Agree]],_3746[[#This Row],[Count]],0)</f>
        <v>1</v>
      </c>
      <c r="H196">
        <f>_xlfn.XLOOKUP("H.R. 3746",Table2[Bill],Table2[Weight?],"Error")</f>
        <v>1</v>
      </c>
    </row>
    <row r="197" spans="1:8" x14ac:dyDescent="0.2">
      <c r="A197" t="s">
        <v>241</v>
      </c>
      <c r="B197" t="s">
        <v>1</v>
      </c>
      <c r="C197" t="s">
        <v>15</v>
      </c>
      <c r="D197" t="s">
        <v>490</v>
      </c>
      <c r="E197">
        <f>IF(_3746[[#This Row],[Vote]]="AYE",1,0)</f>
        <v>1</v>
      </c>
      <c r="F197">
        <f>_xlfn.XLOOKUP("H.R. 3746",Table2[Bill],Table2[Agree Value])</f>
        <v>0</v>
      </c>
      <c r="G197">
        <f>IF(_3746[[#This Row],[Value]]=_3746[[#This Row],[Agree]],_3746[[#This Row],[Count]],0)</f>
        <v>0</v>
      </c>
      <c r="H197">
        <f>_xlfn.XLOOKUP("H.R. 3746",Table2[Bill],Table2[Weight?],"Error")</f>
        <v>1</v>
      </c>
    </row>
    <row r="198" spans="1:8" x14ac:dyDescent="0.2">
      <c r="A198" t="s">
        <v>242</v>
      </c>
      <c r="B198" t="s">
        <v>1</v>
      </c>
      <c r="C198" t="s">
        <v>9</v>
      </c>
      <c r="D198" t="s">
        <v>490</v>
      </c>
      <c r="E198">
        <f>IF(_3746[[#This Row],[Vote]]="AYE",1,0)</f>
        <v>1</v>
      </c>
      <c r="F198">
        <f>_xlfn.XLOOKUP("H.R. 3746",Table2[Bill],Table2[Agree Value])</f>
        <v>0</v>
      </c>
      <c r="G198">
        <f>IF(_3746[[#This Row],[Value]]=_3746[[#This Row],[Agree]],_3746[[#This Row],[Count]],0)</f>
        <v>0</v>
      </c>
      <c r="H198">
        <f>_xlfn.XLOOKUP("H.R. 3746",Table2[Bill],Table2[Weight?],"Error")</f>
        <v>1</v>
      </c>
    </row>
    <row r="199" spans="1:8" x14ac:dyDescent="0.2">
      <c r="A199" t="s">
        <v>243</v>
      </c>
      <c r="B199" t="s">
        <v>5</v>
      </c>
      <c r="C199" t="s">
        <v>45</v>
      </c>
      <c r="D199" t="s">
        <v>490</v>
      </c>
      <c r="E199">
        <f>IF(_3746[[#This Row],[Vote]]="AYE",1,0)</f>
        <v>1</v>
      </c>
      <c r="F199">
        <f>_xlfn.XLOOKUP("H.R. 3746",Table2[Bill],Table2[Agree Value])</f>
        <v>0</v>
      </c>
      <c r="G199">
        <f>IF(_3746[[#This Row],[Value]]=_3746[[#This Row],[Agree]],_3746[[#This Row],[Count]],0)</f>
        <v>0</v>
      </c>
      <c r="H199">
        <f>_xlfn.XLOOKUP("H.R. 3746",Table2[Bill],Table2[Weight?],"Error")</f>
        <v>1</v>
      </c>
    </row>
    <row r="200" spans="1:8" x14ac:dyDescent="0.2">
      <c r="A200" t="s">
        <v>244</v>
      </c>
      <c r="B200" t="s">
        <v>1</v>
      </c>
      <c r="C200" t="s">
        <v>141</v>
      </c>
      <c r="D200" t="s">
        <v>491</v>
      </c>
      <c r="E200">
        <f>IF(_3746[[#This Row],[Vote]]="AYE",1,0)</f>
        <v>0</v>
      </c>
      <c r="F200">
        <f>_xlfn.XLOOKUP("H.R. 3746",Table2[Bill],Table2[Agree Value])</f>
        <v>0</v>
      </c>
      <c r="G200">
        <f>IF(_3746[[#This Row],[Value]]=_3746[[#This Row],[Agree]],_3746[[#This Row],[Count]],0)</f>
        <v>1</v>
      </c>
      <c r="H200">
        <f>_xlfn.XLOOKUP("H.R. 3746",Table2[Bill],Table2[Weight?],"Error")</f>
        <v>1</v>
      </c>
    </row>
    <row r="201" spans="1:8" x14ac:dyDescent="0.2">
      <c r="A201" t="s">
        <v>245</v>
      </c>
      <c r="B201" t="s">
        <v>1</v>
      </c>
      <c r="C201" t="s">
        <v>64</v>
      </c>
      <c r="D201" t="s">
        <v>490</v>
      </c>
      <c r="E201">
        <f>IF(_3746[[#This Row],[Vote]]="AYE",1,0)</f>
        <v>1</v>
      </c>
      <c r="F201">
        <f>_xlfn.XLOOKUP("H.R. 3746",Table2[Bill],Table2[Agree Value])</f>
        <v>0</v>
      </c>
      <c r="G201">
        <f>IF(_3746[[#This Row],[Value]]=_3746[[#This Row],[Agree]],_3746[[#This Row],[Count]],0)</f>
        <v>0</v>
      </c>
      <c r="H201">
        <f>_xlfn.XLOOKUP("H.R. 3746",Table2[Bill],Table2[Weight?],"Error")</f>
        <v>1</v>
      </c>
    </row>
    <row r="202" spans="1:8" x14ac:dyDescent="0.2">
      <c r="A202" t="s">
        <v>246</v>
      </c>
      <c r="B202" t="s">
        <v>1</v>
      </c>
      <c r="C202" t="s">
        <v>13</v>
      </c>
      <c r="D202" t="s">
        <v>490</v>
      </c>
      <c r="E202">
        <f>IF(_3746[[#This Row],[Vote]]="AYE",1,0)</f>
        <v>1</v>
      </c>
      <c r="F202">
        <f>_xlfn.XLOOKUP("H.R. 3746",Table2[Bill],Table2[Agree Value])</f>
        <v>0</v>
      </c>
      <c r="G202">
        <f>IF(_3746[[#This Row],[Value]]=_3746[[#This Row],[Agree]],_3746[[#This Row],[Count]],0)</f>
        <v>0</v>
      </c>
      <c r="H202">
        <f>_xlfn.XLOOKUP("H.R. 3746",Table2[Bill],Table2[Weight?],"Error")</f>
        <v>1</v>
      </c>
    </row>
    <row r="203" spans="1:8" x14ac:dyDescent="0.2">
      <c r="A203" t="s">
        <v>247</v>
      </c>
      <c r="B203" t="s">
        <v>5</v>
      </c>
      <c r="C203" t="s">
        <v>89</v>
      </c>
      <c r="D203" t="s">
        <v>490</v>
      </c>
      <c r="E203">
        <f>IF(_3746[[#This Row],[Vote]]="AYE",1,0)</f>
        <v>1</v>
      </c>
      <c r="F203">
        <f>_xlfn.XLOOKUP("H.R. 3746",Table2[Bill],Table2[Agree Value])</f>
        <v>0</v>
      </c>
      <c r="G203">
        <f>IF(_3746[[#This Row],[Value]]=_3746[[#This Row],[Agree]],_3746[[#This Row],[Count]],0)</f>
        <v>0</v>
      </c>
      <c r="H203">
        <f>_xlfn.XLOOKUP("H.R. 3746",Table2[Bill],Table2[Weight?],"Error")</f>
        <v>1</v>
      </c>
    </row>
    <row r="204" spans="1:8" x14ac:dyDescent="0.2">
      <c r="A204" t="s">
        <v>495</v>
      </c>
      <c r="B204" t="s">
        <v>5</v>
      </c>
      <c r="C204" t="s">
        <v>31</v>
      </c>
      <c r="D204" t="s">
        <v>490</v>
      </c>
      <c r="E204">
        <f>IF(_3746[[#This Row],[Vote]]="AYE",1,0)</f>
        <v>1</v>
      </c>
      <c r="F204">
        <f>_xlfn.XLOOKUP("H.R. 3746",Table2[Bill],Table2[Agree Value])</f>
        <v>0</v>
      </c>
      <c r="G204">
        <f>IF(_3746[[#This Row],[Value]]=_3746[[#This Row],[Agree]],_3746[[#This Row],[Count]],0)</f>
        <v>0</v>
      </c>
      <c r="H204">
        <f>_xlfn.XLOOKUP("H.R. 3746",Table2[Bill],Table2[Weight?],"Error")</f>
        <v>1</v>
      </c>
    </row>
    <row r="205" spans="1:8" x14ac:dyDescent="0.2">
      <c r="A205" t="s">
        <v>248</v>
      </c>
      <c r="B205" t="s">
        <v>5</v>
      </c>
      <c r="C205" t="s">
        <v>249</v>
      </c>
      <c r="D205" t="s">
        <v>490</v>
      </c>
      <c r="E205">
        <f>IF(_3746[[#This Row],[Vote]]="AYE",1,0)</f>
        <v>1</v>
      </c>
      <c r="F205">
        <f>_xlfn.XLOOKUP("H.R. 3746",Table2[Bill],Table2[Agree Value])</f>
        <v>0</v>
      </c>
      <c r="G205">
        <f>IF(_3746[[#This Row],[Value]]=_3746[[#This Row],[Agree]],_3746[[#This Row],[Count]],0)</f>
        <v>0</v>
      </c>
      <c r="H205">
        <f>_xlfn.XLOOKUP("H.R. 3746",Table2[Bill],Table2[Weight?],"Error")</f>
        <v>1</v>
      </c>
    </row>
    <row r="206" spans="1:8" x14ac:dyDescent="0.2">
      <c r="A206" t="s">
        <v>250</v>
      </c>
      <c r="B206" t="s">
        <v>5</v>
      </c>
      <c r="C206" t="s">
        <v>31</v>
      </c>
      <c r="D206" t="s">
        <v>490</v>
      </c>
      <c r="E206">
        <f>IF(_3746[[#This Row],[Vote]]="AYE",1,0)</f>
        <v>1</v>
      </c>
      <c r="F206">
        <f>_xlfn.XLOOKUP("H.R. 3746",Table2[Bill],Table2[Agree Value])</f>
        <v>0</v>
      </c>
      <c r="G206">
        <f>IF(_3746[[#This Row],[Value]]=_3746[[#This Row],[Agree]],_3746[[#This Row],[Count]],0)</f>
        <v>0</v>
      </c>
      <c r="H206">
        <f>_xlfn.XLOOKUP("H.R. 3746",Table2[Bill],Table2[Weight?],"Error")</f>
        <v>1</v>
      </c>
    </row>
    <row r="207" spans="1:8" x14ac:dyDescent="0.2">
      <c r="A207" t="s">
        <v>251</v>
      </c>
      <c r="B207" t="s">
        <v>5</v>
      </c>
      <c r="C207" t="s">
        <v>31</v>
      </c>
      <c r="D207" t="s">
        <v>490</v>
      </c>
      <c r="E207">
        <f>IF(_3746[[#This Row],[Vote]]="AYE",1,0)</f>
        <v>1</v>
      </c>
      <c r="F207">
        <f>_xlfn.XLOOKUP("H.R. 3746",Table2[Bill],Table2[Agree Value])</f>
        <v>0</v>
      </c>
      <c r="G207">
        <f>IF(_3746[[#This Row],[Value]]=_3746[[#This Row],[Agree]],_3746[[#This Row],[Count]],0)</f>
        <v>0</v>
      </c>
      <c r="H207">
        <f>_xlfn.XLOOKUP("H.R. 3746",Table2[Bill],Table2[Weight?],"Error")</f>
        <v>1</v>
      </c>
    </row>
    <row r="208" spans="1:8" x14ac:dyDescent="0.2">
      <c r="A208" t="s">
        <v>252</v>
      </c>
      <c r="B208" t="s">
        <v>5</v>
      </c>
      <c r="C208" t="s">
        <v>66</v>
      </c>
      <c r="D208" t="s">
        <v>490</v>
      </c>
      <c r="E208">
        <f>IF(_3746[[#This Row],[Vote]]="AYE",1,0)</f>
        <v>1</v>
      </c>
      <c r="F208">
        <f>_xlfn.XLOOKUP("H.R. 3746",Table2[Bill],Table2[Agree Value])</f>
        <v>0</v>
      </c>
      <c r="G208">
        <f>IF(_3746[[#This Row],[Value]]=_3746[[#This Row],[Agree]],_3746[[#This Row],[Count]],0)</f>
        <v>0</v>
      </c>
      <c r="H208">
        <f>_xlfn.XLOOKUP("H.R. 3746",Table2[Bill],Table2[Weight?],"Error")</f>
        <v>1</v>
      </c>
    </row>
    <row r="209" spans="1:8" x14ac:dyDescent="0.2">
      <c r="A209" t="s">
        <v>253</v>
      </c>
      <c r="B209" t="s">
        <v>1</v>
      </c>
      <c r="C209" t="s">
        <v>9</v>
      </c>
      <c r="D209" t="s">
        <v>491</v>
      </c>
      <c r="E209">
        <f>IF(_3746[[#This Row],[Vote]]="AYE",1,0)</f>
        <v>0</v>
      </c>
      <c r="F209">
        <f>_xlfn.XLOOKUP("H.R. 3746",Table2[Bill],Table2[Agree Value])</f>
        <v>0</v>
      </c>
      <c r="G209">
        <f>IF(_3746[[#This Row],[Value]]=_3746[[#This Row],[Agree]],_3746[[#This Row],[Count]],0)</f>
        <v>1</v>
      </c>
      <c r="H209">
        <f>_xlfn.XLOOKUP("H.R. 3746",Table2[Bill],Table2[Weight?],"Error")</f>
        <v>1</v>
      </c>
    </row>
    <row r="210" spans="1:8" x14ac:dyDescent="0.2">
      <c r="A210" t="s">
        <v>254</v>
      </c>
      <c r="B210" t="s">
        <v>1</v>
      </c>
      <c r="C210" t="s">
        <v>31</v>
      </c>
      <c r="D210" t="s">
        <v>490</v>
      </c>
      <c r="E210">
        <f>IF(_3746[[#This Row],[Vote]]="AYE",1,0)</f>
        <v>1</v>
      </c>
      <c r="F210">
        <f>_xlfn.XLOOKUP("H.R. 3746",Table2[Bill],Table2[Agree Value])</f>
        <v>0</v>
      </c>
      <c r="G210">
        <f>IF(_3746[[#This Row],[Value]]=_3746[[#This Row],[Agree]],_3746[[#This Row],[Count]],0)</f>
        <v>0</v>
      </c>
      <c r="H210">
        <f>_xlfn.XLOOKUP("H.R. 3746",Table2[Bill],Table2[Weight?],"Error")</f>
        <v>1</v>
      </c>
    </row>
    <row r="211" spans="1:8" x14ac:dyDescent="0.2">
      <c r="A211" t="s">
        <v>255</v>
      </c>
      <c r="B211" t="s">
        <v>5</v>
      </c>
      <c r="C211" t="s">
        <v>203</v>
      </c>
      <c r="D211" t="s">
        <v>490</v>
      </c>
      <c r="E211">
        <f>IF(_3746[[#This Row],[Vote]]="AYE",1,0)</f>
        <v>1</v>
      </c>
      <c r="F211">
        <f>_xlfn.XLOOKUP("H.R. 3746",Table2[Bill],Table2[Agree Value])</f>
        <v>0</v>
      </c>
      <c r="G211">
        <f>IF(_3746[[#This Row],[Value]]=_3746[[#This Row],[Agree]],_3746[[#This Row],[Count]],0)</f>
        <v>0</v>
      </c>
      <c r="H211">
        <f>_xlfn.XLOOKUP("H.R. 3746",Table2[Bill],Table2[Weight?],"Error")</f>
        <v>1</v>
      </c>
    </row>
    <row r="212" spans="1:8" x14ac:dyDescent="0.2">
      <c r="A212" t="s">
        <v>256</v>
      </c>
      <c r="B212" t="s">
        <v>1</v>
      </c>
      <c r="C212" t="s">
        <v>24</v>
      </c>
      <c r="D212" t="s">
        <v>490</v>
      </c>
      <c r="E212">
        <f>IF(_3746[[#This Row],[Vote]]="AYE",1,0)</f>
        <v>1</v>
      </c>
      <c r="F212">
        <f>_xlfn.XLOOKUP("H.R. 3746",Table2[Bill],Table2[Agree Value])</f>
        <v>0</v>
      </c>
      <c r="G212">
        <f>IF(_3746[[#This Row],[Value]]=_3746[[#This Row],[Agree]],_3746[[#This Row],[Count]],0)</f>
        <v>0</v>
      </c>
      <c r="H212">
        <f>_xlfn.XLOOKUP("H.R. 3746",Table2[Bill],Table2[Weight?],"Error")</f>
        <v>1</v>
      </c>
    </row>
    <row r="213" spans="1:8" x14ac:dyDescent="0.2">
      <c r="A213" t="s">
        <v>257</v>
      </c>
      <c r="B213" t="s">
        <v>1</v>
      </c>
      <c r="C213" t="s">
        <v>62</v>
      </c>
      <c r="D213" t="s">
        <v>490</v>
      </c>
      <c r="E213">
        <f>IF(_3746[[#This Row],[Vote]]="AYE",1,0)</f>
        <v>1</v>
      </c>
      <c r="F213">
        <f>_xlfn.XLOOKUP("H.R. 3746",Table2[Bill],Table2[Agree Value])</f>
        <v>0</v>
      </c>
      <c r="G213">
        <f>IF(_3746[[#This Row],[Value]]=_3746[[#This Row],[Agree]],_3746[[#This Row],[Count]],0)</f>
        <v>0</v>
      </c>
      <c r="H213">
        <f>_xlfn.XLOOKUP("H.R. 3746",Table2[Bill],Table2[Weight?],"Error")</f>
        <v>1</v>
      </c>
    </row>
    <row r="214" spans="1:8" x14ac:dyDescent="0.2">
      <c r="A214" t="s">
        <v>258</v>
      </c>
      <c r="B214" t="s">
        <v>5</v>
      </c>
      <c r="C214" t="s">
        <v>161</v>
      </c>
      <c r="D214" t="s">
        <v>490</v>
      </c>
      <c r="E214">
        <f>IF(_3746[[#This Row],[Vote]]="AYE",1,0)</f>
        <v>1</v>
      </c>
      <c r="F214">
        <f>_xlfn.XLOOKUP("H.R. 3746",Table2[Bill],Table2[Agree Value])</f>
        <v>0</v>
      </c>
      <c r="G214">
        <f>IF(_3746[[#This Row],[Value]]=_3746[[#This Row],[Agree]],_3746[[#This Row],[Count]],0)</f>
        <v>0</v>
      </c>
      <c r="H214">
        <f>_xlfn.XLOOKUP("H.R. 3746",Table2[Bill],Table2[Weight?],"Error")</f>
        <v>1</v>
      </c>
    </row>
    <row r="215" spans="1:8" x14ac:dyDescent="0.2">
      <c r="A215" t="s">
        <v>259</v>
      </c>
      <c r="B215" t="s">
        <v>5</v>
      </c>
      <c r="C215" t="s">
        <v>66</v>
      </c>
      <c r="D215" t="s">
        <v>490</v>
      </c>
      <c r="E215">
        <f>IF(_3746[[#This Row],[Vote]]="AYE",1,0)</f>
        <v>1</v>
      </c>
      <c r="F215">
        <f>_xlfn.XLOOKUP("H.R. 3746",Table2[Bill],Table2[Agree Value])</f>
        <v>0</v>
      </c>
      <c r="G215">
        <f>IF(_3746[[#This Row],[Value]]=_3746[[#This Row],[Agree]],_3746[[#This Row],[Count]],0)</f>
        <v>0</v>
      </c>
      <c r="H215">
        <f>_xlfn.XLOOKUP("H.R. 3746",Table2[Bill],Table2[Weight?],"Error")</f>
        <v>1</v>
      </c>
    </row>
    <row r="216" spans="1:8" x14ac:dyDescent="0.2">
      <c r="A216" t="s">
        <v>260</v>
      </c>
      <c r="B216" t="s">
        <v>1</v>
      </c>
      <c r="C216" t="s">
        <v>9</v>
      </c>
      <c r="D216" t="s">
        <v>491</v>
      </c>
      <c r="E216">
        <f>IF(_3746[[#This Row],[Vote]]="AYE",1,0)</f>
        <v>0</v>
      </c>
      <c r="F216">
        <f>_xlfn.XLOOKUP("H.R. 3746",Table2[Bill],Table2[Agree Value])</f>
        <v>0</v>
      </c>
      <c r="G216">
        <f>IF(_3746[[#This Row],[Value]]=_3746[[#This Row],[Agree]],_3746[[#This Row],[Count]],0)</f>
        <v>1</v>
      </c>
      <c r="H216">
        <f>_xlfn.XLOOKUP("H.R. 3746",Table2[Bill],Table2[Weight?],"Error")</f>
        <v>1</v>
      </c>
    </row>
    <row r="217" spans="1:8" x14ac:dyDescent="0.2">
      <c r="A217" t="s">
        <v>261</v>
      </c>
      <c r="B217" t="s">
        <v>5</v>
      </c>
      <c r="C217" t="s">
        <v>47</v>
      </c>
      <c r="D217" t="s">
        <v>490</v>
      </c>
      <c r="E217">
        <f>IF(_3746[[#This Row],[Vote]]="AYE",1,0)</f>
        <v>1</v>
      </c>
      <c r="F217">
        <f>_xlfn.XLOOKUP("H.R. 3746",Table2[Bill],Table2[Agree Value])</f>
        <v>0</v>
      </c>
      <c r="G217">
        <f>IF(_3746[[#This Row],[Value]]=_3746[[#This Row],[Agree]],_3746[[#This Row],[Count]],0)</f>
        <v>0</v>
      </c>
      <c r="H217">
        <f>_xlfn.XLOOKUP("H.R. 3746",Table2[Bill],Table2[Weight?],"Error")</f>
        <v>1</v>
      </c>
    </row>
    <row r="218" spans="1:8" x14ac:dyDescent="0.2">
      <c r="A218" t="s">
        <v>262</v>
      </c>
      <c r="B218" t="s">
        <v>1</v>
      </c>
      <c r="C218" t="s">
        <v>45</v>
      </c>
      <c r="D218" t="s">
        <v>490</v>
      </c>
      <c r="E218">
        <f>IF(_3746[[#This Row],[Vote]]="AYE",1,0)</f>
        <v>1</v>
      </c>
      <c r="F218">
        <f>_xlfn.XLOOKUP("H.R. 3746",Table2[Bill],Table2[Agree Value])</f>
        <v>0</v>
      </c>
      <c r="G218">
        <f>IF(_3746[[#This Row],[Value]]=_3746[[#This Row],[Agree]],_3746[[#This Row],[Count]],0)</f>
        <v>0</v>
      </c>
      <c r="H218">
        <f>_xlfn.XLOOKUP("H.R. 3746",Table2[Bill],Table2[Weight?],"Error")</f>
        <v>1</v>
      </c>
    </row>
    <row r="219" spans="1:8" x14ac:dyDescent="0.2">
      <c r="A219" t="s">
        <v>263</v>
      </c>
      <c r="B219" t="s">
        <v>5</v>
      </c>
      <c r="C219" t="s">
        <v>9</v>
      </c>
      <c r="D219" t="s">
        <v>490</v>
      </c>
      <c r="E219">
        <f>IF(_3746[[#This Row],[Vote]]="AYE",1,0)</f>
        <v>1</v>
      </c>
      <c r="F219">
        <f>_xlfn.XLOOKUP("H.R. 3746",Table2[Bill],Table2[Agree Value])</f>
        <v>0</v>
      </c>
      <c r="G219">
        <f>IF(_3746[[#This Row],[Value]]=_3746[[#This Row],[Agree]],_3746[[#This Row],[Count]],0)</f>
        <v>0</v>
      </c>
      <c r="H219">
        <f>_xlfn.XLOOKUP("H.R. 3746",Table2[Bill],Table2[Weight?],"Error")</f>
        <v>1</v>
      </c>
    </row>
    <row r="220" spans="1:8" x14ac:dyDescent="0.2">
      <c r="A220" t="s">
        <v>264</v>
      </c>
      <c r="B220" t="s">
        <v>1</v>
      </c>
      <c r="C220" t="s">
        <v>141</v>
      </c>
      <c r="D220" t="s">
        <v>490</v>
      </c>
      <c r="E220">
        <f>IF(_3746[[#This Row],[Vote]]="AYE",1,0)</f>
        <v>1</v>
      </c>
      <c r="F220">
        <f>_xlfn.XLOOKUP("H.R. 3746",Table2[Bill],Table2[Agree Value])</f>
        <v>0</v>
      </c>
      <c r="G220">
        <f>IF(_3746[[#This Row],[Value]]=_3746[[#This Row],[Agree]],_3746[[#This Row],[Count]],0)</f>
        <v>0</v>
      </c>
      <c r="H220">
        <f>_xlfn.XLOOKUP("H.R. 3746",Table2[Bill],Table2[Weight?],"Error")</f>
        <v>1</v>
      </c>
    </row>
    <row r="221" spans="1:8" x14ac:dyDescent="0.2">
      <c r="A221" t="s">
        <v>265</v>
      </c>
      <c r="B221" t="s">
        <v>5</v>
      </c>
      <c r="C221" t="s">
        <v>9</v>
      </c>
      <c r="D221" t="s">
        <v>490</v>
      </c>
      <c r="E221">
        <f>IF(_3746[[#This Row],[Vote]]="AYE",1,0)</f>
        <v>1</v>
      </c>
      <c r="F221">
        <f>_xlfn.XLOOKUP("H.R. 3746",Table2[Bill],Table2[Agree Value])</f>
        <v>0</v>
      </c>
      <c r="G221">
        <f>IF(_3746[[#This Row],[Value]]=_3746[[#This Row],[Agree]],_3746[[#This Row],[Count]],0)</f>
        <v>0</v>
      </c>
      <c r="H221">
        <f>_xlfn.XLOOKUP("H.R. 3746",Table2[Bill],Table2[Weight?],"Error")</f>
        <v>1</v>
      </c>
    </row>
    <row r="222" spans="1:8" x14ac:dyDescent="0.2">
      <c r="A222" t="s">
        <v>266</v>
      </c>
      <c r="B222" t="s">
        <v>1</v>
      </c>
      <c r="C222" t="s">
        <v>203</v>
      </c>
      <c r="D222" t="s">
        <v>490</v>
      </c>
      <c r="E222">
        <f>IF(_3746[[#This Row],[Vote]]="AYE",1,0)</f>
        <v>1</v>
      </c>
      <c r="F222">
        <f>_xlfn.XLOOKUP("H.R. 3746",Table2[Bill],Table2[Agree Value])</f>
        <v>0</v>
      </c>
      <c r="G222">
        <f>IF(_3746[[#This Row],[Value]]=_3746[[#This Row],[Agree]],_3746[[#This Row],[Count]],0)</f>
        <v>0</v>
      </c>
      <c r="H222">
        <f>_xlfn.XLOOKUP("H.R. 3746",Table2[Bill],Table2[Weight?],"Error")</f>
        <v>1</v>
      </c>
    </row>
    <row r="223" spans="1:8" x14ac:dyDescent="0.2">
      <c r="A223" t="s">
        <v>267</v>
      </c>
      <c r="B223" t="s">
        <v>1</v>
      </c>
      <c r="C223" t="s">
        <v>62</v>
      </c>
      <c r="D223" t="s">
        <v>490</v>
      </c>
      <c r="E223">
        <f>IF(_3746[[#This Row],[Vote]]="AYE",1,0)</f>
        <v>1</v>
      </c>
      <c r="F223">
        <f>_xlfn.XLOOKUP("H.R. 3746",Table2[Bill],Table2[Agree Value])</f>
        <v>0</v>
      </c>
      <c r="G223">
        <f>IF(_3746[[#This Row],[Value]]=_3746[[#This Row],[Agree]],_3746[[#This Row],[Count]],0)</f>
        <v>0</v>
      </c>
      <c r="H223">
        <f>_xlfn.XLOOKUP("H.R. 3746",Table2[Bill],Table2[Weight?],"Error")</f>
        <v>1</v>
      </c>
    </row>
    <row r="224" spans="1:8" x14ac:dyDescent="0.2">
      <c r="A224" t="s">
        <v>268</v>
      </c>
      <c r="B224" t="s">
        <v>1</v>
      </c>
      <c r="C224" t="s">
        <v>269</v>
      </c>
      <c r="D224" t="s">
        <v>490</v>
      </c>
      <c r="E224">
        <f>IF(_3746[[#This Row],[Vote]]="AYE",1,0)</f>
        <v>1</v>
      </c>
      <c r="F224">
        <f>_xlfn.XLOOKUP("H.R. 3746",Table2[Bill],Table2[Agree Value])</f>
        <v>0</v>
      </c>
      <c r="G224">
        <f>IF(_3746[[#This Row],[Value]]=_3746[[#This Row],[Agree]],_3746[[#This Row],[Count]],0)</f>
        <v>0</v>
      </c>
      <c r="H224">
        <f>_xlfn.XLOOKUP("H.R. 3746",Table2[Bill],Table2[Weight?],"Error")</f>
        <v>1</v>
      </c>
    </row>
    <row r="225" spans="1:8" x14ac:dyDescent="0.2">
      <c r="A225" t="s">
        <v>270</v>
      </c>
      <c r="B225" t="s">
        <v>5</v>
      </c>
      <c r="C225" t="s">
        <v>75</v>
      </c>
      <c r="D225" t="s">
        <v>490</v>
      </c>
      <c r="E225">
        <f>IF(_3746[[#This Row],[Vote]]="AYE",1,0)</f>
        <v>1</v>
      </c>
      <c r="F225">
        <f>_xlfn.XLOOKUP("H.R. 3746",Table2[Bill],Table2[Agree Value])</f>
        <v>0</v>
      </c>
      <c r="G225">
        <f>IF(_3746[[#This Row],[Value]]=_3746[[#This Row],[Agree]],_3746[[#This Row],[Count]],0)</f>
        <v>0</v>
      </c>
      <c r="H225">
        <f>_xlfn.XLOOKUP("H.R. 3746",Table2[Bill],Table2[Weight?],"Error")</f>
        <v>1</v>
      </c>
    </row>
    <row r="226" spans="1:8" x14ac:dyDescent="0.2">
      <c r="A226" t="s">
        <v>271</v>
      </c>
      <c r="B226" t="s">
        <v>5</v>
      </c>
      <c r="C226" t="s">
        <v>62</v>
      </c>
      <c r="D226" t="s">
        <v>491</v>
      </c>
      <c r="E226">
        <f>IF(_3746[[#This Row],[Vote]]="AYE",1,0)</f>
        <v>0</v>
      </c>
      <c r="F226">
        <f>_xlfn.XLOOKUP("H.R. 3746",Table2[Bill],Table2[Agree Value])</f>
        <v>0</v>
      </c>
      <c r="G226">
        <f>IF(_3746[[#This Row],[Value]]=_3746[[#This Row],[Agree]],_3746[[#This Row],[Count]],0)</f>
        <v>1</v>
      </c>
      <c r="H226">
        <f>_xlfn.XLOOKUP("H.R. 3746",Table2[Bill],Table2[Weight?],"Error")</f>
        <v>1</v>
      </c>
    </row>
    <row r="227" spans="1:8" x14ac:dyDescent="0.2">
      <c r="A227" t="s">
        <v>272</v>
      </c>
      <c r="B227" t="s">
        <v>5</v>
      </c>
      <c r="C227" t="s">
        <v>64</v>
      </c>
      <c r="D227" t="s">
        <v>490</v>
      </c>
      <c r="E227">
        <f>IF(_3746[[#This Row],[Vote]]="AYE",1,0)</f>
        <v>1</v>
      </c>
      <c r="F227">
        <f>_xlfn.XLOOKUP("H.R. 3746",Table2[Bill],Table2[Agree Value])</f>
        <v>0</v>
      </c>
      <c r="G227">
        <f>IF(_3746[[#This Row],[Value]]=_3746[[#This Row],[Agree]],_3746[[#This Row],[Count]],0)</f>
        <v>0</v>
      </c>
      <c r="H227">
        <f>_xlfn.XLOOKUP("H.R. 3746",Table2[Bill],Table2[Weight?],"Error")</f>
        <v>1</v>
      </c>
    </row>
    <row r="228" spans="1:8" x14ac:dyDescent="0.2">
      <c r="A228" t="s">
        <v>273</v>
      </c>
      <c r="B228" t="s">
        <v>5</v>
      </c>
      <c r="C228" t="s">
        <v>9</v>
      </c>
      <c r="D228" t="s">
        <v>490</v>
      </c>
      <c r="E228">
        <f>IF(_3746[[#This Row],[Vote]]="AYE",1,0)</f>
        <v>1</v>
      </c>
      <c r="F228">
        <f>_xlfn.XLOOKUP("H.R. 3746",Table2[Bill],Table2[Agree Value])</f>
        <v>0</v>
      </c>
      <c r="G228">
        <f>IF(_3746[[#This Row],[Value]]=_3746[[#This Row],[Agree]],_3746[[#This Row],[Count]],0)</f>
        <v>0</v>
      </c>
      <c r="H228">
        <f>_xlfn.XLOOKUP("H.R. 3746",Table2[Bill],Table2[Weight?],"Error")</f>
        <v>1</v>
      </c>
    </row>
    <row r="229" spans="1:8" x14ac:dyDescent="0.2">
      <c r="A229" t="s">
        <v>274</v>
      </c>
      <c r="B229" t="s">
        <v>5</v>
      </c>
      <c r="C229" t="s">
        <v>59</v>
      </c>
      <c r="D229" t="s">
        <v>490</v>
      </c>
      <c r="E229">
        <f>IF(_3746[[#This Row],[Vote]]="AYE",1,0)</f>
        <v>1</v>
      </c>
      <c r="F229">
        <f>_xlfn.XLOOKUP("H.R. 3746",Table2[Bill],Table2[Agree Value])</f>
        <v>0</v>
      </c>
      <c r="G229">
        <f>IF(_3746[[#This Row],[Value]]=_3746[[#This Row],[Agree]],_3746[[#This Row],[Count]],0)</f>
        <v>0</v>
      </c>
      <c r="H229">
        <f>_xlfn.XLOOKUP("H.R. 3746",Table2[Bill],Table2[Weight?],"Error")</f>
        <v>1</v>
      </c>
    </row>
    <row r="230" spans="1:8" x14ac:dyDescent="0.2">
      <c r="A230" t="s">
        <v>275</v>
      </c>
      <c r="B230" t="s">
        <v>1</v>
      </c>
      <c r="C230" t="s">
        <v>31</v>
      </c>
      <c r="D230" t="s">
        <v>490</v>
      </c>
      <c r="E230">
        <f>IF(_3746[[#This Row],[Vote]]="AYE",1,0)</f>
        <v>1</v>
      </c>
      <c r="F230">
        <f>_xlfn.XLOOKUP("H.R. 3746",Table2[Bill],Table2[Agree Value])</f>
        <v>0</v>
      </c>
      <c r="G230">
        <f>IF(_3746[[#This Row],[Value]]=_3746[[#This Row],[Agree]],_3746[[#This Row],[Count]],0)</f>
        <v>0</v>
      </c>
      <c r="H230">
        <f>_xlfn.XLOOKUP("H.R. 3746",Table2[Bill],Table2[Weight?],"Error")</f>
        <v>1</v>
      </c>
    </row>
    <row r="231" spans="1:8" x14ac:dyDescent="0.2">
      <c r="A231" t="s">
        <v>276</v>
      </c>
      <c r="B231" t="s">
        <v>5</v>
      </c>
      <c r="C231" t="s">
        <v>64</v>
      </c>
      <c r="D231" t="s">
        <v>490</v>
      </c>
      <c r="E231">
        <f>IF(_3746[[#This Row],[Vote]]="AYE",1,0)</f>
        <v>1</v>
      </c>
      <c r="F231">
        <f>_xlfn.XLOOKUP("H.R. 3746",Table2[Bill],Table2[Agree Value])</f>
        <v>0</v>
      </c>
      <c r="G231">
        <f>IF(_3746[[#This Row],[Value]]=_3746[[#This Row],[Agree]],_3746[[#This Row],[Count]],0)</f>
        <v>0</v>
      </c>
      <c r="H231">
        <f>_xlfn.XLOOKUP("H.R. 3746",Table2[Bill],Table2[Weight?],"Error")</f>
        <v>1</v>
      </c>
    </row>
    <row r="232" spans="1:8" x14ac:dyDescent="0.2">
      <c r="A232" t="s">
        <v>277</v>
      </c>
      <c r="B232" t="s">
        <v>1</v>
      </c>
      <c r="C232" t="s">
        <v>141</v>
      </c>
      <c r="D232" t="s">
        <v>490</v>
      </c>
      <c r="E232">
        <f>IF(_3746[[#This Row],[Vote]]="AYE",1,0)</f>
        <v>1</v>
      </c>
      <c r="F232">
        <f>_xlfn.XLOOKUP("H.R. 3746",Table2[Bill],Table2[Agree Value])</f>
        <v>0</v>
      </c>
      <c r="G232">
        <f>IF(_3746[[#This Row],[Value]]=_3746[[#This Row],[Agree]],_3746[[#This Row],[Count]],0)</f>
        <v>0</v>
      </c>
      <c r="H232">
        <f>_xlfn.XLOOKUP("H.R. 3746",Table2[Bill],Table2[Weight?],"Error")</f>
        <v>1</v>
      </c>
    </row>
    <row r="233" spans="1:8" x14ac:dyDescent="0.2">
      <c r="A233" t="s">
        <v>278</v>
      </c>
      <c r="B233" t="s">
        <v>1</v>
      </c>
      <c r="C233" t="s">
        <v>118</v>
      </c>
      <c r="D233" t="s">
        <v>491</v>
      </c>
      <c r="E233">
        <f>IF(_3746[[#This Row],[Vote]]="AYE",1,0)</f>
        <v>0</v>
      </c>
      <c r="F233">
        <f>_xlfn.XLOOKUP("H.R. 3746",Table2[Bill],Table2[Agree Value])</f>
        <v>0</v>
      </c>
      <c r="G233">
        <f>IF(_3746[[#This Row],[Value]]=_3746[[#This Row],[Agree]],_3746[[#This Row],[Count]],0)</f>
        <v>1</v>
      </c>
      <c r="H233">
        <f>_xlfn.XLOOKUP("H.R. 3746",Table2[Bill],Table2[Weight?],"Error")</f>
        <v>1</v>
      </c>
    </row>
    <row r="234" spans="1:8" x14ac:dyDescent="0.2">
      <c r="A234" t="s">
        <v>279</v>
      </c>
      <c r="B234" t="s">
        <v>5</v>
      </c>
      <c r="C234" t="s">
        <v>31</v>
      </c>
      <c r="D234" t="s">
        <v>490</v>
      </c>
      <c r="E234">
        <f>IF(_3746[[#This Row],[Vote]]="AYE",1,0)</f>
        <v>1</v>
      </c>
      <c r="F234">
        <f>_xlfn.XLOOKUP("H.R. 3746",Table2[Bill],Table2[Agree Value])</f>
        <v>0</v>
      </c>
      <c r="G234">
        <f>IF(_3746[[#This Row],[Value]]=_3746[[#This Row],[Agree]],_3746[[#This Row],[Count]],0)</f>
        <v>0</v>
      </c>
      <c r="H234">
        <f>_xlfn.XLOOKUP("H.R. 3746",Table2[Bill],Table2[Weight?],"Error")</f>
        <v>1</v>
      </c>
    </row>
    <row r="235" spans="1:8" x14ac:dyDescent="0.2">
      <c r="A235" t="s">
        <v>280</v>
      </c>
      <c r="B235" t="s">
        <v>5</v>
      </c>
      <c r="C235" t="s">
        <v>132</v>
      </c>
      <c r="D235" t="s">
        <v>490</v>
      </c>
      <c r="E235">
        <f>IF(_3746[[#This Row],[Vote]]="AYE",1,0)</f>
        <v>1</v>
      </c>
      <c r="F235">
        <f>_xlfn.XLOOKUP("H.R. 3746",Table2[Bill],Table2[Agree Value])</f>
        <v>0</v>
      </c>
      <c r="G235">
        <f>IF(_3746[[#This Row],[Value]]=_3746[[#This Row],[Agree]],_3746[[#This Row],[Count]],0)</f>
        <v>0</v>
      </c>
      <c r="H235">
        <f>_xlfn.XLOOKUP("H.R. 3746",Table2[Bill],Table2[Weight?],"Error")</f>
        <v>1</v>
      </c>
    </row>
    <row r="236" spans="1:8" x14ac:dyDescent="0.2">
      <c r="A236" t="s">
        <v>281</v>
      </c>
      <c r="B236" t="s">
        <v>5</v>
      </c>
      <c r="C236" t="s">
        <v>64</v>
      </c>
      <c r="D236" t="s">
        <v>490</v>
      </c>
      <c r="E236">
        <f>IF(_3746[[#This Row],[Vote]]="AYE",1,0)</f>
        <v>1</v>
      </c>
      <c r="F236">
        <f>_xlfn.XLOOKUP("H.R. 3746",Table2[Bill],Table2[Agree Value])</f>
        <v>0</v>
      </c>
      <c r="G236">
        <f>IF(_3746[[#This Row],[Value]]=_3746[[#This Row],[Agree]],_3746[[#This Row],[Count]],0)</f>
        <v>0</v>
      </c>
      <c r="H236">
        <f>_xlfn.XLOOKUP("H.R. 3746",Table2[Bill],Table2[Weight?],"Error")</f>
        <v>1</v>
      </c>
    </row>
    <row r="237" spans="1:8" x14ac:dyDescent="0.2">
      <c r="A237" t="s">
        <v>282</v>
      </c>
      <c r="B237" t="s">
        <v>1</v>
      </c>
      <c r="C237" t="s">
        <v>9</v>
      </c>
      <c r="D237" t="s">
        <v>491</v>
      </c>
      <c r="E237">
        <f>IF(_3746[[#This Row],[Vote]]="AYE",1,0)</f>
        <v>0</v>
      </c>
      <c r="F237">
        <f>_xlfn.XLOOKUP("H.R. 3746",Table2[Bill],Table2[Agree Value])</f>
        <v>0</v>
      </c>
      <c r="G237">
        <f>IF(_3746[[#This Row],[Value]]=_3746[[#This Row],[Agree]],_3746[[#This Row],[Count]],0)</f>
        <v>1</v>
      </c>
      <c r="H237">
        <f>_xlfn.XLOOKUP("H.R. 3746",Table2[Bill],Table2[Weight?],"Error")</f>
        <v>1</v>
      </c>
    </row>
    <row r="238" spans="1:8" x14ac:dyDescent="0.2">
      <c r="A238" t="s">
        <v>283</v>
      </c>
      <c r="B238" t="s">
        <v>5</v>
      </c>
      <c r="C238" t="s">
        <v>39</v>
      </c>
      <c r="D238" t="s">
        <v>490</v>
      </c>
      <c r="E238">
        <f>IF(_3746[[#This Row],[Vote]]="AYE",1,0)</f>
        <v>1</v>
      </c>
      <c r="F238">
        <f>_xlfn.XLOOKUP("H.R. 3746",Table2[Bill],Table2[Agree Value])</f>
        <v>0</v>
      </c>
      <c r="G238">
        <f>IF(_3746[[#This Row],[Value]]=_3746[[#This Row],[Agree]],_3746[[#This Row],[Count]],0)</f>
        <v>0</v>
      </c>
      <c r="H238">
        <f>_xlfn.XLOOKUP("H.R. 3746",Table2[Bill],Table2[Weight?],"Error")</f>
        <v>1</v>
      </c>
    </row>
    <row r="239" spans="1:8" x14ac:dyDescent="0.2">
      <c r="A239" t="s">
        <v>284</v>
      </c>
      <c r="B239" t="s">
        <v>1</v>
      </c>
      <c r="C239" t="s">
        <v>19</v>
      </c>
      <c r="D239" t="s">
        <v>490</v>
      </c>
      <c r="E239">
        <f>IF(_3746[[#This Row],[Vote]]="AYE",1,0)</f>
        <v>1</v>
      </c>
      <c r="F239">
        <f>_xlfn.XLOOKUP("H.R. 3746",Table2[Bill],Table2[Agree Value])</f>
        <v>0</v>
      </c>
      <c r="G239">
        <f>IF(_3746[[#This Row],[Value]]=_3746[[#This Row],[Agree]],_3746[[#This Row],[Count]],0)</f>
        <v>0</v>
      </c>
      <c r="H239">
        <f>_xlfn.XLOOKUP("H.R. 3746",Table2[Bill],Table2[Weight?],"Error")</f>
        <v>1</v>
      </c>
    </row>
    <row r="240" spans="1:8" x14ac:dyDescent="0.2">
      <c r="A240" t="s">
        <v>285</v>
      </c>
      <c r="B240" t="s">
        <v>1</v>
      </c>
      <c r="C240" t="s">
        <v>66</v>
      </c>
      <c r="D240" t="s">
        <v>491</v>
      </c>
      <c r="E240">
        <f>IF(_3746[[#This Row],[Vote]]="AYE",1,0)</f>
        <v>0</v>
      </c>
      <c r="F240">
        <f>_xlfn.XLOOKUP("H.R. 3746",Table2[Bill],Table2[Agree Value])</f>
        <v>0</v>
      </c>
      <c r="G240">
        <f>IF(_3746[[#This Row],[Value]]=_3746[[#This Row],[Agree]],_3746[[#This Row],[Count]],0)</f>
        <v>1</v>
      </c>
      <c r="H240">
        <f>_xlfn.XLOOKUP("H.R. 3746",Table2[Bill],Table2[Weight?],"Error")</f>
        <v>1</v>
      </c>
    </row>
    <row r="241" spans="1:8" x14ac:dyDescent="0.2">
      <c r="A241" t="s">
        <v>286</v>
      </c>
      <c r="B241" t="s">
        <v>1</v>
      </c>
      <c r="C241" t="s">
        <v>287</v>
      </c>
      <c r="D241" t="s">
        <v>490</v>
      </c>
      <c r="E241">
        <f>IF(_3746[[#This Row],[Vote]]="AYE",1,0)</f>
        <v>1</v>
      </c>
      <c r="F241">
        <f>_xlfn.XLOOKUP("H.R. 3746",Table2[Bill],Table2[Agree Value])</f>
        <v>0</v>
      </c>
      <c r="G241">
        <f>IF(_3746[[#This Row],[Value]]=_3746[[#This Row],[Agree]],_3746[[#This Row],[Count]],0)</f>
        <v>0</v>
      </c>
      <c r="H241">
        <f>_xlfn.XLOOKUP("H.R. 3746",Table2[Bill],Table2[Weight?],"Error")</f>
        <v>1</v>
      </c>
    </row>
    <row r="242" spans="1:8" x14ac:dyDescent="0.2">
      <c r="A242" t="s">
        <v>288</v>
      </c>
      <c r="B242" t="s">
        <v>5</v>
      </c>
      <c r="C242" t="s">
        <v>51</v>
      </c>
      <c r="D242" t="s">
        <v>491</v>
      </c>
      <c r="E242">
        <f>IF(_3746[[#This Row],[Vote]]="AYE",1,0)</f>
        <v>0</v>
      </c>
      <c r="F242">
        <f>_xlfn.XLOOKUP("H.R. 3746",Table2[Bill],Table2[Agree Value])</f>
        <v>0</v>
      </c>
      <c r="G242">
        <f>IF(_3746[[#This Row],[Value]]=_3746[[#This Row],[Agree]],_3746[[#This Row],[Count]],0)</f>
        <v>1</v>
      </c>
      <c r="H242">
        <f>_xlfn.XLOOKUP("H.R. 3746",Table2[Bill],Table2[Weight?],"Error")</f>
        <v>1</v>
      </c>
    </row>
    <row r="243" spans="1:8" x14ac:dyDescent="0.2">
      <c r="A243" t="s">
        <v>289</v>
      </c>
      <c r="B243" t="s">
        <v>5</v>
      </c>
      <c r="C243" t="s">
        <v>89</v>
      </c>
      <c r="D243" t="s">
        <v>490</v>
      </c>
      <c r="E243">
        <f>IF(_3746[[#This Row],[Vote]]="AYE",1,0)</f>
        <v>1</v>
      </c>
      <c r="F243">
        <f>_xlfn.XLOOKUP("H.R. 3746",Table2[Bill],Table2[Agree Value])</f>
        <v>0</v>
      </c>
      <c r="G243">
        <f>IF(_3746[[#This Row],[Value]]=_3746[[#This Row],[Agree]],_3746[[#This Row],[Count]],0)</f>
        <v>0</v>
      </c>
      <c r="H243">
        <f>_xlfn.XLOOKUP("H.R. 3746",Table2[Bill],Table2[Weight?],"Error")</f>
        <v>1</v>
      </c>
    </row>
    <row r="244" spans="1:8" x14ac:dyDescent="0.2">
      <c r="A244" t="s">
        <v>290</v>
      </c>
      <c r="B244" t="s">
        <v>1</v>
      </c>
      <c r="C244" t="s">
        <v>9</v>
      </c>
      <c r="D244" t="s">
        <v>490</v>
      </c>
      <c r="E244">
        <f>IF(_3746[[#This Row],[Vote]]="AYE",1,0)</f>
        <v>1</v>
      </c>
      <c r="F244">
        <f>_xlfn.XLOOKUP("H.R. 3746",Table2[Bill],Table2[Agree Value])</f>
        <v>0</v>
      </c>
      <c r="G244">
        <f>IF(_3746[[#This Row],[Value]]=_3746[[#This Row],[Agree]],_3746[[#This Row],[Count]],0)</f>
        <v>0</v>
      </c>
      <c r="H244">
        <f>_xlfn.XLOOKUP("H.R. 3746",Table2[Bill],Table2[Weight?],"Error")</f>
        <v>1</v>
      </c>
    </row>
    <row r="245" spans="1:8" x14ac:dyDescent="0.2">
      <c r="A245" t="s">
        <v>291</v>
      </c>
      <c r="B245" t="s">
        <v>1</v>
      </c>
      <c r="C245" t="s">
        <v>9</v>
      </c>
      <c r="D245" t="s">
        <v>490</v>
      </c>
      <c r="E245">
        <f>IF(_3746[[#This Row],[Vote]]="AYE",1,0)</f>
        <v>1</v>
      </c>
      <c r="F245">
        <f>_xlfn.XLOOKUP("H.R. 3746",Table2[Bill],Table2[Agree Value])</f>
        <v>0</v>
      </c>
      <c r="G245">
        <f>IF(_3746[[#This Row],[Value]]=_3746[[#This Row],[Agree]],_3746[[#This Row],[Count]],0)</f>
        <v>0</v>
      </c>
      <c r="H245">
        <f>_xlfn.XLOOKUP("H.R. 3746",Table2[Bill],Table2[Weight?],"Error")</f>
        <v>1</v>
      </c>
    </row>
    <row r="246" spans="1:8" x14ac:dyDescent="0.2">
      <c r="A246" t="s">
        <v>292</v>
      </c>
      <c r="B246" t="s">
        <v>1</v>
      </c>
      <c r="C246" t="s">
        <v>9</v>
      </c>
      <c r="D246" t="s">
        <v>490</v>
      </c>
      <c r="E246">
        <f>IF(_3746[[#This Row],[Vote]]="AYE",1,0)</f>
        <v>1</v>
      </c>
      <c r="F246">
        <f>_xlfn.XLOOKUP("H.R. 3746",Table2[Bill],Table2[Agree Value])</f>
        <v>0</v>
      </c>
      <c r="G246">
        <f>IF(_3746[[#This Row],[Value]]=_3746[[#This Row],[Agree]],_3746[[#This Row],[Count]],0)</f>
        <v>0</v>
      </c>
      <c r="H246">
        <f>_xlfn.XLOOKUP("H.R. 3746",Table2[Bill],Table2[Weight?],"Error")</f>
        <v>1</v>
      </c>
    </row>
    <row r="247" spans="1:8" x14ac:dyDescent="0.2">
      <c r="A247" t="s">
        <v>293</v>
      </c>
      <c r="B247" t="s">
        <v>5</v>
      </c>
      <c r="C247" t="s">
        <v>13</v>
      </c>
      <c r="D247" t="s">
        <v>490</v>
      </c>
      <c r="E247">
        <f>IF(_3746[[#This Row],[Vote]]="AYE",1,0)</f>
        <v>1</v>
      </c>
      <c r="F247">
        <f>_xlfn.XLOOKUP("H.R. 3746",Table2[Bill],Table2[Agree Value])</f>
        <v>0</v>
      </c>
      <c r="G247">
        <f>IF(_3746[[#This Row],[Value]]=_3746[[#This Row],[Agree]],_3746[[#This Row],[Count]],0)</f>
        <v>0</v>
      </c>
      <c r="H247">
        <f>_xlfn.XLOOKUP("H.R. 3746",Table2[Bill],Table2[Weight?],"Error")</f>
        <v>1</v>
      </c>
    </row>
    <row r="248" spans="1:8" x14ac:dyDescent="0.2">
      <c r="A248" t="s">
        <v>294</v>
      </c>
      <c r="B248" t="s">
        <v>5</v>
      </c>
      <c r="C248" t="s">
        <v>49</v>
      </c>
      <c r="D248" t="s">
        <v>490</v>
      </c>
      <c r="E248">
        <f>IF(_3746[[#This Row],[Vote]]="AYE",1,0)</f>
        <v>1</v>
      </c>
      <c r="F248">
        <f>_xlfn.XLOOKUP("H.R. 3746",Table2[Bill],Table2[Agree Value])</f>
        <v>0</v>
      </c>
      <c r="G248">
        <f>IF(_3746[[#This Row],[Value]]=_3746[[#This Row],[Agree]],_3746[[#This Row],[Count]],0)</f>
        <v>0</v>
      </c>
      <c r="H248">
        <f>_xlfn.XLOOKUP("H.R. 3746",Table2[Bill],Table2[Weight?],"Error")</f>
        <v>1</v>
      </c>
    </row>
    <row r="249" spans="1:8" x14ac:dyDescent="0.2">
      <c r="A249" t="s">
        <v>295</v>
      </c>
      <c r="B249" t="s">
        <v>5</v>
      </c>
      <c r="C249" t="s">
        <v>11</v>
      </c>
      <c r="D249" t="s">
        <v>490</v>
      </c>
      <c r="E249">
        <f>IF(_3746[[#This Row],[Vote]]="AYE",1,0)</f>
        <v>1</v>
      </c>
      <c r="F249">
        <f>_xlfn.XLOOKUP("H.R. 3746",Table2[Bill],Table2[Agree Value])</f>
        <v>0</v>
      </c>
      <c r="G249">
        <f>IF(_3746[[#This Row],[Value]]=_3746[[#This Row],[Agree]],_3746[[#This Row],[Count]],0)</f>
        <v>0</v>
      </c>
      <c r="H249">
        <f>_xlfn.XLOOKUP("H.R. 3746",Table2[Bill],Table2[Weight?],"Error")</f>
        <v>1</v>
      </c>
    </row>
    <row r="250" spans="1:8" x14ac:dyDescent="0.2">
      <c r="A250" t="s">
        <v>296</v>
      </c>
      <c r="B250" t="s">
        <v>5</v>
      </c>
      <c r="C250" t="s">
        <v>39</v>
      </c>
      <c r="D250" t="s">
        <v>491</v>
      </c>
      <c r="E250">
        <f>IF(_3746[[#This Row],[Vote]]="AYE",1,0)</f>
        <v>0</v>
      </c>
      <c r="F250">
        <f>_xlfn.XLOOKUP("H.R. 3746",Table2[Bill],Table2[Agree Value])</f>
        <v>0</v>
      </c>
      <c r="G250">
        <f>IF(_3746[[#This Row],[Value]]=_3746[[#This Row],[Agree]],_3746[[#This Row],[Count]],0)</f>
        <v>1</v>
      </c>
      <c r="H250">
        <f>_xlfn.XLOOKUP("H.R. 3746",Table2[Bill],Table2[Weight?],"Error")</f>
        <v>1</v>
      </c>
    </row>
    <row r="251" spans="1:8" x14ac:dyDescent="0.2">
      <c r="A251" t="s">
        <v>297</v>
      </c>
      <c r="B251" t="s">
        <v>5</v>
      </c>
      <c r="C251" t="s">
        <v>15</v>
      </c>
      <c r="D251" t="s">
        <v>491</v>
      </c>
      <c r="E251">
        <f>IF(_3746[[#This Row],[Vote]]="AYE",1,0)</f>
        <v>0</v>
      </c>
      <c r="F251">
        <f>_xlfn.XLOOKUP("H.R. 3746",Table2[Bill],Table2[Agree Value])</f>
        <v>0</v>
      </c>
      <c r="G251">
        <f>IF(_3746[[#This Row],[Value]]=_3746[[#This Row],[Agree]],_3746[[#This Row],[Count]],0)</f>
        <v>1</v>
      </c>
      <c r="H251">
        <f>_xlfn.XLOOKUP("H.R. 3746",Table2[Bill],Table2[Weight?],"Error")</f>
        <v>1</v>
      </c>
    </row>
    <row r="252" spans="1:8" x14ac:dyDescent="0.2">
      <c r="A252" t="s">
        <v>298</v>
      </c>
      <c r="B252" t="s">
        <v>1</v>
      </c>
      <c r="C252" t="s">
        <v>24</v>
      </c>
      <c r="D252" t="s">
        <v>490</v>
      </c>
      <c r="E252">
        <f>IF(_3746[[#This Row],[Vote]]="AYE",1,0)</f>
        <v>1</v>
      </c>
      <c r="F252">
        <f>_xlfn.XLOOKUP("H.R. 3746",Table2[Bill],Table2[Agree Value])</f>
        <v>0</v>
      </c>
      <c r="G252">
        <f>IF(_3746[[#This Row],[Value]]=_3746[[#This Row],[Agree]],_3746[[#This Row],[Count]],0)</f>
        <v>0</v>
      </c>
      <c r="H252">
        <f>_xlfn.XLOOKUP("H.R. 3746",Table2[Bill],Table2[Weight?],"Error")</f>
        <v>1</v>
      </c>
    </row>
    <row r="253" spans="1:8" x14ac:dyDescent="0.2">
      <c r="A253" t="s">
        <v>299</v>
      </c>
      <c r="B253" t="s">
        <v>5</v>
      </c>
      <c r="C253" t="s">
        <v>108</v>
      </c>
      <c r="D253" t="s">
        <v>491</v>
      </c>
      <c r="E253">
        <f>IF(_3746[[#This Row],[Vote]]="AYE",1,0)</f>
        <v>0</v>
      </c>
      <c r="F253">
        <f>_xlfn.XLOOKUP("H.R. 3746",Table2[Bill],Table2[Agree Value])</f>
        <v>0</v>
      </c>
      <c r="G253">
        <f>IF(_3746[[#This Row],[Value]]=_3746[[#This Row],[Agree]],_3746[[#This Row],[Count]],0)</f>
        <v>1</v>
      </c>
      <c r="H253">
        <f>_xlfn.XLOOKUP("H.R. 3746",Table2[Bill],Table2[Weight?],"Error")</f>
        <v>1</v>
      </c>
    </row>
    <row r="254" spans="1:8" x14ac:dyDescent="0.2">
      <c r="A254" t="s">
        <v>300</v>
      </c>
      <c r="B254" t="s">
        <v>1</v>
      </c>
      <c r="C254" t="s">
        <v>17</v>
      </c>
      <c r="D254" t="s">
        <v>490</v>
      </c>
      <c r="E254">
        <f>IF(_3746[[#This Row],[Vote]]="AYE",1,0)</f>
        <v>1</v>
      </c>
      <c r="F254">
        <f>_xlfn.XLOOKUP("H.R. 3746",Table2[Bill],Table2[Agree Value])</f>
        <v>0</v>
      </c>
      <c r="G254">
        <f>IF(_3746[[#This Row],[Value]]=_3746[[#This Row],[Agree]],_3746[[#This Row],[Count]],0)</f>
        <v>0</v>
      </c>
      <c r="H254">
        <f>_xlfn.XLOOKUP("H.R. 3746",Table2[Bill],Table2[Weight?],"Error")</f>
        <v>1</v>
      </c>
    </row>
    <row r="255" spans="1:8" x14ac:dyDescent="0.2">
      <c r="A255" t="s">
        <v>301</v>
      </c>
      <c r="B255" t="s">
        <v>5</v>
      </c>
      <c r="C255" t="s">
        <v>64</v>
      </c>
      <c r="D255" t="s">
        <v>490</v>
      </c>
      <c r="E255">
        <f>IF(_3746[[#This Row],[Vote]]="AYE",1,0)</f>
        <v>1</v>
      </c>
      <c r="F255">
        <f>_xlfn.XLOOKUP("H.R. 3746",Table2[Bill],Table2[Agree Value])</f>
        <v>0</v>
      </c>
      <c r="G255">
        <f>IF(_3746[[#This Row],[Value]]=_3746[[#This Row],[Agree]],_3746[[#This Row],[Count]],0)</f>
        <v>0</v>
      </c>
      <c r="H255">
        <f>_xlfn.XLOOKUP("H.R. 3746",Table2[Bill],Table2[Weight?],"Error")</f>
        <v>1</v>
      </c>
    </row>
    <row r="256" spans="1:8" x14ac:dyDescent="0.2">
      <c r="A256" t="s">
        <v>303</v>
      </c>
      <c r="B256" t="s">
        <v>5</v>
      </c>
      <c r="C256" t="s">
        <v>132</v>
      </c>
      <c r="D256" t="s">
        <v>491</v>
      </c>
      <c r="E256">
        <f>IF(_3746[[#This Row],[Vote]]="AYE",1,0)</f>
        <v>0</v>
      </c>
      <c r="F256">
        <f>_xlfn.XLOOKUP("H.R. 3746",Table2[Bill],Table2[Agree Value])</f>
        <v>0</v>
      </c>
      <c r="G256">
        <f>IF(_3746[[#This Row],[Value]]=_3746[[#This Row],[Agree]],_3746[[#This Row],[Count]],0)</f>
        <v>1</v>
      </c>
      <c r="H256">
        <f>_xlfn.XLOOKUP("H.R. 3746",Table2[Bill],Table2[Weight?],"Error")</f>
        <v>1</v>
      </c>
    </row>
    <row r="257" spans="1:8" x14ac:dyDescent="0.2">
      <c r="A257" t="s">
        <v>304</v>
      </c>
      <c r="B257" t="s">
        <v>1</v>
      </c>
      <c r="C257" t="s">
        <v>2</v>
      </c>
      <c r="D257" t="s">
        <v>490</v>
      </c>
      <c r="E257">
        <f>IF(_3746[[#This Row],[Vote]]="AYE",1,0)</f>
        <v>1</v>
      </c>
      <c r="F257">
        <f>_xlfn.XLOOKUP("H.R. 3746",Table2[Bill],Table2[Agree Value])</f>
        <v>0</v>
      </c>
      <c r="G257">
        <f>IF(_3746[[#This Row],[Value]]=_3746[[#This Row],[Agree]],_3746[[#This Row],[Count]],0)</f>
        <v>0</v>
      </c>
      <c r="H257">
        <f>_xlfn.XLOOKUP("H.R. 3746",Table2[Bill],Table2[Weight?],"Error")</f>
        <v>1</v>
      </c>
    </row>
    <row r="258" spans="1:8" x14ac:dyDescent="0.2">
      <c r="A258" t="s">
        <v>305</v>
      </c>
      <c r="B258" t="s">
        <v>5</v>
      </c>
      <c r="C258" t="s">
        <v>36</v>
      </c>
      <c r="D258" t="s">
        <v>490</v>
      </c>
      <c r="E258">
        <f>IF(_3746[[#This Row],[Vote]]="AYE",1,0)</f>
        <v>1</v>
      </c>
      <c r="F258">
        <f>_xlfn.XLOOKUP("H.R. 3746",Table2[Bill],Table2[Agree Value])</f>
        <v>0</v>
      </c>
      <c r="G258">
        <f>IF(_3746[[#This Row],[Value]]=_3746[[#This Row],[Agree]],_3746[[#This Row],[Count]],0)</f>
        <v>0</v>
      </c>
      <c r="H258">
        <f>_xlfn.XLOOKUP("H.R. 3746",Table2[Bill],Table2[Weight?],"Error")</f>
        <v>1</v>
      </c>
    </row>
    <row r="259" spans="1:8" x14ac:dyDescent="0.2">
      <c r="A259" t="s">
        <v>306</v>
      </c>
      <c r="B259" t="s">
        <v>5</v>
      </c>
      <c r="C259" t="s">
        <v>39</v>
      </c>
      <c r="D259" t="s">
        <v>491</v>
      </c>
      <c r="E259">
        <f>IF(_3746[[#This Row],[Vote]]="AYE",1,0)</f>
        <v>0</v>
      </c>
      <c r="F259">
        <f>_xlfn.XLOOKUP("H.R. 3746",Table2[Bill],Table2[Agree Value])</f>
        <v>0</v>
      </c>
      <c r="G259">
        <f>IF(_3746[[#This Row],[Value]]=_3746[[#This Row],[Agree]],_3746[[#This Row],[Count]],0)</f>
        <v>1</v>
      </c>
      <c r="H259">
        <f>_xlfn.XLOOKUP("H.R. 3746",Table2[Bill],Table2[Weight?],"Error")</f>
        <v>1</v>
      </c>
    </row>
    <row r="260" spans="1:8" x14ac:dyDescent="0.2">
      <c r="A260" t="s">
        <v>307</v>
      </c>
      <c r="B260" t="s">
        <v>1</v>
      </c>
      <c r="C260" t="s">
        <v>9</v>
      </c>
      <c r="D260" t="s">
        <v>490</v>
      </c>
      <c r="E260">
        <f>IF(_3746[[#This Row],[Vote]]="AYE",1,0)</f>
        <v>1</v>
      </c>
      <c r="F260">
        <f>_xlfn.XLOOKUP("H.R. 3746",Table2[Bill],Table2[Agree Value])</f>
        <v>0</v>
      </c>
      <c r="G260">
        <f>IF(_3746[[#This Row],[Value]]=_3746[[#This Row],[Agree]],_3746[[#This Row],[Count]],0)</f>
        <v>0</v>
      </c>
      <c r="H260">
        <f>_xlfn.XLOOKUP("H.R. 3746",Table2[Bill],Table2[Weight?],"Error")</f>
        <v>1</v>
      </c>
    </row>
    <row r="261" spans="1:8" x14ac:dyDescent="0.2">
      <c r="A261" t="s">
        <v>308</v>
      </c>
      <c r="B261" t="s">
        <v>1</v>
      </c>
      <c r="C261" t="s">
        <v>13</v>
      </c>
      <c r="D261" t="s">
        <v>490</v>
      </c>
      <c r="E261">
        <f>IF(_3746[[#This Row],[Vote]]="AYE",1,0)</f>
        <v>1</v>
      </c>
      <c r="F261">
        <f>_xlfn.XLOOKUP("H.R. 3746",Table2[Bill],Table2[Agree Value])</f>
        <v>0</v>
      </c>
      <c r="G261">
        <f>IF(_3746[[#This Row],[Value]]=_3746[[#This Row],[Agree]],_3746[[#This Row],[Count]],0)</f>
        <v>0</v>
      </c>
      <c r="H261">
        <f>_xlfn.XLOOKUP("H.R. 3746",Table2[Bill],Table2[Weight?],"Error")</f>
        <v>1</v>
      </c>
    </row>
    <row r="262" spans="1:8" x14ac:dyDescent="0.2">
      <c r="A262" t="s">
        <v>496</v>
      </c>
      <c r="B262" t="s">
        <v>5</v>
      </c>
      <c r="C262" t="s">
        <v>9</v>
      </c>
      <c r="D262" t="s">
        <v>490</v>
      </c>
      <c r="E262">
        <f>IF(_3746[[#This Row],[Vote]]="AYE",1,0)</f>
        <v>1</v>
      </c>
      <c r="F262">
        <f>_xlfn.XLOOKUP("H.R. 3746",Table2[Bill],Table2[Agree Value])</f>
        <v>0</v>
      </c>
      <c r="G262">
        <f>IF(_3746[[#This Row],[Value]]=_3746[[#This Row],[Agree]],_3746[[#This Row],[Count]],0)</f>
        <v>0</v>
      </c>
      <c r="H262">
        <f>_xlfn.XLOOKUP("H.R. 3746",Table2[Bill],Table2[Weight?],"Error")</f>
        <v>1</v>
      </c>
    </row>
    <row r="263" spans="1:8" x14ac:dyDescent="0.2">
      <c r="A263" t="s">
        <v>309</v>
      </c>
      <c r="B263" t="s">
        <v>5</v>
      </c>
      <c r="C263" t="s">
        <v>15</v>
      </c>
      <c r="D263" t="s">
        <v>490</v>
      </c>
      <c r="E263">
        <f>IF(_3746[[#This Row],[Vote]]="AYE",1,0)</f>
        <v>1</v>
      </c>
      <c r="F263">
        <f>_xlfn.XLOOKUP("H.R. 3746",Table2[Bill],Table2[Agree Value])</f>
        <v>0</v>
      </c>
      <c r="G263">
        <f>IF(_3746[[#This Row],[Value]]=_3746[[#This Row],[Agree]],_3746[[#This Row],[Count]],0)</f>
        <v>0</v>
      </c>
      <c r="H263">
        <f>_xlfn.XLOOKUP("H.R. 3746",Table2[Bill],Table2[Weight?],"Error")</f>
        <v>1</v>
      </c>
    </row>
    <row r="264" spans="1:8" x14ac:dyDescent="0.2">
      <c r="A264" t="s">
        <v>310</v>
      </c>
      <c r="B264" t="s">
        <v>5</v>
      </c>
      <c r="C264" t="s">
        <v>45</v>
      </c>
      <c r="D264" t="s">
        <v>490</v>
      </c>
      <c r="E264">
        <f>IF(_3746[[#This Row],[Vote]]="AYE",1,0)</f>
        <v>1</v>
      </c>
      <c r="F264">
        <f>_xlfn.XLOOKUP("H.R. 3746",Table2[Bill],Table2[Agree Value])</f>
        <v>0</v>
      </c>
      <c r="G264">
        <f>IF(_3746[[#This Row],[Value]]=_3746[[#This Row],[Agree]],_3746[[#This Row],[Count]],0)</f>
        <v>0</v>
      </c>
      <c r="H264">
        <f>_xlfn.XLOOKUP("H.R. 3746",Table2[Bill],Table2[Weight?],"Error")</f>
        <v>1</v>
      </c>
    </row>
    <row r="265" spans="1:8" x14ac:dyDescent="0.2">
      <c r="A265" t="s">
        <v>311</v>
      </c>
      <c r="B265" t="s">
        <v>1</v>
      </c>
      <c r="C265" t="s">
        <v>47</v>
      </c>
      <c r="D265" t="s">
        <v>490</v>
      </c>
      <c r="E265">
        <f>IF(_3746[[#This Row],[Vote]]="AYE",1,0)</f>
        <v>1</v>
      </c>
      <c r="F265">
        <f>_xlfn.XLOOKUP("H.R. 3746",Table2[Bill],Table2[Agree Value])</f>
        <v>0</v>
      </c>
      <c r="G265">
        <f>IF(_3746[[#This Row],[Value]]=_3746[[#This Row],[Agree]],_3746[[#This Row],[Count]],0)</f>
        <v>0</v>
      </c>
      <c r="H265">
        <f>_xlfn.XLOOKUP("H.R. 3746",Table2[Bill],Table2[Weight?],"Error")</f>
        <v>1</v>
      </c>
    </row>
    <row r="266" spans="1:8" x14ac:dyDescent="0.2">
      <c r="A266" t="s">
        <v>312</v>
      </c>
      <c r="B266" t="s">
        <v>5</v>
      </c>
      <c r="C266" t="s">
        <v>9</v>
      </c>
      <c r="D266" t="s">
        <v>490</v>
      </c>
      <c r="E266">
        <f>IF(_3746[[#This Row],[Vote]]="AYE",1,0)</f>
        <v>1</v>
      </c>
      <c r="F266">
        <f>_xlfn.XLOOKUP("H.R. 3746",Table2[Bill],Table2[Agree Value])</f>
        <v>0</v>
      </c>
      <c r="G266">
        <f>IF(_3746[[#This Row],[Value]]=_3746[[#This Row],[Agree]],_3746[[#This Row],[Count]],0)</f>
        <v>0</v>
      </c>
      <c r="H266">
        <f>_xlfn.XLOOKUP("H.R. 3746",Table2[Bill],Table2[Weight?],"Error")</f>
        <v>1</v>
      </c>
    </row>
    <row r="267" spans="1:8" x14ac:dyDescent="0.2">
      <c r="A267" t="s">
        <v>313</v>
      </c>
      <c r="B267" t="s">
        <v>1</v>
      </c>
      <c r="C267" t="s">
        <v>120</v>
      </c>
      <c r="D267" t="s">
        <v>490</v>
      </c>
      <c r="E267">
        <f>IF(_3746[[#This Row],[Vote]]="AYE",1,0)</f>
        <v>1</v>
      </c>
      <c r="F267">
        <f>_xlfn.XLOOKUP("H.R. 3746",Table2[Bill],Table2[Agree Value])</f>
        <v>0</v>
      </c>
      <c r="G267">
        <f>IF(_3746[[#This Row],[Value]]=_3746[[#This Row],[Agree]],_3746[[#This Row],[Count]],0)</f>
        <v>0</v>
      </c>
      <c r="H267">
        <f>_xlfn.XLOOKUP("H.R. 3746",Table2[Bill],Table2[Weight?],"Error")</f>
        <v>1</v>
      </c>
    </row>
    <row r="268" spans="1:8" x14ac:dyDescent="0.2">
      <c r="A268" t="s">
        <v>314</v>
      </c>
      <c r="B268" t="s">
        <v>5</v>
      </c>
      <c r="C268" t="s">
        <v>13</v>
      </c>
      <c r="D268" t="s">
        <v>491</v>
      </c>
      <c r="E268">
        <f>IF(_3746[[#This Row],[Vote]]="AYE",1,0)</f>
        <v>0</v>
      </c>
      <c r="F268">
        <f>_xlfn.XLOOKUP("H.R. 3746",Table2[Bill],Table2[Agree Value])</f>
        <v>0</v>
      </c>
      <c r="G268">
        <f>IF(_3746[[#This Row],[Value]]=_3746[[#This Row],[Agree]],_3746[[#This Row],[Count]],0)</f>
        <v>1</v>
      </c>
      <c r="H268">
        <f>_xlfn.XLOOKUP("H.R. 3746",Table2[Bill],Table2[Weight?],"Error")</f>
        <v>1</v>
      </c>
    </row>
    <row r="269" spans="1:8" x14ac:dyDescent="0.2">
      <c r="A269" t="s">
        <v>315</v>
      </c>
      <c r="B269" t="s">
        <v>1</v>
      </c>
      <c r="C269" t="s">
        <v>36</v>
      </c>
      <c r="D269" t="s">
        <v>490</v>
      </c>
      <c r="E269">
        <f>IF(_3746[[#This Row],[Vote]]="AYE",1,0)</f>
        <v>1</v>
      </c>
      <c r="F269">
        <f>_xlfn.XLOOKUP("H.R. 3746",Table2[Bill],Table2[Agree Value])</f>
        <v>0</v>
      </c>
      <c r="G269">
        <f>IF(_3746[[#This Row],[Value]]=_3746[[#This Row],[Agree]],_3746[[#This Row],[Count]],0)</f>
        <v>0</v>
      </c>
      <c r="H269">
        <f>_xlfn.XLOOKUP("H.R. 3746",Table2[Bill],Table2[Weight?],"Error")</f>
        <v>1</v>
      </c>
    </row>
    <row r="270" spans="1:8" x14ac:dyDescent="0.2">
      <c r="A270" t="s">
        <v>316</v>
      </c>
      <c r="B270" t="s">
        <v>1</v>
      </c>
      <c r="C270" t="s">
        <v>24</v>
      </c>
      <c r="D270" t="s">
        <v>491</v>
      </c>
      <c r="E270">
        <f>IF(_3746[[#This Row],[Vote]]="AYE",1,0)</f>
        <v>0</v>
      </c>
      <c r="F270">
        <f>_xlfn.XLOOKUP("H.R. 3746",Table2[Bill],Table2[Agree Value])</f>
        <v>0</v>
      </c>
      <c r="G270">
        <f>IF(_3746[[#This Row],[Value]]=_3746[[#This Row],[Agree]],_3746[[#This Row],[Count]],0)</f>
        <v>1</v>
      </c>
      <c r="H270">
        <f>_xlfn.XLOOKUP("H.R. 3746",Table2[Bill],Table2[Weight?],"Error")</f>
        <v>1</v>
      </c>
    </row>
    <row r="271" spans="1:8" x14ac:dyDescent="0.2">
      <c r="A271" t="s">
        <v>317</v>
      </c>
      <c r="B271" t="s">
        <v>5</v>
      </c>
      <c r="C271" t="s">
        <v>2</v>
      </c>
      <c r="D271" t="s">
        <v>490</v>
      </c>
      <c r="E271">
        <f>IF(_3746[[#This Row],[Vote]]="AYE",1,0)</f>
        <v>1</v>
      </c>
      <c r="F271">
        <f>_xlfn.XLOOKUP("H.R. 3746",Table2[Bill],Table2[Agree Value])</f>
        <v>0</v>
      </c>
      <c r="G271">
        <f>IF(_3746[[#This Row],[Value]]=_3746[[#This Row],[Agree]],_3746[[#This Row],[Count]],0)</f>
        <v>0</v>
      </c>
      <c r="H271">
        <f>_xlfn.XLOOKUP("H.R. 3746",Table2[Bill],Table2[Weight?],"Error")</f>
        <v>1</v>
      </c>
    </row>
    <row r="272" spans="1:8" x14ac:dyDescent="0.2">
      <c r="A272" t="s">
        <v>318</v>
      </c>
      <c r="B272" t="s">
        <v>1</v>
      </c>
      <c r="C272" t="s">
        <v>64</v>
      </c>
      <c r="D272" t="s">
        <v>490</v>
      </c>
      <c r="E272">
        <f>IF(_3746[[#This Row],[Vote]]="AYE",1,0)</f>
        <v>1</v>
      </c>
      <c r="F272">
        <f>_xlfn.XLOOKUP("H.R. 3746",Table2[Bill],Table2[Agree Value])</f>
        <v>0</v>
      </c>
      <c r="G272">
        <f>IF(_3746[[#This Row],[Value]]=_3746[[#This Row],[Agree]],_3746[[#This Row],[Count]],0)</f>
        <v>0</v>
      </c>
      <c r="H272">
        <f>_xlfn.XLOOKUP("H.R. 3746",Table2[Bill],Table2[Weight?],"Error")</f>
        <v>1</v>
      </c>
    </row>
    <row r="273" spans="1:8" x14ac:dyDescent="0.2">
      <c r="A273" t="s">
        <v>319</v>
      </c>
      <c r="B273" t="s">
        <v>1</v>
      </c>
      <c r="C273" t="s">
        <v>203</v>
      </c>
      <c r="D273" t="s">
        <v>490</v>
      </c>
      <c r="E273">
        <f>IF(_3746[[#This Row],[Vote]]="AYE",1,0)</f>
        <v>1</v>
      </c>
      <c r="F273">
        <f>_xlfn.XLOOKUP("H.R. 3746",Table2[Bill],Table2[Agree Value])</f>
        <v>0</v>
      </c>
      <c r="G273">
        <f>IF(_3746[[#This Row],[Value]]=_3746[[#This Row],[Agree]],_3746[[#This Row],[Count]],0)</f>
        <v>0</v>
      </c>
      <c r="H273">
        <f>_xlfn.XLOOKUP("H.R. 3746",Table2[Bill],Table2[Weight?],"Error")</f>
        <v>1</v>
      </c>
    </row>
    <row r="274" spans="1:8" x14ac:dyDescent="0.2">
      <c r="A274" t="s">
        <v>320</v>
      </c>
      <c r="B274" t="s">
        <v>1</v>
      </c>
      <c r="C274" t="s">
        <v>64</v>
      </c>
      <c r="D274" t="s">
        <v>491</v>
      </c>
      <c r="E274">
        <f>IF(_3746[[#This Row],[Vote]]="AYE",1,0)</f>
        <v>0</v>
      </c>
      <c r="F274">
        <f>_xlfn.XLOOKUP("H.R. 3746",Table2[Bill],Table2[Agree Value])</f>
        <v>0</v>
      </c>
      <c r="G274">
        <f>IF(_3746[[#This Row],[Value]]=_3746[[#This Row],[Agree]],_3746[[#This Row],[Count]],0)</f>
        <v>1</v>
      </c>
      <c r="H274">
        <f>_xlfn.XLOOKUP("H.R. 3746",Table2[Bill],Table2[Weight?],"Error")</f>
        <v>1</v>
      </c>
    </row>
    <row r="275" spans="1:8" x14ac:dyDescent="0.2">
      <c r="A275" t="s">
        <v>321</v>
      </c>
      <c r="B275" t="s">
        <v>5</v>
      </c>
      <c r="C275" t="s">
        <v>66</v>
      </c>
      <c r="D275" t="s">
        <v>490</v>
      </c>
      <c r="E275">
        <f>IF(_3746[[#This Row],[Vote]]="AYE",1,0)</f>
        <v>1</v>
      </c>
      <c r="F275">
        <f>_xlfn.XLOOKUP("H.R. 3746",Table2[Bill],Table2[Agree Value])</f>
        <v>0</v>
      </c>
      <c r="G275">
        <f>IF(_3746[[#This Row],[Value]]=_3746[[#This Row],[Agree]],_3746[[#This Row],[Count]],0)</f>
        <v>0</v>
      </c>
      <c r="H275">
        <f>_xlfn.XLOOKUP("H.R. 3746",Table2[Bill],Table2[Weight?],"Error")</f>
        <v>1</v>
      </c>
    </row>
    <row r="276" spans="1:8" x14ac:dyDescent="0.2">
      <c r="A276" t="s">
        <v>322</v>
      </c>
      <c r="B276" t="s">
        <v>1</v>
      </c>
      <c r="C276" t="s">
        <v>219</v>
      </c>
      <c r="D276" t="s">
        <v>490</v>
      </c>
      <c r="E276">
        <f>IF(_3746[[#This Row],[Vote]]="AYE",1,0)</f>
        <v>1</v>
      </c>
      <c r="F276">
        <f>_xlfn.XLOOKUP("H.R. 3746",Table2[Bill],Table2[Agree Value])</f>
        <v>0</v>
      </c>
      <c r="G276">
        <f>IF(_3746[[#This Row],[Value]]=_3746[[#This Row],[Agree]],_3746[[#This Row],[Count]],0)</f>
        <v>0</v>
      </c>
      <c r="H276">
        <f>_xlfn.XLOOKUP("H.R. 3746",Table2[Bill],Table2[Weight?],"Error")</f>
        <v>1</v>
      </c>
    </row>
    <row r="277" spans="1:8" x14ac:dyDescent="0.2">
      <c r="A277" t="s">
        <v>323</v>
      </c>
      <c r="B277" t="s">
        <v>5</v>
      </c>
      <c r="C277" t="s">
        <v>62</v>
      </c>
      <c r="D277" t="s">
        <v>491</v>
      </c>
      <c r="E277">
        <f>IF(_3746[[#This Row],[Vote]]="AYE",1,0)</f>
        <v>0</v>
      </c>
      <c r="F277">
        <f>_xlfn.XLOOKUP("H.R. 3746",Table2[Bill],Table2[Agree Value])</f>
        <v>0</v>
      </c>
      <c r="G277">
        <f>IF(_3746[[#This Row],[Value]]=_3746[[#This Row],[Agree]],_3746[[#This Row],[Count]],0)</f>
        <v>1</v>
      </c>
      <c r="H277">
        <f>_xlfn.XLOOKUP("H.R. 3746",Table2[Bill],Table2[Weight?],"Error")</f>
        <v>1</v>
      </c>
    </row>
    <row r="278" spans="1:8" x14ac:dyDescent="0.2">
      <c r="A278" t="s">
        <v>324</v>
      </c>
      <c r="B278" t="s">
        <v>5</v>
      </c>
      <c r="C278" t="s">
        <v>31</v>
      </c>
      <c r="D278" t="s">
        <v>490</v>
      </c>
      <c r="E278">
        <f>IF(_3746[[#This Row],[Vote]]="AYE",1,0)</f>
        <v>1</v>
      </c>
      <c r="F278">
        <f>_xlfn.XLOOKUP("H.R. 3746",Table2[Bill],Table2[Agree Value])</f>
        <v>0</v>
      </c>
      <c r="G278">
        <f>IF(_3746[[#This Row],[Value]]=_3746[[#This Row],[Agree]],_3746[[#This Row],[Count]],0)</f>
        <v>0</v>
      </c>
      <c r="H278">
        <f>_xlfn.XLOOKUP("H.R. 3746",Table2[Bill],Table2[Weight?],"Error")</f>
        <v>1</v>
      </c>
    </row>
    <row r="279" spans="1:8" x14ac:dyDescent="0.2">
      <c r="A279" t="s">
        <v>325</v>
      </c>
      <c r="B279" t="s">
        <v>5</v>
      </c>
      <c r="C279" t="s">
        <v>326</v>
      </c>
      <c r="D279" t="s">
        <v>490</v>
      </c>
      <c r="E279">
        <f>IF(_3746[[#This Row],[Vote]]="AYE",1,0)</f>
        <v>1</v>
      </c>
      <c r="F279">
        <f>_xlfn.XLOOKUP("H.R. 3746",Table2[Bill],Table2[Agree Value])</f>
        <v>0</v>
      </c>
      <c r="G279">
        <f>IF(_3746[[#This Row],[Value]]=_3746[[#This Row],[Agree]],_3746[[#This Row],[Count]],0)</f>
        <v>0</v>
      </c>
      <c r="H279">
        <f>_xlfn.XLOOKUP("H.R. 3746",Table2[Bill],Table2[Weight?],"Error")</f>
        <v>1</v>
      </c>
    </row>
    <row r="280" spans="1:8" x14ac:dyDescent="0.2">
      <c r="A280" t="s">
        <v>327</v>
      </c>
      <c r="B280" t="s">
        <v>5</v>
      </c>
      <c r="C280" t="s">
        <v>164</v>
      </c>
      <c r="D280" t="s">
        <v>490</v>
      </c>
      <c r="E280">
        <f>IF(_3746[[#This Row],[Vote]]="AYE",1,0)</f>
        <v>1</v>
      </c>
      <c r="F280">
        <f>_xlfn.XLOOKUP("H.R. 3746",Table2[Bill],Table2[Agree Value])</f>
        <v>0</v>
      </c>
      <c r="G280">
        <f>IF(_3746[[#This Row],[Value]]=_3746[[#This Row],[Agree]],_3746[[#This Row],[Count]],0)</f>
        <v>0</v>
      </c>
      <c r="H280">
        <f>_xlfn.XLOOKUP("H.R. 3746",Table2[Bill],Table2[Weight?],"Error")</f>
        <v>1</v>
      </c>
    </row>
    <row r="281" spans="1:8" x14ac:dyDescent="0.2">
      <c r="A281" t="s">
        <v>328</v>
      </c>
      <c r="B281" t="s">
        <v>5</v>
      </c>
      <c r="C281" t="s">
        <v>39</v>
      </c>
      <c r="D281" t="s">
        <v>491</v>
      </c>
      <c r="E281">
        <f>IF(_3746[[#This Row],[Vote]]="AYE",1,0)</f>
        <v>0</v>
      </c>
      <c r="F281">
        <f>_xlfn.XLOOKUP("H.R. 3746",Table2[Bill],Table2[Agree Value])</f>
        <v>0</v>
      </c>
      <c r="G281">
        <f>IF(_3746[[#This Row],[Value]]=_3746[[#This Row],[Agree]],_3746[[#This Row],[Count]],0)</f>
        <v>1</v>
      </c>
      <c r="H281">
        <f>_xlfn.XLOOKUP("H.R. 3746",Table2[Bill],Table2[Weight?],"Error")</f>
        <v>1</v>
      </c>
    </row>
    <row r="282" spans="1:8" x14ac:dyDescent="0.2">
      <c r="A282" t="s">
        <v>329</v>
      </c>
      <c r="B282" t="s">
        <v>5</v>
      </c>
      <c r="C282" t="s">
        <v>64</v>
      </c>
      <c r="D282" t="s">
        <v>490</v>
      </c>
      <c r="E282">
        <f>IF(_3746[[#This Row],[Vote]]="AYE",1,0)</f>
        <v>1</v>
      </c>
      <c r="F282">
        <f>_xlfn.XLOOKUP("H.R. 3746",Table2[Bill],Table2[Agree Value])</f>
        <v>0</v>
      </c>
      <c r="G282">
        <f>IF(_3746[[#This Row],[Value]]=_3746[[#This Row],[Agree]],_3746[[#This Row],[Count]],0)</f>
        <v>0</v>
      </c>
      <c r="H282">
        <f>_xlfn.XLOOKUP("H.R. 3746",Table2[Bill],Table2[Weight?],"Error")</f>
        <v>1</v>
      </c>
    </row>
    <row r="283" spans="1:8" x14ac:dyDescent="0.2">
      <c r="A283" t="s">
        <v>330</v>
      </c>
      <c r="B283" t="s">
        <v>5</v>
      </c>
      <c r="C283" t="s">
        <v>45</v>
      </c>
      <c r="D283" t="s">
        <v>490</v>
      </c>
      <c r="E283">
        <f>IF(_3746[[#This Row],[Vote]]="AYE",1,0)</f>
        <v>1</v>
      </c>
      <c r="F283">
        <f>_xlfn.XLOOKUP("H.R. 3746",Table2[Bill],Table2[Agree Value])</f>
        <v>0</v>
      </c>
      <c r="G283">
        <f>IF(_3746[[#This Row],[Value]]=_3746[[#This Row],[Agree]],_3746[[#This Row],[Count]],0)</f>
        <v>0</v>
      </c>
      <c r="H283">
        <f>_xlfn.XLOOKUP("H.R. 3746",Table2[Bill],Table2[Weight?],"Error")</f>
        <v>1</v>
      </c>
    </row>
    <row r="284" spans="1:8" x14ac:dyDescent="0.2">
      <c r="A284" t="s">
        <v>331</v>
      </c>
      <c r="B284" t="s">
        <v>5</v>
      </c>
      <c r="C284" t="s">
        <v>326</v>
      </c>
      <c r="D284" t="s">
        <v>491</v>
      </c>
      <c r="E284">
        <f>IF(_3746[[#This Row],[Vote]]="AYE",1,0)</f>
        <v>0</v>
      </c>
      <c r="F284">
        <f>_xlfn.XLOOKUP("H.R. 3746",Table2[Bill],Table2[Agree Value])</f>
        <v>0</v>
      </c>
      <c r="G284">
        <f>IF(_3746[[#This Row],[Value]]=_3746[[#This Row],[Agree]],_3746[[#This Row],[Count]],0)</f>
        <v>1</v>
      </c>
      <c r="H284">
        <f>_xlfn.XLOOKUP("H.R. 3746",Table2[Bill],Table2[Weight?],"Error")</f>
        <v>1</v>
      </c>
    </row>
    <row r="285" spans="1:8" x14ac:dyDescent="0.2">
      <c r="A285" t="s">
        <v>332</v>
      </c>
      <c r="B285" t="s">
        <v>5</v>
      </c>
      <c r="C285" t="s">
        <v>6</v>
      </c>
      <c r="D285" t="s">
        <v>491</v>
      </c>
      <c r="E285">
        <f>IF(_3746[[#This Row],[Vote]]="AYE",1,0)</f>
        <v>0</v>
      </c>
      <c r="F285">
        <f>_xlfn.XLOOKUP("H.R. 3746",Table2[Bill],Table2[Agree Value])</f>
        <v>0</v>
      </c>
      <c r="G285">
        <f>IF(_3746[[#This Row],[Value]]=_3746[[#This Row],[Agree]],_3746[[#This Row],[Count]],0)</f>
        <v>1</v>
      </c>
      <c r="H285">
        <f>_xlfn.XLOOKUP("H.R. 3746",Table2[Bill],Table2[Weight?],"Error")</f>
        <v>1</v>
      </c>
    </row>
    <row r="286" spans="1:8" x14ac:dyDescent="0.2">
      <c r="A286" t="s">
        <v>333</v>
      </c>
      <c r="B286" t="s">
        <v>5</v>
      </c>
      <c r="C286" t="s">
        <v>129</v>
      </c>
      <c r="D286" t="s">
        <v>490</v>
      </c>
      <c r="E286">
        <f>IF(_3746[[#This Row],[Vote]]="AYE",1,0)</f>
        <v>1</v>
      </c>
      <c r="F286">
        <f>_xlfn.XLOOKUP("H.R. 3746",Table2[Bill],Table2[Agree Value])</f>
        <v>0</v>
      </c>
      <c r="G286">
        <f>IF(_3746[[#This Row],[Value]]=_3746[[#This Row],[Agree]],_3746[[#This Row],[Count]],0)</f>
        <v>0</v>
      </c>
      <c r="H286">
        <f>_xlfn.XLOOKUP("H.R. 3746",Table2[Bill],Table2[Weight?],"Error")</f>
        <v>1</v>
      </c>
    </row>
    <row r="287" spans="1:8" x14ac:dyDescent="0.2">
      <c r="A287" t="s">
        <v>334</v>
      </c>
      <c r="B287" t="s">
        <v>1</v>
      </c>
      <c r="C287" t="s">
        <v>169</v>
      </c>
      <c r="D287" t="s">
        <v>491</v>
      </c>
      <c r="E287">
        <f>IF(_3746[[#This Row],[Vote]]="AYE",1,0)</f>
        <v>0</v>
      </c>
      <c r="F287">
        <f>_xlfn.XLOOKUP("H.R. 3746",Table2[Bill],Table2[Agree Value])</f>
        <v>0</v>
      </c>
      <c r="G287">
        <f>IF(_3746[[#This Row],[Value]]=_3746[[#This Row],[Agree]],_3746[[#This Row],[Count]],0)</f>
        <v>1</v>
      </c>
      <c r="H287">
        <f>_xlfn.XLOOKUP("H.R. 3746",Table2[Bill],Table2[Weight?],"Error")</f>
        <v>1</v>
      </c>
    </row>
    <row r="288" spans="1:8" x14ac:dyDescent="0.2">
      <c r="A288" t="s">
        <v>335</v>
      </c>
      <c r="B288" t="s">
        <v>5</v>
      </c>
      <c r="C288" t="s">
        <v>15</v>
      </c>
      <c r="D288" t="s">
        <v>491</v>
      </c>
      <c r="E288">
        <f>IF(_3746[[#This Row],[Vote]]="AYE",1,0)</f>
        <v>0</v>
      </c>
      <c r="F288">
        <f>_xlfn.XLOOKUP("H.R. 3746",Table2[Bill],Table2[Agree Value])</f>
        <v>0</v>
      </c>
      <c r="G288">
        <f>IF(_3746[[#This Row],[Value]]=_3746[[#This Row],[Agree]],_3746[[#This Row],[Count]],0)</f>
        <v>1</v>
      </c>
      <c r="H288">
        <f>_xlfn.XLOOKUP("H.R. 3746",Table2[Bill],Table2[Weight?],"Error")</f>
        <v>1</v>
      </c>
    </row>
    <row r="289" spans="1:8" x14ac:dyDescent="0.2">
      <c r="A289" t="s">
        <v>336</v>
      </c>
      <c r="B289" t="s">
        <v>1</v>
      </c>
      <c r="C289" t="s">
        <v>64</v>
      </c>
      <c r="D289" t="s">
        <v>490</v>
      </c>
      <c r="E289">
        <f>IF(_3746[[#This Row],[Vote]]="AYE",1,0)</f>
        <v>1</v>
      </c>
      <c r="F289">
        <f>_xlfn.XLOOKUP("H.R. 3746",Table2[Bill],Table2[Agree Value])</f>
        <v>0</v>
      </c>
      <c r="G289">
        <f>IF(_3746[[#This Row],[Value]]=_3746[[#This Row],[Agree]],_3746[[#This Row],[Count]],0)</f>
        <v>0</v>
      </c>
      <c r="H289">
        <f>_xlfn.XLOOKUP("H.R. 3746",Table2[Bill],Table2[Weight?],"Error")</f>
        <v>1</v>
      </c>
    </row>
    <row r="290" spans="1:8" x14ac:dyDescent="0.2">
      <c r="A290" t="s">
        <v>337</v>
      </c>
      <c r="B290" t="s">
        <v>1</v>
      </c>
      <c r="C290" t="s">
        <v>39</v>
      </c>
      <c r="D290" t="s">
        <v>490</v>
      </c>
      <c r="E290">
        <f>IF(_3746[[#This Row],[Vote]]="AYE",1,0)</f>
        <v>1</v>
      </c>
      <c r="F290">
        <f>_xlfn.XLOOKUP("H.R. 3746",Table2[Bill],Table2[Agree Value])</f>
        <v>0</v>
      </c>
      <c r="G290">
        <f>IF(_3746[[#This Row],[Value]]=_3746[[#This Row],[Agree]],_3746[[#This Row],[Count]],0)</f>
        <v>0</v>
      </c>
      <c r="H290">
        <f>_xlfn.XLOOKUP("H.R. 3746",Table2[Bill],Table2[Weight?],"Error")</f>
        <v>1</v>
      </c>
    </row>
    <row r="291" spans="1:8" x14ac:dyDescent="0.2">
      <c r="A291" t="s">
        <v>338</v>
      </c>
      <c r="B291" t="s">
        <v>1</v>
      </c>
      <c r="C291" t="s">
        <v>24</v>
      </c>
      <c r="D291" t="s">
        <v>490</v>
      </c>
      <c r="E291">
        <f>IF(_3746[[#This Row],[Vote]]="AYE",1,0)</f>
        <v>1</v>
      </c>
      <c r="F291">
        <f>_xlfn.XLOOKUP("H.R. 3746",Table2[Bill],Table2[Agree Value])</f>
        <v>0</v>
      </c>
      <c r="G291">
        <f>IF(_3746[[#This Row],[Value]]=_3746[[#This Row],[Agree]],_3746[[#This Row],[Count]],0)</f>
        <v>0</v>
      </c>
      <c r="H291">
        <f>_xlfn.XLOOKUP("H.R. 3746",Table2[Bill],Table2[Weight?],"Error")</f>
        <v>1</v>
      </c>
    </row>
    <row r="292" spans="1:8" x14ac:dyDescent="0.2">
      <c r="A292" t="s">
        <v>339</v>
      </c>
      <c r="B292" t="s">
        <v>1</v>
      </c>
      <c r="C292" t="s">
        <v>29</v>
      </c>
      <c r="D292" t="s">
        <v>490</v>
      </c>
      <c r="E292">
        <f>IF(_3746[[#This Row],[Vote]]="AYE",1,0)</f>
        <v>1</v>
      </c>
      <c r="F292">
        <f>_xlfn.XLOOKUP("H.R. 3746",Table2[Bill],Table2[Agree Value])</f>
        <v>0</v>
      </c>
      <c r="G292">
        <f>IF(_3746[[#This Row],[Value]]=_3746[[#This Row],[Agree]],_3746[[#This Row],[Count]],0)</f>
        <v>0</v>
      </c>
      <c r="H292">
        <f>_xlfn.XLOOKUP("H.R. 3746",Table2[Bill],Table2[Weight?],"Error")</f>
        <v>1</v>
      </c>
    </row>
    <row r="293" spans="1:8" x14ac:dyDescent="0.2">
      <c r="A293" t="s">
        <v>340</v>
      </c>
      <c r="B293" t="s">
        <v>1</v>
      </c>
      <c r="C293" t="s">
        <v>9</v>
      </c>
      <c r="D293" t="s">
        <v>490</v>
      </c>
      <c r="E293">
        <f>IF(_3746[[#This Row],[Vote]]="AYE",1,0)</f>
        <v>1</v>
      </c>
      <c r="F293">
        <f>_xlfn.XLOOKUP("H.R. 3746",Table2[Bill],Table2[Agree Value])</f>
        <v>0</v>
      </c>
      <c r="G293">
        <f>IF(_3746[[#This Row],[Value]]=_3746[[#This Row],[Agree]],_3746[[#This Row],[Count]],0)</f>
        <v>0</v>
      </c>
      <c r="H293">
        <f>_xlfn.XLOOKUP("H.R. 3746",Table2[Bill],Table2[Weight?],"Error")</f>
        <v>1</v>
      </c>
    </row>
    <row r="294" spans="1:8" x14ac:dyDescent="0.2">
      <c r="A294" t="s">
        <v>341</v>
      </c>
      <c r="B294" t="s">
        <v>5</v>
      </c>
      <c r="C294" t="s">
        <v>2</v>
      </c>
      <c r="D294" t="s">
        <v>490</v>
      </c>
      <c r="E294">
        <f>IF(_3746[[#This Row],[Vote]]="AYE",1,0)</f>
        <v>1</v>
      </c>
      <c r="F294">
        <f>_xlfn.XLOOKUP("H.R. 3746",Table2[Bill],Table2[Agree Value])</f>
        <v>0</v>
      </c>
      <c r="G294">
        <f>IF(_3746[[#This Row],[Value]]=_3746[[#This Row],[Agree]],_3746[[#This Row],[Count]],0)</f>
        <v>0</v>
      </c>
      <c r="H294">
        <f>_xlfn.XLOOKUP("H.R. 3746",Table2[Bill],Table2[Weight?],"Error")</f>
        <v>1</v>
      </c>
    </row>
    <row r="295" spans="1:8" x14ac:dyDescent="0.2">
      <c r="A295" t="s">
        <v>342</v>
      </c>
      <c r="B295" t="s">
        <v>1</v>
      </c>
      <c r="C295" t="s">
        <v>64</v>
      </c>
      <c r="D295" t="s">
        <v>491</v>
      </c>
      <c r="E295">
        <f>IF(_3746[[#This Row],[Vote]]="AYE",1,0)</f>
        <v>0</v>
      </c>
      <c r="F295">
        <f>_xlfn.XLOOKUP("H.R. 3746",Table2[Bill],Table2[Agree Value])</f>
        <v>0</v>
      </c>
      <c r="G295">
        <f>IF(_3746[[#This Row],[Value]]=_3746[[#This Row],[Agree]],_3746[[#This Row],[Count]],0)</f>
        <v>1</v>
      </c>
      <c r="H295">
        <f>_xlfn.XLOOKUP("H.R. 3746",Table2[Bill],Table2[Weight?],"Error")</f>
        <v>1</v>
      </c>
    </row>
    <row r="296" spans="1:8" x14ac:dyDescent="0.2">
      <c r="A296" t="s">
        <v>343</v>
      </c>
      <c r="B296" t="s">
        <v>1</v>
      </c>
      <c r="C296" t="s">
        <v>9</v>
      </c>
      <c r="D296" t="s">
        <v>490</v>
      </c>
      <c r="E296">
        <f>IF(_3746[[#This Row],[Vote]]="AYE",1,0)</f>
        <v>1</v>
      </c>
      <c r="F296">
        <f>_xlfn.XLOOKUP("H.R. 3746",Table2[Bill],Table2[Agree Value])</f>
        <v>0</v>
      </c>
      <c r="G296">
        <f>IF(_3746[[#This Row],[Value]]=_3746[[#This Row],[Agree]],_3746[[#This Row],[Count]],0)</f>
        <v>0</v>
      </c>
      <c r="H296">
        <f>_xlfn.XLOOKUP("H.R. 3746",Table2[Bill],Table2[Weight?],"Error")</f>
        <v>1</v>
      </c>
    </row>
    <row r="297" spans="1:8" x14ac:dyDescent="0.2">
      <c r="A297" t="s">
        <v>344</v>
      </c>
      <c r="B297" t="s">
        <v>1</v>
      </c>
      <c r="C297" t="s">
        <v>24</v>
      </c>
      <c r="D297" t="s">
        <v>490</v>
      </c>
      <c r="E297">
        <f>IF(_3746[[#This Row],[Vote]]="AYE",1,0)</f>
        <v>1</v>
      </c>
      <c r="F297">
        <f>_xlfn.XLOOKUP("H.R. 3746",Table2[Bill],Table2[Agree Value])</f>
        <v>0</v>
      </c>
      <c r="G297">
        <f>IF(_3746[[#This Row],[Value]]=_3746[[#This Row],[Agree]],_3746[[#This Row],[Count]],0)</f>
        <v>0</v>
      </c>
      <c r="H297">
        <f>_xlfn.XLOOKUP("H.R. 3746",Table2[Bill],Table2[Weight?],"Error")</f>
        <v>1</v>
      </c>
    </row>
    <row r="298" spans="1:8" x14ac:dyDescent="0.2">
      <c r="A298" t="s">
        <v>345</v>
      </c>
      <c r="B298" t="s">
        <v>1</v>
      </c>
      <c r="C298" t="s">
        <v>59</v>
      </c>
      <c r="D298" t="s">
        <v>490</v>
      </c>
      <c r="E298">
        <f>IF(_3746[[#This Row],[Vote]]="AYE",1,0)</f>
        <v>1</v>
      </c>
      <c r="F298">
        <f>_xlfn.XLOOKUP("H.R. 3746",Table2[Bill],Table2[Agree Value])</f>
        <v>0</v>
      </c>
      <c r="G298">
        <f>IF(_3746[[#This Row],[Value]]=_3746[[#This Row],[Agree]],_3746[[#This Row],[Count]],0)</f>
        <v>0</v>
      </c>
      <c r="H298">
        <f>_xlfn.XLOOKUP("H.R. 3746",Table2[Bill],Table2[Weight?],"Error")</f>
        <v>1</v>
      </c>
    </row>
    <row r="299" spans="1:8" x14ac:dyDescent="0.2">
      <c r="A299" t="s">
        <v>346</v>
      </c>
      <c r="B299" t="s">
        <v>5</v>
      </c>
      <c r="C299" t="s">
        <v>15</v>
      </c>
      <c r="D299" t="s">
        <v>490</v>
      </c>
      <c r="E299">
        <f>IF(_3746[[#This Row],[Vote]]="AYE",1,0)</f>
        <v>1</v>
      </c>
      <c r="F299">
        <f>_xlfn.XLOOKUP("H.R. 3746",Table2[Bill],Table2[Agree Value])</f>
        <v>0</v>
      </c>
      <c r="G299">
        <f>IF(_3746[[#This Row],[Value]]=_3746[[#This Row],[Agree]],_3746[[#This Row],[Count]],0)</f>
        <v>0</v>
      </c>
      <c r="H299">
        <f>_xlfn.XLOOKUP("H.R. 3746",Table2[Bill],Table2[Weight?],"Error")</f>
        <v>1</v>
      </c>
    </row>
    <row r="300" spans="1:8" x14ac:dyDescent="0.2">
      <c r="A300" t="s">
        <v>347</v>
      </c>
      <c r="B300" t="s">
        <v>5</v>
      </c>
      <c r="C300" t="s">
        <v>141</v>
      </c>
      <c r="D300" t="s">
        <v>490</v>
      </c>
      <c r="E300">
        <f>IF(_3746[[#This Row],[Vote]]="AYE",1,0)</f>
        <v>1</v>
      </c>
      <c r="F300">
        <f>_xlfn.XLOOKUP("H.R. 3746",Table2[Bill],Table2[Agree Value])</f>
        <v>0</v>
      </c>
      <c r="G300">
        <f>IF(_3746[[#This Row],[Value]]=_3746[[#This Row],[Agree]],_3746[[#This Row],[Count]],0)</f>
        <v>0</v>
      </c>
      <c r="H300">
        <f>_xlfn.XLOOKUP("H.R. 3746",Table2[Bill],Table2[Weight?],"Error")</f>
        <v>1</v>
      </c>
    </row>
    <row r="301" spans="1:8" x14ac:dyDescent="0.2">
      <c r="A301" t="s">
        <v>348</v>
      </c>
      <c r="B301" t="s">
        <v>1</v>
      </c>
      <c r="C301" t="s">
        <v>2</v>
      </c>
      <c r="D301" t="s">
        <v>490</v>
      </c>
      <c r="E301">
        <f>IF(_3746[[#This Row],[Vote]]="AYE",1,0)</f>
        <v>1</v>
      </c>
      <c r="F301">
        <f>_xlfn.XLOOKUP("H.R. 3746",Table2[Bill],Table2[Agree Value])</f>
        <v>0</v>
      </c>
      <c r="G301">
        <f>IF(_3746[[#This Row],[Value]]=_3746[[#This Row],[Agree]],_3746[[#This Row],[Count]],0)</f>
        <v>0</v>
      </c>
      <c r="H301">
        <f>_xlfn.XLOOKUP("H.R. 3746",Table2[Bill],Table2[Weight?],"Error")</f>
        <v>1</v>
      </c>
    </row>
    <row r="302" spans="1:8" x14ac:dyDescent="0.2">
      <c r="A302" t="s">
        <v>349</v>
      </c>
      <c r="B302" t="s">
        <v>1</v>
      </c>
      <c r="C302" t="s">
        <v>203</v>
      </c>
      <c r="D302" t="s">
        <v>490</v>
      </c>
      <c r="E302">
        <f>IF(_3746[[#This Row],[Vote]]="AYE",1,0)</f>
        <v>1</v>
      </c>
      <c r="F302">
        <f>_xlfn.XLOOKUP("H.R. 3746",Table2[Bill],Table2[Agree Value])</f>
        <v>0</v>
      </c>
      <c r="G302">
        <f>IF(_3746[[#This Row],[Value]]=_3746[[#This Row],[Agree]],_3746[[#This Row],[Count]],0)</f>
        <v>0</v>
      </c>
      <c r="H302">
        <f>_xlfn.XLOOKUP("H.R. 3746",Table2[Bill],Table2[Weight?],"Error")</f>
        <v>1</v>
      </c>
    </row>
    <row r="303" spans="1:8" x14ac:dyDescent="0.2">
      <c r="A303" t="s">
        <v>350</v>
      </c>
      <c r="B303" t="s">
        <v>5</v>
      </c>
      <c r="C303" t="s">
        <v>108</v>
      </c>
      <c r="D303" t="s">
        <v>491</v>
      </c>
      <c r="E303">
        <f>IF(_3746[[#This Row],[Vote]]="AYE",1,0)</f>
        <v>0</v>
      </c>
      <c r="F303">
        <f>_xlfn.XLOOKUP("H.R. 3746",Table2[Bill],Table2[Agree Value])</f>
        <v>0</v>
      </c>
      <c r="G303">
        <f>IF(_3746[[#This Row],[Value]]=_3746[[#This Row],[Agree]],_3746[[#This Row],[Count]],0)</f>
        <v>1</v>
      </c>
      <c r="H303">
        <f>_xlfn.XLOOKUP("H.R. 3746",Table2[Bill],Table2[Weight?],"Error")</f>
        <v>1</v>
      </c>
    </row>
    <row r="304" spans="1:8" x14ac:dyDescent="0.2">
      <c r="A304" t="s">
        <v>351</v>
      </c>
      <c r="B304" t="s">
        <v>5</v>
      </c>
      <c r="C304" t="s">
        <v>164</v>
      </c>
      <c r="D304" t="s">
        <v>490</v>
      </c>
      <c r="E304">
        <f>IF(_3746[[#This Row],[Vote]]="AYE",1,0)</f>
        <v>1</v>
      </c>
      <c r="F304">
        <f>_xlfn.XLOOKUP("H.R. 3746",Table2[Bill],Table2[Agree Value])</f>
        <v>0</v>
      </c>
      <c r="G304">
        <f>IF(_3746[[#This Row],[Value]]=_3746[[#This Row],[Agree]],_3746[[#This Row],[Count]],0)</f>
        <v>0</v>
      </c>
      <c r="H304">
        <f>_xlfn.XLOOKUP("H.R. 3746",Table2[Bill],Table2[Weight?],"Error")</f>
        <v>1</v>
      </c>
    </row>
    <row r="305" spans="1:8" x14ac:dyDescent="0.2">
      <c r="A305" t="s">
        <v>352</v>
      </c>
      <c r="B305" t="s">
        <v>5</v>
      </c>
      <c r="C305" t="s">
        <v>9</v>
      </c>
      <c r="D305" t="s">
        <v>490</v>
      </c>
      <c r="E305">
        <f>IF(_3746[[#This Row],[Vote]]="AYE",1,0)</f>
        <v>1</v>
      </c>
      <c r="F305">
        <f>_xlfn.XLOOKUP("H.R. 3746",Table2[Bill],Table2[Agree Value])</f>
        <v>0</v>
      </c>
      <c r="G305">
        <f>IF(_3746[[#This Row],[Value]]=_3746[[#This Row],[Agree]],_3746[[#This Row],[Count]],0)</f>
        <v>0</v>
      </c>
      <c r="H305">
        <f>_xlfn.XLOOKUP("H.R. 3746",Table2[Bill],Table2[Weight?],"Error")</f>
        <v>1</v>
      </c>
    </row>
    <row r="306" spans="1:8" x14ac:dyDescent="0.2">
      <c r="A306" t="s">
        <v>353</v>
      </c>
      <c r="B306" t="s">
        <v>1</v>
      </c>
      <c r="C306" t="s">
        <v>64</v>
      </c>
      <c r="D306" t="s">
        <v>491</v>
      </c>
      <c r="E306">
        <f>IF(_3746[[#This Row],[Vote]]="AYE",1,0)</f>
        <v>0</v>
      </c>
      <c r="F306">
        <f>_xlfn.XLOOKUP("H.R. 3746",Table2[Bill],Table2[Agree Value])</f>
        <v>0</v>
      </c>
      <c r="G306">
        <f>IF(_3746[[#This Row],[Value]]=_3746[[#This Row],[Agree]],_3746[[#This Row],[Count]],0)</f>
        <v>1</v>
      </c>
      <c r="H306">
        <f>_xlfn.XLOOKUP("H.R. 3746",Table2[Bill],Table2[Weight?],"Error")</f>
        <v>1</v>
      </c>
    </row>
    <row r="307" spans="1:8" x14ac:dyDescent="0.2">
      <c r="A307" t="s">
        <v>354</v>
      </c>
      <c r="B307" t="s">
        <v>5</v>
      </c>
      <c r="C307" t="s">
        <v>75</v>
      </c>
      <c r="D307" t="s">
        <v>491</v>
      </c>
      <c r="E307">
        <f>IF(_3746[[#This Row],[Vote]]="AYE",1,0)</f>
        <v>0</v>
      </c>
      <c r="F307">
        <f>_xlfn.XLOOKUP("H.R. 3746",Table2[Bill],Table2[Agree Value])</f>
        <v>0</v>
      </c>
      <c r="G307">
        <f>IF(_3746[[#This Row],[Value]]=_3746[[#This Row],[Agree]],_3746[[#This Row],[Count]],0)</f>
        <v>1</v>
      </c>
      <c r="H307">
        <f>_xlfn.XLOOKUP("H.R. 3746",Table2[Bill],Table2[Weight?],"Error")</f>
        <v>1</v>
      </c>
    </row>
    <row r="308" spans="1:8" x14ac:dyDescent="0.2">
      <c r="A308" t="s">
        <v>355</v>
      </c>
      <c r="B308" t="s">
        <v>1</v>
      </c>
      <c r="C308" t="s">
        <v>120</v>
      </c>
      <c r="D308" t="s">
        <v>490</v>
      </c>
      <c r="E308">
        <f>IF(_3746[[#This Row],[Vote]]="AYE",1,0)</f>
        <v>1</v>
      </c>
      <c r="F308">
        <f>_xlfn.XLOOKUP("H.R. 3746",Table2[Bill],Table2[Agree Value])</f>
        <v>0</v>
      </c>
      <c r="G308">
        <f>IF(_3746[[#This Row],[Value]]=_3746[[#This Row],[Agree]],_3746[[#This Row],[Count]],0)</f>
        <v>0</v>
      </c>
      <c r="H308">
        <f>_xlfn.XLOOKUP("H.R. 3746",Table2[Bill],Table2[Weight?],"Error")</f>
        <v>1</v>
      </c>
    </row>
    <row r="309" spans="1:8" x14ac:dyDescent="0.2">
      <c r="A309" t="s">
        <v>356</v>
      </c>
      <c r="B309" t="s">
        <v>5</v>
      </c>
      <c r="C309" t="s">
        <v>129</v>
      </c>
      <c r="D309" t="s">
        <v>490</v>
      </c>
      <c r="E309">
        <f>IF(_3746[[#This Row],[Vote]]="AYE",1,0)</f>
        <v>1</v>
      </c>
      <c r="F309">
        <f>_xlfn.XLOOKUP("H.R. 3746",Table2[Bill],Table2[Agree Value])</f>
        <v>0</v>
      </c>
      <c r="G309">
        <f>IF(_3746[[#This Row],[Value]]=_3746[[#This Row],[Agree]],_3746[[#This Row],[Count]],0)</f>
        <v>0</v>
      </c>
      <c r="H309">
        <f>_xlfn.XLOOKUP("H.R. 3746",Table2[Bill],Table2[Weight?],"Error")</f>
        <v>1</v>
      </c>
    </row>
    <row r="310" spans="1:8" x14ac:dyDescent="0.2">
      <c r="A310" t="s">
        <v>357</v>
      </c>
      <c r="B310" t="s">
        <v>1</v>
      </c>
      <c r="C310" t="s">
        <v>203</v>
      </c>
      <c r="D310" t="s">
        <v>490</v>
      </c>
      <c r="E310">
        <f>IF(_3746[[#This Row],[Vote]]="AYE",1,0)</f>
        <v>1</v>
      </c>
      <c r="F310">
        <f>_xlfn.XLOOKUP("H.R. 3746",Table2[Bill],Table2[Agree Value])</f>
        <v>0</v>
      </c>
      <c r="G310">
        <f>IF(_3746[[#This Row],[Value]]=_3746[[#This Row],[Agree]],_3746[[#This Row],[Count]],0)</f>
        <v>0</v>
      </c>
      <c r="H310">
        <f>_xlfn.XLOOKUP("H.R. 3746",Table2[Bill],Table2[Weight?],"Error")</f>
        <v>1</v>
      </c>
    </row>
    <row r="311" spans="1:8" x14ac:dyDescent="0.2">
      <c r="A311" t="s">
        <v>358</v>
      </c>
      <c r="B311" t="s">
        <v>5</v>
      </c>
      <c r="C311" t="s">
        <v>6</v>
      </c>
      <c r="D311" t="s">
        <v>491</v>
      </c>
      <c r="E311">
        <f>IF(_3746[[#This Row],[Vote]]="AYE",1,0)</f>
        <v>0</v>
      </c>
      <c r="F311">
        <f>_xlfn.XLOOKUP("H.R. 3746",Table2[Bill],Table2[Agree Value])</f>
        <v>0</v>
      </c>
      <c r="G311">
        <f>IF(_3746[[#This Row],[Value]]=_3746[[#This Row],[Agree]],_3746[[#This Row],[Count]],0)</f>
        <v>1</v>
      </c>
      <c r="H311">
        <f>_xlfn.XLOOKUP("H.R. 3746",Table2[Bill],Table2[Weight?],"Error")</f>
        <v>1</v>
      </c>
    </row>
    <row r="312" spans="1:8" x14ac:dyDescent="0.2">
      <c r="A312" t="s">
        <v>359</v>
      </c>
      <c r="B312" t="s">
        <v>1</v>
      </c>
      <c r="C312" t="s">
        <v>9</v>
      </c>
      <c r="D312" t="s">
        <v>490</v>
      </c>
      <c r="E312">
        <f>IF(_3746[[#This Row],[Vote]]="AYE",1,0)</f>
        <v>1</v>
      </c>
      <c r="F312">
        <f>_xlfn.XLOOKUP("H.R. 3746",Table2[Bill],Table2[Agree Value])</f>
        <v>0</v>
      </c>
      <c r="G312">
        <f>IF(_3746[[#This Row],[Value]]=_3746[[#This Row],[Agree]],_3746[[#This Row],[Count]],0)</f>
        <v>0</v>
      </c>
      <c r="H312">
        <f>_xlfn.XLOOKUP("H.R. 3746",Table2[Bill],Table2[Weight?],"Error")</f>
        <v>1</v>
      </c>
    </row>
    <row r="313" spans="1:8" x14ac:dyDescent="0.2">
      <c r="A313" t="s">
        <v>360</v>
      </c>
      <c r="B313" t="s">
        <v>1</v>
      </c>
      <c r="C313" t="s">
        <v>269</v>
      </c>
      <c r="D313" t="s">
        <v>490</v>
      </c>
      <c r="E313">
        <f>IF(_3746[[#This Row],[Vote]]="AYE",1,0)</f>
        <v>1</v>
      </c>
      <c r="F313">
        <f>_xlfn.XLOOKUP("H.R. 3746",Table2[Bill],Table2[Agree Value])</f>
        <v>0</v>
      </c>
      <c r="G313">
        <f>IF(_3746[[#This Row],[Value]]=_3746[[#This Row],[Agree]],_3746[[#This Row],[Count]],0)</f>
        <v>0</v>
      </c>
      <c r="H313">
        <f>_xlfn.XLOOKUP("H.R. 3746",Table2[Bill],Table2[Weight?],"Error")</f>
        <v>1</v>
      </c>
    </row>
    <row r="314" spans="1:8" x14ac:dyDescent="0.2">
      <c r="A314" t="s">
        <v>361</v>
      </c>
      <c r="B314" t="s">
        <v>1</v>
      </c>
      <c r="C314" t="s">
        <v>203</v>
      </c>
      <c r="D314" t="s">
        <v>490</v>
      </c>
      <c r="E314">
        <f>IF(_3746[[#This Row],[Vote]]="AYE",1,0)</f>
        <v>1</v>
      </c>
      <c r="F314">
        <f>_xlfn.XLOOKUP("H.R. 3746",Table2[Bill],Table2[Agree Value])</f>
        <v>0</v>
      </c>
      <c r="G314">
        <f>IF(_3746[[#This Row],[Value]]=_3746[[#This Row],[Agree]],_3746[[#This Row],[Count]],0)</f>
        <v>0</v>
      </c>
      <c r="H314">
        <f>_xlfn.XLOOKUP("H.R. 3746",Table2[Bill],Table2[Weight?],"Error")</f>
        <v>1</v>
      </c>
    </row>
    <row r="315" spans="1:8" x14ac:dyDescent="0.2">
      <c r="A315" t="s">
        <v>362</v>
      </c>
      <c r="B315" t="s">
        <v>1</v>
      </c>
      <c r="C315" t="s">
        <v>203</v>
      </c>
      <c r="D315" t="s">
        <v>490</v>
      </c>
      <c r="E315">
        <f>IF(_3746[[#This Row],[Vote]]="AYE",1,0)</f>
        <v>1</v>
      </c>
      <c r="F315">
        <f>_xlfn.XLOOKUP("H.R. 3746",Table2[Bill],Table2[Agree Value])</f>
        <v>0</v>
      </c>
      <c r="G315">
        <f>IF(_3746[[#This Row],[Value]]=_3746[[#This Row],[Agree]],_3746[[#This Row],[Count]],0)</f>
        <v>0</v>
      </c>
      <c r="H315">
        <f>_xlfn.XLOOKUP("H.R. 3746",Table2[Bill],Table2[Weight?],"Error")</f>
        <v>1</v>
      </c>
    </row>
    <row r="316" spans="1:8" x14ac:dyDescent="0.2">
      <c r="A316" t="s">
        <v>363</v>
      </c>
      <c r="B316" t="s">
        <v>1</v>
      </c>
      <c r="C316" t="s">
        <v>9</v>
      </c>
      <c r="D316" t="s">
        <v>490</v>
      </c>
      <c r="E316">
        <f>IF(_3746[[#This Row],[Vote]]="AYE",1,0)</f>
        <v>1</v>
      </c>
      <c r="F316">
        <f>_xlfn.XLOOKUP("H.R. 3746",Table2[Bill],Table2[Agree Value])</f>
        <v>0</v>
      </c>
      <c r="G316">
        <f>IF(_3746[[#This Row],[Value]]=_3746[[#This Row],[Agree]],_3746[[#This Row],[Count]],0)</f>
        <v>0</v>
      </c>
      <c r="H316">
        <f>_xlfn.XLOOKUP("H.R. 3746",Table2[Bill],Table2[Weight?],"Error")</f>
        <v>1</v>
      </c>
    </row>
    <row r="317" spans="1:8" x14ac:dyDescent="0.2">
      <c r="A317" t="s">
        <v>364</v>
      </c>
      <c r="B317" t="s">
        <v>1</v>
      </c>
      <c r="C317" t="s">
        <v>365</v>
      </c>
      <c r="D317" t="s">
        <v>490</v>
      </c>
      <c r="E317">
        <f>IF(_3746[[#This Row],[Vote]]="AYE",1,0)</f>
        <v>1</v>
      </c>
      <c r="F317">
        <f>_xlfn.XLOOKUP("H.R. 3746",Table2[Bill],Table2[Agree Value])</f>
        <v>0</v>
      </c>
      <c r="G317">
        <f>IF(_3746[[#This Row],[Value]]=_3746[[#This Row],[Agree]],_3746[[#This Row],[Count]],0)</f>
        <v>0</v>
      </c>
      <c r="H317">
        <f>_xlfn.XLOOKUP("H.R. 3746",Table2[Bill],Table2[Weight?],"Error")</f>
        <v>1</v>
      </c>
    </row>
    <row r="318" spans="1:8" x14ac:dyDescent="0.2">
      <c r="A318" t="s">
        <v>366</v>
      </c>
      <c r="B318" t="s">
        <v>5</v>
      </c>
      <c r="C318" t="s">
        <v>29</v>
      </c>
      <c r="D318" t="s">
        <v>490</v>
      </c>
      <c r="E318">
        <f>IF(_3746[[#This Row],[Vote]]="AYE",1,0)</f>
        <v>1</v>
      </c>
      <c r="F318">
        <f>_xlfn.XLOOKUP("H.R. 3746",Table2[Bill],Table2[Agree Value])</f>
        <v>0</v>
      </c>
      <c r="G318">
        <f>IF(_3746[[#This Row],[Value]]=_3746[[#This Row],[Agree]],_3746[[#This Row],[Count]],0)</f>
        <v>0</v>
      </c>
      <c r="H318">
        <f>_xlfn.XLOOKUP("H.R. 3746",Table2[Bill],Table2[Weight?],"Error")</f>
        <v>1</v>
      </c>
    </row>
    <row r="319" spans="1:8" x14ac:dyDescent="0.2">
      <c r="A319" t="s">
        <v>367</v>
      </c>
      <c r="B319" t="s">
        <v>1</v>
      </c>
      <c r="C319" t="s">
        <v>141</v>
      </c>
      <c r="D319" t="s">
        <v>490</v>
      </c>
      <c r="E319">
        <f>IF(_3746[[#This Row],[Vote]]="AYE",1,0)</f>
        <v>1</v>
      </c>
      <c r="F319">
        <f>_xlfn.XLOOKUP("H.R. 3746",Table2[Bill],Table2[Agree Value])</f>
        <v>0</v>
      </c>
      <c r="G319">
        <f>IF(_3746[[#This Row],[Value]]=_3746[[#This Row],[Agree]],_3746[[#This Row],[Count]],0)</f>
        <v>0</v>
      </c>
      <c r="H319">
        <f>_xlfn.XLOOKUP("H.R. 3746",Table2[Bill],Table2[Weight?],"Error")</f>
        <v>1</v>
      </c>
    </row>
    <row r="320" spans="1:8" x14ac:dyDescent="0.2">
      <c r="A320" t="s">
        <v>368</v>
      </c>
      <c r="B320" t="s">
        <v>5</v>
      </c>
      <c r="C320" t="s">
        <v>66</v>
      </c>
      <c r="D320" t="s">
        <v>491</v>
      </c>
      <c r="E320">
        <f>IF(_3746[[#This Row],[Vote]]="AYE",1,0)</f>
        <v>0</v>
      </c>
      <c r="F320">
        <f>_xlfn.XLOOKUP("H.R. 3746",Table2[Bill],Table2[Agree Value])</f>
        <v>0</v>
      </c>
      <c r="G320">
        <f>IF(_3746[[#This Row],[Value]]=_3746[[#This Row],[Agree]],_3746[[#This Row],[Count]],0)</f>
        <v>1</v>
      </c>
      <c r="H320">
        <f>_xlfn.XLOOKUP("H.R. 3746",Table2[Bill],Table2[Weight?],"Error")</f>
        <v>1</v>
      </c>
    </row>
    <row r="321" spans="1:8" x14ac:dyDescent="0.2">
      <c r="A321" t="s">
        <v>369</v>
      </c>
      <c r="B321" t="s">
        <v>1</v>
      </c>
      <c r="C321" t="s">
        <v>9</v>
      </c>
      <c r="D321" t="s">
        <v>490</v>
      </c>
      <c r="E321">
        <f>IF(_3746[[#This Row],[Vote]]="AYE",1,0)</f>
        <v>1</v>
      </c>
      <c r="F321">
        <f>_xlfn.XLOOKUP("H.R. 3746",Table2[Bill],Table2[Agree Value])</f>
        <v>0</v>
      </c>
      <c r="G321">
        <f>IF(_3746[[#This Row],[Value]]=_3746[[#This Row],[Agree]],_3746[[#This Row],[Count]],0)</f>
        <v>0</v>
      </c>
      <c r="H321">
        <f>_xlfn.XLOOKUP("H.R. 3746",Table2[Bill],Table2[Weight?],"Error")</f>
        <v>1</v>
      </c>
    </row>
    <row r="322" spans="1:8" x14ac:dyDescent="0.2">
      <c r="A322" t="s">
        <v>370</v>
      </c>
      <c r="B322" t="s">
        <v>1</v>
      </c>
      <c r="C322" t="s">
        <v>59</v>
      </c>
      <c r="D322" t="s">
        <v>490</v>
      </c>
      <c r="E322">
        <f>IF(_3746[[#This Row],[Vote]]="AYE",1,0)</f>
        <v>1</v>
      </c>
      <c r="F322">
        <f>_xlfn.XLOOKUP("H.R. 3746",Table2[Bill],Table2[Agree Value])</f>
        <v>0</v>
      </c>
      <c r="G322">
        <f>IF(_3746[[#This Row],[Value]]=_3746[[#This Row],[Agree]],_3746[[#This Row],[Count]],0)</f>
        <v>0</v>
      </c>
      <c r="H322">
        <f>_xlfn.XLOOKUP("H.R. 3746",Table2[Bill],Table2[Weight?],"Error")</f>
        <v>1</v>
      </c>
    </row>
    <row r="323" spans="1:8" x14ac:dyDescent="0.2">
      <c r="A323" t="s">
        <v>371</v>
      </c>
      <c r="B323" t="s">
        <v>5</v>
      </c>
      <c r="C323" t="s">
        <v>15</v>
      </c>
      <c r="D323" t="s">
        <v>490</v>
      </c>
      <c r="E323">
        <f>IF(_3746[[#This Row],[Vote]]="AYE",1,0)</f>
        <v>1</v>
      </c>
      <c r="F323">
        <f>_xlfn.XLOOKUP("H.R. 3746",Table2[Bill],Table2[Agree Value])</f>
        <v>0</v>
      </c>
      <c r="G323">
        <f>IF(_3746[[#This Row],[Value]]=_3746[[#This Row],[Agree]],_3746[[#This Row],[Count]],0)</f>
        <v>0</v>
      </c>
      <c r="H323">
        <f>_xlfn.XLOOKUP("H.R. 3746",Table2[Bill],Table2[Weight?],"Error")</f>
        <v>1</v>
      </c>
    </row>
    <row r="324" spans="1:8" x14ac:dyDescent="0.2">
      <c r="A324" t="s">
        <v>372</v>
      </c>
      <c r="B324" t="s">
        <v>1</v>
      </c>
      <c r="C324" t="s">
        <v>120</v>
      </c>
      <c r="D324" t="s">
        <v>490</v>
      </c>
      <c r="E324">
        <f>IF(_3746[[#This Row],[Vote]]="AYE",1,0)</f>
        <v>1</v>
      </c>
      <c r="F324">
        <f>_xlfn.XLOOKUP("H.R. 3746",Table2[Bill],Table2[Agree Value])</f>
        <v>0</v>
      </c>
      <c r="G324">
        <f>IF(_3746[[#This Row],[Value]]=_3746[[#This Row],[Agree]],_3746[[#This Row],[Count]],0)</f>
        <v>0</v>
      </c>
      <c r="H324">
        <f>_xlfn.XLOOKUP("H.R. 3746",Table2[Bill],Table2[Weight?],"Error")</f>
        <v>1</v>
      </c>
    </row>
    <row r="325" spans="1:8" x14ac:dyDescent="0.2">
      <c r="A325" t="s">
        <v>373</v>
      </c>
      <c r="B325" t="s">
        <v>1</v>
      </c>
      <c r="C325" t="s">
        <v>194</v>
      </c>
      <c r="D325" t="s">
        <v>490</v>
      </c>
      <c r="E325">
        <f>IF(_3746[[#This Row],[Vote]]="AYE",1,0)</f>
        <v>1</v>
      </c>
      <c r="F325">
        <f>_xlfn.XLOOKUP("H.R. 3746",Table2[Bill],Table2[Agree Value])</f>
        <v>0</v>
      </c>
      <c r="G325">
        <f>IF(_3746[[#This Row],[Value]]=_3746[[#This Row],[Agree]],_3746[[#This Row],[Count]],0)</f>
        <v>0</v>
      </c>
      <c r="H325">
        <f>_xlfn.XLOOKUP("H.R. 3746",Table2[Bill],Table2[Weight?],"Error")</f>
        <v>1</v>
      </c>
    </row>
    <row r="326" spans="1:8" x14ac:dyDescent="0.2">
      <c r="A326" t="s">
        <v>374</v>
      </c>
      <c r="B326" t="s">
        <v>1</v>
      </c>
      <c r="C326" t="s">
        <v>169</v>
      </c>
      <c r="D326" t="s">
        <v>491</v>
      </c>
      <c r="E326">
        <f>IF(_3746[[#This Row],[Vote]]="AYE",1,0)</f>
        <v>0</v>
      </c>
      <c r="F326">
        <f>_xlfn.XLOOKUP("H.R. 3746",Table2[Bill],Table2[Agree Value])</f>
        <v>0</v>
      </c>
      <c r="G326">
        <f>IF(_3746[[#This Row],[Value]]=_3746[[#This Row],[Agree]],_3746[[#This Row],[Count]],0)</f>
        <v>1</v>
      </c>
      <c r="H326">
        <f>_xlfn.XLOOKUP("H.R. 3746",Table2[Bill],Table2[Weight?],"Error")</f>
        <v>1</v>
      </c>
    </row>
    <row r="327" spans="1:8" x14ac:dyDescent="0.2">
      <c r="A327" t="s">
        <v>375</v>
      </c>
      <c r="B327" t="s">
        <v>1</v>
      </c>
      <c r="C327" t="s">
        <v>9</v>
      </c>
      <c r="D327" t="s">
        <v>491</v>
      </c>
      <c r="E327">
        <f>IF(_3746[[#This Row],[Vote]]="AYE",1,0)</f>
        <v>0</v>
      </c>
      <c r="F327">
        <f>_xlfn.XLOOKUP("H.R. 3746",Table2[Bill],Table2[Agree Value])</f>
        <v>0</v>
      </c>
      <c r="G327">
        <f>IF(_3746[[#This Row],[Value]]=_3746[[#This Row],[Agree]],_3746[[#This Row],[Count]],0)</f>
        <v>1</v>
      </c>
      <c r="H327">
        <f>_xlfn.XLOOKUP("H.R. 3746",Table2[Bill],Table2[Weight?],"Error")</f>
        <v>1</v>
      </c>
    </row>
    <row r="328" spans="1:8" x14ac:dyDescent="0.2">
      <c r="A328" t="s">
        <v>376</v>
      </c>
      <c r="B328" t="s">
        <v>5</v>
      </c>
      <c r="C328" t="s">
        <v>39</v>
      </c>
      <c r="D328" t="s">
        <v>491</v>
      </c>
      <c r="E328">
        <f>IF(_3746[[#This Row],[Vote]]="AYE",1,0)</f>
        <v>0</v>
      </c>
      <c r="F328">
        <f>_xlfn.XLOOKUP("H.R. 3746",Table2[Bill],Table2[Agree Value])</f>
        <v>0</v>
      </c>
      <c r="G328">
        <f>IF(_3746[[#This Row],[Value]]=_3746[[#This Row],[Agree]],_3746[[#This Row],[Count]],0)</f>
        <v>1</v>
      </c>
      <c r="H328">
        <f>_xlfn.XLOOKUP("H.R. 3746",Table2[Bill],Table2[Weight?],"Error")</f>
        <v>1</v>
      </c>
    </row>
    <row r="329" spans="1:8" x14ac:dyDescent="0.2">
      <c r="A329" t="s">
        <v>377</v>
      </c>
      <c r="B329" t="s">
        <v>1</v>
      </c>
      <c r="C329" t="s">
        <v>24</v>
      </c>
      <c r="D329" t="s">
        <v>491</v>
      </c>
      <c r="E329">
        <f>IF(_3746[[#This Row],[Vote]]="AYE",1,0)</f>
        <v>0</v>
      </c>
      <c r="F329">
        <f>_xlfn.XLOOKUP("H.R. 3746",Table2[Bill],Table2[Agree Value])</f>
        <v>0</v>
      </c>
      <c r="G329">
        <f>IF(_3746[[#This Row],[Value]]=_3746[[#This Row],[Agree]],_3746[[#This Row],[Count]],0)</f>
        <v>1</v>
      </c>
      <c r="H329">
        <f>_xlfn.XLOOKUP("H.R. 3746",Table2[Bill],Table2[Weight?],"Error")</f>
        <v>1</v>
      </c>
    </row>
    <row r="330" spans="1:8" x14ac:dyDescent="0.2">
      <c r="A330" t="s">
        <v>378</v>
      </c>
      <c r="B330" t="s">
        <v>1</v>
      </c>
      <c r="C330" t="s">
        <v>62</v>
      </c>
      <c r="D330" t="s">
        <v>490</v>
      </c>
      <c r="E330">
        <f>IF(_3746[[#This Row],[Vote]]="AYE",1,0)</f>
        <v>1</v>
      </c>
      <c r="F330">
        <f>_xlfn.XLOOKUP("H.R. 3746",Table2[Bill],Table2[Agree Value])</f>
        <v>0</v>
      </c>
      <c r="G330">
        <f>IF(_3746[[#This Row],[Value]]=_3746[[#This Row],[Agree]],_3746[[#This Row],[Count]],0)</f>
        <v>0</v>
      </c>
      <c r="H330">
        <f>_xlfn.XLOOKUP("H.R. 3746",Table2[Bill],Table2[Weight?],"Error")</f>
        <v>1</v>
      </c>
    </row>
    <row r="331" spans="1:8" x14ac:dyDescent="0.2">
      <c r="A331" t="s">
        <v>379</v>
      </c>
      <c r="B331" t="s">
        <v>1</v>
      </c>
      <c r="C331" t="s">
        <v>62</v>
      </c>
      <c r="D331" t="s">
        <v>491</v>
      </c>
      <c r="E331">
        <f>IF(_3746[[#This Row],[Vote]]="AYE",1,0)</f>
        <v>0</v>
      </c>
      <c r="F331">
        <f>_xlfn.XLOOKUP("H.R. 3746",Table2[Bill],Table2[Agree Value])</f>
        <v>0</v>
      </c>
      <c r="G331">
        <f>IF(_3746[[#This Row],[Value]]=_3746[[#This Row],[Agree]],_3746[[#This Row],[Count]],0)</f>
        <v>1</v>
      </c>
      <c r="H331">
        <f>_xlfn.XLOOKUP("H.R. 3746",Table2[Bill],Table2[Weight?],"Error")</f>
        <v>1</v>
      </c>
    </row>
    <row r="332" spans="1:8" x14ac:dyDescent="0.2">
      <c r="A332" t="s">
        <v>380</v>
      </c>
      <c r="B332" t="s">
        <v>1</v>
      </c>
      <c r="C332" t="s">
        <v>219</v>
      </c>
      <c r="D332" t="s">
        <v>490</v>
      </c>
      <c r="E332">
        <f>IF(_3746[[#This Row],[Vote]]="AYE",1,0)</f>
        <v>1</v>
      </c>
      <c r="F332">
        <f>_xlfn.XLOOKUP("H.R. 3746",Table2[Bill],Table2[Agree Value])</f>
        <v>0</v>
      </c>
      <c r="G332">
        <f>IF(_3746[[#This Row],[Value]]=_3746[[#This Row],[Agree]],_3746[[#This Row],[Count]],0)</f>
        <v>0</v>
      </c>
      <c r="H332">
        <f>_xlfn.XLOOKUP("H.R. 3746",Table2[Bill],Table2[Weight?],"Error")</f>
        <v>1</v>
      </c>
    </row>
    <row r="333" spans="1:8" x14ac:dyDescent="0.2">
      <c r="A333" t="s">
        <v>381</v>
      </c>
      <c r="B333" t="s">
        <v>5</v>
      </c>
      <c r="C333" t="s">
        <v>66</v>
      </c>
      <c r="D333" t="s">
        <v>490</v>
      </c>
      <c r="E333">
        <f>IF(_3746[[#This Row],[Vote]]="AYE",1,0)</f>
        <v>1</v>
      </c>
      <c r="F333">
        <f>_xlfn.XLOOKUP("H.R. 3746",Table2[Bill],Table2[Agree Value])</f>
        <v>0</v>
      </c>
      <c r="G333">
        <f>IF(_3746[[#This Row],[Value]]=_3746[[#This Row],[Agree]],_3746[[#This Row],[Count]],0)</f>
        <v>0</v>
      </c>
      <c r="H333">
        <f>_xlfn.XLOOKUP("H.R. 3746",Table2[Bill],Table2[Weight?],"Error")</f>
        <v>1</v>
      </c>
    </row>
    <row r="334" spans="1:8" x14ac:dyDescent="0.2">
      <c r="A334" t="s">
        <v>382</v>
      </c>
      <c r="B334" t="s">
        <v>5</v>
      </c>
      <c r="C334" t="s">
        <v>141</v>
      </c>
      <c r="D334" t="s">
        <v>490</v>
      </c>
      <c r="E334">
        <f>IF(_3746[[#This Row],[Vote]]="AYE",1,0)</f>
        <v>1</v>
      </c>
      <c r="F334">
        <f>_xlfn.XLOOKUP("H.R. 3746",Table2[Bill],Table2[Agree Value])</f>
        <v>0</v>
      </c>
      <c r="G334">
        <f>IF(_3746[[#This Row],[Value]]=_3746[[#This Row],[Agree]],_3746[[#This Row],[Count]],0)</f>
        <v>0</v>
      </c>
      <c r="H334">
        <f>_xlfn.XLOOKUP("H.R. 3746",Table2[Bill],Table2[Weight?],"Error")</f>
        <v>1</v>
      </c>
    </row>
    <row r="335" spans="1:8" x14ac:dyDescent="0.2">
      <c r="A335" t="s">
        <v>383</v>
      </c>
      <c r="B335" t="s">
        <v>5</v>
      </c>
      <c r="C335" t="s">
        <v>6</v>
      </c>
      <c r="D335" t="s">
        <v>490</v>
      </c>
      <c r="E335">
        <f>IF(_3746[[#This Row],[Vote]]="AYE",1,0)</f>
        <v>1</v>
      </c>
      <c r="F335">
        <f>_xlfn.XLOOKUP("H.R. 3746",Table2[Bill],Table2[Agree Value])</f>
        <v>0</v>
      </c>
      <c r="G335">
        <f>IF(_3746[[#This Row],[Value]]=_3746[[#This Row],[Agree]],_3746[[#This Row],[Count]],0)</f>
        <v>0</v>
      </c>
      <c r="H335">
        <f>_xlfn.XLOOKUP("H.R. 3746",Table2[Bill],Table2[Weight?],"Error")</f>
        <v>1</v>
      </c>
    </row>
    <row r="336" spans="1:8" x14ac:dyDescent="0.2">
      <c r="A336" t="s">
        <v>384</v>
      </c>
      <c r="B336" t="s">
        <v>5</v>
      </c>
      <c r="C336" t="s">
        <v>36</v>
      </c>
      <c r="D336" t="s">
        <v>490</v>
      </c>
      <c r="E336">
        <f>IF(_3746[[#This Row],[Vote]]="AYE",1,0)</f>
        <v>1</v>
      </c>
      <c r="F336">
        <f>_xlfn.XLOOKUP("H.R. 3746",Table2[Bill],Table2[Agree Value])</f>
        <v>0</v>
      </c>
      <c r="G336">
        <f>IF(_3746[[#This Row],[Value]]=_3746[[#This Row],[Agree]],_3746[[#This Row],[Count]],0)</f>
        <v>0</v>
      </c>
      <c r="H336">
        <f>_xlfn.XLOOKUP("H.R. 3746",Table2[Bill],Table2[Weight?],"Error")</f>
        <v>1</v>
      </c>
    </row>
    <row r="337" spans="1:8" x14ac:dyDescent="0.2">
      <c r="A337" t="s">
        <v>385</v>
      </c>
      <c r="B337" t="s">
        <v>5</v>
      </c>
      <c r="C337" t="s">
        <v>75</v>
      </c>
      <c r="D337" t="s">
        <v>491</v>
      </c>
      <c r="E337">
        <f>IF(_3746[[#This Row],[Vote]]="AYE",1,0)</f>
        <v>0</v>
      </c>
      <c r="F337">
        <f>_xlfn.XLOOKUP("H.R. 3746",Table2[Bill],Table2[Agree Value])</f>
        <v>0</v>
      </c>
      <c r="G337">
        <f>IF(_3746[[#This Row],[Value]]=_3746[[#This Row],[Agree]],_3746[[#This Row],[Count]],0)</f>
        <v>1</v>
      </c>
      <c r="H337">
        <f>_xlfn.XLOOKUP("H.R. 3746",Table2[Bill],Table2[Weight?],"Error")</f>
        <v>1</v>
      </c>
    </row>
    <row r="338" spans="1:8" x14ac:dyDescent="0.2">
      <c r="A338" t="s">
        <v>386</v>
      </c>
      <c r="B338" t="s">
        <v>5</v>
      </c>
      <c r="C338" t="s">
        <v>387</v>
      </c>
      <c r="D338" t="s">
        <v>491</v>
      </c>
      <c r="E338">
        <f>IF(_3746[[#This Row],[Vote]]="AYE",1,0)</f>
        <v>0</v>
      </c>
      <c r="F338">
        <f>_xlfn.XLOOKUP("H.R. 3746",Table2[Bill],Table2[Agree Value])</f>
        <v>0</v>
      </c>
      <c r="G338">
        <f>IF(_3746[[#This Row],[Value]]=_3746[[#This Row],[Agree]],_3746[[#This Row],[Count]],0)</f>
        <v>1</v>
      </c>
      <c r="H338">
        <f>_xlfn.XLOOKUP("H.R. 3746",Table2[Bill],Table2[Weight?],"Error")</f>
        <v>1</v>
      </c>
    </row>
    <row r="339" spans="1:8" x14ac:dyDescent="0.2">
      <c r="A339" t="s">
        <v>388</v>
      </c>
      <c r="B339" t="s">
        <v>1</v>
      </c>
      <c r="C339" t="s">
        <v>2</v>
      </c>
      <c r="D339" t="s">
        <v>400</v>
      </c>
      <c r="E339">
        <f>IF(_3746[[#This Row],[Vote]]="AYE",1,0)</f>
        <v>0</v>
      </c>
      <c r="F339">
        <f>_xlfn.XLOOKUP("H.R. 3746",Table2[Bill],Table2[Agree Value])</f>
        <v>0</v>
      </c>
      <c r="G339">
        <f>IF(_3746[[#This Row],[Value]]=_3746[[#This Row],[Agree]],_3746[[#This Row],[Count]],0)</f>
        <v>1</v>
      </c>
      <c r="H339">
        <f>_xlfn.XLOOKUP("H.R. 3746",Table2[Bill],Table2[Weight?],"Error")</f>
        <v>1</v>
      </c>
    </row>
    <row r="340" spans="1:8" x14ac:dyDescent="0.2">
      <c r="A340" t="s">
        <v>389</v>
      </c>
      <c r="B340" t="s">
        <v>5</v>
      </c>
      <c r="C340" t="s">
        <v>2</v>
      </c>
      <c r="D340" t="s">
        <v>490</v>
      </c>
      <c r="E340">
        <f>IF(_3746[[#This Row],[Vote]]="AYE",1,0)</f>
        <v>1</v>
      </c>
      <c r="F340">
        <f>_xlfn.XLOOKUP("H.R. 3746",Table2[Bill],Table2[Agree Value])</f>
        <v>0</v>
      </c>
      <c r="G340">
        <f>IF(_3746[[#This Row],[Value]]=_3746[[#This Row],[Agree]],_3746[[#This Row],[Count]],0)</f>
        <v>0</v>
      </c>
      <c r="H340">
        <f>_xlfn.XLOOKUP("H.R. 3746",Table2[Bill],Table2[Weight?],"Error")</f>
        <v>1</v>
      </c>
    </row>
    <row r="341" spans="1:8" x14ac:dyDescent="0.2">
      <c r="A341" t="s">
        <v>390</v>
      </c>
      <c r="B341" t="s">
        <v>5</v>
      </c>
      <c r="C341" t="s">
        <v>15</v>
      </c>
      <c r="D341" t="s">
        <v>491</v>
      </c>
      <c r="E341">
        <f>IF(_3746[[#This Row],[Vote]]="AYE",1,0)</f>
        <v>0</v>
      </c>
      <c r="F341">
        <f>_xlfn.XLOOKUP("H.R. 3746",Table2[Bill],Table2[Agree Value])</f>
        <v>0</v>
      </c>
      <c r="G341">
        <f>IF(_3746[[#This Row],[Value]]=_3746[[#This Row],[Agree]],_3746[[#This Row],[Count]],0)</f>
        <v>1</v>
      </c>
      <c r="H341">
        <f>_xlfn.XLOOKUP("H.R. 3746",Table2[Bill],Table2[Weight?],"Error")</f>
        <v>1</v>
      </c>
    </row>
    <row r="342" spans="1:8" x14ac:dyDescent="0.2">
      <c r="A342" t="s">
        <v>391</v>
      </c>
      <c r="B342" t="s">
        <v>1</v>
      </c>
      <c r="C342" t="s">
        <v>9</v>
      </c>
      <c r="D342" t="s">
        <v>490</v>
      </c>
      <c r="E342">
        <f>IF(_3746[[#This Row],[Vote]]="AYE",1,0)</f>
        <v>1</v>
      </c>
      <c r="F342">
        <f>_xlfn.XLOOKUP("H.R. 3746",Table2[Bill],Table2[Agree Value])</f>
        <v>0</v>
      </c>
      <c r="G342">
        <f>IF(_3746[[#This Row],[Value]]=_3746[[#This Row],[Agree]],_3746[[#This Row],[Count]],0)</f>
        <v>0</v>
      </c>
      <c r="H342">
        <f>_xlfn.XLOOKUP("H.R. 3746",Table2[Bill],Table2[Weight?],"Error")</f>
        <v>1</v>
      </c>
    </row>
    <row r="343" spans="1:8" x14ac:dyDescent="0.2">
      <c r="A343" t="s">
        <v>392</v>
      </c>
      <c r="B343" t="s">
        <v>1</v>
      </c>
      <c r="C343" t="s">
        <v>219</v>
      </c>
      <c r="D343" t="s">
        <v>490</v>
      </c>
      <c r="E343">
        <f>IF(_3746[[#This Row],[Vote]]="AYE",1,0)</f>
        <v>1</v>
      </c>
      <c r="F343">
        <f>_xlfn.XLOOKUP("H.R. 3746",Table2[Bill],Table2[Agree Value])</f>
        <v>0</v>
      </c>
      <c r="G343">
        <f>IF(_3746[[#This Row],[Value]]=_3746[[#This Row],[Agree]],_3746[[#This Row],[Count]],0)</f>
        <v>0</v>
      </c>
      <c r="H343">
        <f>_xlfn.XLOOKUP("H.R. 3746",Table2[Bill],Table2[Weight?],"Error")</f>
        <v>1</v>
      </c>
    </row>
    <row r="344" spans="1:8" x14ac:dyDescent="0.2">
      <c r="A344" t="s">
        <v>393</v>
      </c>
      <c r="B344" t="s">
        <v>5</v>
      </c>
      <c r="C344" t="s">
        <v>39</v>
      </c>
      <c r="D344" t="s">
        <v>490</v>
      </c>
      <c r="E344">
        <f>IF(_3746[[#This Row],[Vote]]="AYE",1,0)</f>
        <v>1</v>
      </c>
      <c r="F344">
        <f>_xlfn.XLOOKUP("H.R. 3746",Table2[Bill],Table2[Agree Value])</f>
        <v>0</v>
      </c>
      <c r="G344">
        <f>IF(_3746[[#This Row],[Value]]=_3746[[#This Row],[Agree]],_3746[[#This Row],[Count]],0)</f>
        <v>0</v>
      </c>
      <c r="H344">
        <f>_xlfn.XLOOKUP("H.R. 3746",Table2[Bill],Table2[Weight?],"Error")</f>
        <v>1</v>
      </c>
    </row>
    <row r="345" spans="1:8" x14ac:dyDescent="0.2">
      <c r="A345" t="s">
        <v>394</v>
      </c>
      <c r="B345" t="s">
        <v>1</v>
      </c>
      <c r="C345" t="s">
        <v>64</v>
      </c>
      <c r="D345" t="s">
        <v>490</v>
      </c>
      <c r="E345">
        <f>IF(_3746[[#This Row],[Vote]]="AYE",1,0)</f>
        <v>1</v>
      </c>
      <c r="F345">
        <f>_xlfn.XLOOKUP("H.R. 3746",Table2[Bill],Table2[Agree Value])</f>
        <v>0</v>
      </c>
      <c r="G345">
        <f>IF(_3746[[#This Row],[Value]]=_3746[[#This Row],[Agree]],_3746[[#This Row],[Count]],0)</f>
        <v>0</v>
      </c>
      <c r="H345">
        <f>_xlfn.XLOOKUP("H.R. 3746",Table2[Bill],Table2[Weight?],"Error")</f>
        <v>1</v>
      </c>
    </row>
    <row r="346" spans="1:8" x14ac:dyDescent="0.2">
      <c r="A346" t="s">
        <v>395</v>
      </c>
      <c r="B346" t="s">
        <v>5</v>
      </c>
      <c r="C346" t="s">
        <v>39</v>
      </c>
      <c r="D346" t="s">
        <v>490</v>
      </c>
      <c r="E346">
        <f>IF(_3746[[#This Row],[Vote]]="AYE",1,0)</f>
        <v>1</v>
      </c>
      <c r="F346">
        <f>_xlfn.XLOOKUP("H.R. 3746",Table2[Bill],Table2[Agree Value])</f>
        <v>0</v>
      </c>
      <c r="G346">
        <f>IF(_3746[[#This Row],[Value]]=_3746[[#This Row],[Agree]],_3746[[#This Row],[Count]],0)</f>
        <v>0</v>
      </c>
      <c r="H346">
        <f>_xlfn.XLOOKUP("H.R. 3746",Table2[Bill],Table2[Weight?],"Error")</f>
        <v>1</v>
      </c>
    </row>
    <row r="347" spans="1:8" x14ac:dyDescent="0.2">
      <c r="A347" t="s">
        <v>396</v>
      </c>
      <c r="B347" t="s">
        <v>1</v>
      </c>
      <c r="C347" t="s">
        <v>42</v>
      </c>
      <c r="D347" t="s">
        <v>490</v>
      </c>
      <c r="E347">
        <f>IF(_3746[[#This Row],[Vote]]="AYE",1,0)</f>
        <v>1</v>
      </c>
      <c r="F347">
        <f>_xlfn.XLOOKUP("H.R. 3746",Table2[Bill],Table2[Agree Value])</f>
        <v>0</v>
      </c>
      <c r="G347">
        <f>IF(_3746[[#This Row],[Value]]=_3746[[#This Row],[Agree]],_3746[[#This Row],[Count]],0)</f>
        <v>0</v>
      </c>
      <c r="H347">
        <f>_xlfn.XLOOKUP("H.R. 3746",Table2[Bill],Table2[Weight?],"Error")</f>
        <v>1</v>
      </c>
    </row>
    <row r="348" spans="1:8" x14ac:dyDescent="0.2">
      <c r="A348" t="s">
        <v>397</v>
      </c>
      <c r="B348" t="s">
        <v>1</v>
      </c>
      <c r="C348" t="s">
        <v>9</v>
      </c>
      <c r="D348" t="s">
        <v>490</v>
      </c>
      <c r="E348">
        <f>IF(_3746[[#This Row],[Vote]]="AYE",1,0)</f>
        <v>1</v>
      </c>
      <c r="F348">
        <f>_xlfn.XLOOKUP("H.R. 3746",Table2[Bill],Table2[Agree Value])</f>
        <v>0</v>
      </c>
      <c r="G348">
        <f>IF(_3746[[#This Row],[Value]]=_3746[[#This Row],[Agree]],_3746[[#This Row],[Count]],0)</f>
        <v>0</v>
      </c>
      <c r="H348">
        <f>_xlfn.XLOOKUP("H.R. 3746",Table2[Bill],Table2[Weight?],"Error")</f>
        <v>1</v>
      </c>
    </row>
    <row r="349" spans="1:8" x14ac:dyDescent="0.2">
      <c r="A349" t="s">
        <v>497</v>
      </c>
      <c r="B349" t="s">
        <v>5</v>
      </c>
      <c r="C349" t="s">
        <v>64</v>
      </c>
      <c r="D349" t="s">
        <v>491</v>
      </c>
      <c r="E349">
        <f>IF(_3746[[#This Row],[Vote]]="AYE",1,0)</f>
        <v>0</v>
      </c>
      <c r="F349">
        <f>_xlfn.XLOOKUP("H.R. 3746",Table2[Bill],Table2[Agree Value])</f>
        <v>0</v>
      </c>
      <c r="G349">
        <f>IF(_3746[[#This Row],[Value]]=_3746[[#This Row],[Agree]],_3746[[#This Row],[Count]],0)</f>
        <v>1</v>
      </c>
      <c r="H349">
        <f>_xlfn.XLOOKUP("H.R. 3746",Table2[Bill],Table2[Weight?],"Error")</f>
        <v>1</v>
      </c>
    </row>
    <row r="350" spans="1:8" x14ac:dyDescent="0.2">
      <c r="A350" t="s">
        <v>398</v>
      </c>
      <c r="B350" t="s">
        <v>1</v>
      </c>
      <c r="C350" t="s">
        <v>219</v>
      </c>
      <c r="D350" t="s">
        <v>490</v>
      </c>
      <c r="E350">
        <f>IF(_3746[[#This Row],[Vote]]="AYE",1,0)</f>
        <v>1</v>
      </c>
      <c r="F350">
        <f>_xlfn.XLOOKUP("H.R. 3746",Table2[Bill],Table2[Agree Value])</f>
        <v>0</v>
      </c>
      <c r="G350">
        <f>IF(_3746[[#This Row],[Value]]=_3746[[#This Row],[Agree]],_3746[[#This Row],[Count]],0)</f>
        <v>0</v>
      </c>
      <c r="H350">
        <f>_xlfn.XLOOKUP("H.R. 3746",Table2[Bill],Table2[Weight?],"Error")</f>
        <v>1</v>
      </c>
    </row>
    <row r="351" spans="1:8" x14ac:dyDescent="0.2">
      <c r="A351" t="s">
        <v>399</v>
      </c>
      <c r="B351" t="s">
        <v>5</v>
      </c>
      <c r="C351" t="s">
        <v>89</v>
      </c>
      <c r="D351" t="s">
        <v>490</v>
      </c>
      <c r="E351">
        <f>IF(_3746[[#This Row],[Vote]]="AYE",1,0)</f>
        <v>1</v>
      </c>
      <c r="F351">
        <f>_xlfn.XLOOKUP("H.R. 3746",Table2[Bill],Table2[Agree Value])</f>
        <v>0</v>
      </c>
      <c r="G351">
        <f>IF(_3746[[#This Row],[Value]]=_3746[[#This Row],[Agree]],_3746[[#This Row],[Count]],0)</f>
        <v>0</v>
      </c>
      <c r="H351">
        <f>_xlfn.XLOOKUP("H.R. 3746",Table2[Bill],Table2[Weight?],"Error")</f>
        <v>1</v>
      </c>
    </row>
    <row r="352" spans="1:8" x14ac:dyDescent="0.2">
      <c r="A352" t="s">
        <v>401</v>
      </c>
      <c r="B352" t="s">
        <v>1</v>
      </c>
      <c r="C352" t="s">
        <v>66</v>
      </c>
      <c r="D352" t="s">
        <v>490</v>
      </c>
      <c r="E352">
        <f>IF(_3746[[#This Row],[Vote]]="AYE",1,0)</f>
        <v>1</v>
      </c>
      <c r="F352">
        <f>_xlfn.XLOOKUP("H.R. 3746",Table2[Bill],Table2[Agree Value])</f>
        <v>0</v>
      </c>
      <c r="G352">
        <f>IF(_3746[[#This Row],[Value]]=_3746[[#This Row],[Agree]],_3746[[#This Row],[Count]],0)</f>
        <v>0</v>
      </c>
      <c r="H352">
        <f>_xlfn.XLOOKUP("H.R. 3746",Table2[Bill],Table2[Weight?],"Error")</f>
        <v>1</v>
      </c>
    </row>
    <row r="353" spans="1:8" x14ac:dyDescent="0.2">
      <c r="A353" t="s">
        <v>402</v>
      </c>
      <c r="B353" t="s">
        <v>1</v>
      </c>
      <c r="C353" t="s">
        <v>62</v>
      </c>
      <c r="D353" t="s">
        <v>491</v>
      </c>
      <c r="E353">
        <f>IF(_3746[[#This Row],[Vote]]="AYE",1,0)</f>
        <v>0</v>
      </c>
      <c r="F353">
        <f>_xlfn.XLOOKUP("H.R. 3746",Table2[Bill],Table2[Agree Value])</f>
        <v>0</v>
      </c>
      <c r="G353">
        <f>IF(_3746[[#This Row],[Value]]=_3746[[#This Row],[Agree]],_3746[[#This Row],[Count]],0)</f>
        <v>1</v>
      </c>
      <c r="H353">
        <f>_xlfn.XLOOKUP("H.R. 3746",Table2[Bill],Table2[Weight?],"Error")</f>
        <v>1</v>
      </c>
    </row>
    <row r="354" spans="1:8" x14ac:dyDescent="0.2">
      <c r="A354" t="s">
        <v>403</v>
      </c>
      <c r="B354" t="s">
        <v>1</v>
      </c>
      <c r="C354" t="s">
        <v>9</v>
      </c>
      <c r="D354" t="s">
        <v>490</v>
      </c>
      <c r="E354">
        <f>IF(_3746[[#This Row],[Vote]]="AYE",1,0)</f>
        <v>1</v>
      </c>
      <c r="F354">
        <f>_xlfn.XLOOKUP("H.R. 3746",Table2[Bill],Table2[Agree Value])</f>
        <v>0</v>
      </c>
      <c r="G354">
        <f>IF(_3746[[#This Row],[Value]]=_3746[[#This Row],[Agree]],_3746[[#This Row],[Count]],0)</f>
        <v>0</v>
      </c>
      <c r="H354">
        <f>_xlfn.XLOOKUP("H.R. 3746",Table2[Bill],Table2[Weight?],"Error")</f>
        <v>1</v>
      </c>
    </row>
    <row r="355" spans="1:8" x14ac:dyDescent="0.2">
      <c r="A355" t="s">
        <v>404</v>
      </c>
      <c r="B355" t="s">
        <v>1</v>
      </c>
      <c r="C355" t="s">
        <v>62</v>
      </c>
      <c r="D355" t="s">
        <v>490</v>
      </c>
      <c r="E355">
        <f>IF(_3746[[#This Row],[Vote]]="AYE",1,0)</f>
        <v>1</v>
      </c>
      <c r="F355">
        <f>_xlfn.XLOOKUP("H.R. 3746",Table2[Bill],Table2[Agree Value])</f>
        <v>0</v>
      </c>
      <c r="G355">
        <f>IF(_3746[[#This Row],[Value]]=_3746[[#This Row],[Agree]],_3746[[#This Row],[Count]],0)</f>
        <v>0</v>
      </c>
      <c r="H355">
        <f>_xlfn.XLOOKUP("H.R. 3746",Table2[Bill],Table2[Weight?],"Error")</f>
        <v>1</v>
      </c>
    </row>
    <row r="356" spans="1:8" x14ac:dyDescent="0.2">
      <c r="A356" t="s">
        <v>405</v>
      </c>
      <c r="B356" t="s">
        <v>1</v>
      </c>
      <c r="C356" t="s">
        <v>45</v>
      </c>
      <c r="D356" t="s">
        <v>490</v>
      </c>
      <c r="E356">
        <f>IF(_3746[[#This Row],[Vote]]="AYE",1,0)</f>
        <v>1</v>
      </c>
      <c r="F356">
        <f>_xlfn.XLOOKUP("H.R. 3746",Table2[Bill],Table2[Agree Value])</f>
        <v>0</v>
      </c>
      <c r="G356">
        <f>IF(_3746[[#This Row],[Value]]=_3746[[#This Row],[Agree]],_3746[[#This Row],[Count]],0)</f>
        <v>0</v>
      </c>
      <c r="H356">
        <f>_xlfn.XLOOKUP("H.R. 3746",Table2[Bill],Table2[Weight?],"Error")</f>
        <v>1</v>
      </c>
    </row>
    <row r="357" spans="1:8" x14ac:dyDescent="0.2">
      <c r="A357" t="s">
        <v>406</v>
      </c>
      <c r="B357" t="s">
        <v>1</v>
      </c>
      <c r="C357" t="s">
        <v>141</v>
      </c>
      <c r="D357" t="s">
        <v>490</v>
      </c>
      <c r="E357">
        <f>IF(_3746[[#This Row],[Vote]]="AYE",1,0)</f>
        <v>1</v>
      </c>
      <c r="F357">
        <f>_xlfn.XLOOKUP("H.R. 3746",Table2[Bill],Table2[Agree Value])</f>
        <v>0</v>
      </c>
      <c r="G357">
        <f>IF(_3746[[#This Row],[Value]]=_3746[[#This Row],[Agree]],_3746[[#This Row],[Count]],0)</f>
        <v>0</v>
      </c>
      <c r="H357">
        <f>_xlfn.XLOOKUP("H.R. 3746",Table2[Bill],Table2[Weight?],"Error")</f>
        <v>1</v>
      </c>
    </row>
    <row r="358" spans="1:8" x14ac:dyDescent="0.2">
      <c r="A358" t="s">
        <v>407</v>
      </c>
      <c r="B358" t="s">
        <v>5</v>
      </c>
      <c r="C358" t="s">
        <v>51</v>
      </c>
      <c r="D358" t="s">
        <v>490</v>
      </c>
      <c r="E358">
        <f>IF(_3746[[#This Row],[Vote]]="AYE",1,0)</f>
        <v>1</v>
      </c>
      <c r="F358">
        <f>_xlfn.XLOOKUP("H.R. 3746",Table2[Bill],Table2[Agree Value])</f>
        <v>0</v>
      </c>
      <c r="G358">
        <f>IF(_3746[[#This Row],[Value]]=_3746[[#This Row],[Agree]],_3746[[#This Row],[Count]],0)</f>
        <v>0</v>
      </c>
      <c r="H358">
        <f>_xlfn.XLOOKUP("H.R. 3746",Table2[Bill],Table2[Weight?],"Error")</f>
        <v>1</v>
      </c>
    </row>
    <row r="359" spans="1:8" x14ac:dyDescent="0.2">
      <c r="A359" t="s">
        <v>408</v>
      </c>
      <c r="B359" t="s">
        <v>1</v>
      </c>
      <c r="C359" t="s">
        <v>47</v>
      </c>
      <c r="D359" t="s">
        <v>491</v>
      </c>
      <c r="E359">
        <f>IF(_3746[[#This Row],[Vote]]="AYE",1,0)</f>
        <v>0</v>
      </c>
      <c r="F359">
        <f>_xlfn.XLOOKUP("H.R. 3746",Table2[Bill],Table2[Agree Value])</f>
        <v>0</v>
      </c>
      <c r="G359">
        <f>IF(_3746[[#This Row],[Value]]=_3746[[#This Row],[Agree]],_3746[[#This Row],[Count]],0)</f>
        <v>1</v>
      </c>
      <c r="H359">
        <f>_xlfn.XLOOKUP("H.R. 3746",Table2[Bill],Table2[Weight?],"Error")</f>
        <v>1</v>
      </c>
    </row>
    <row r="360" spans="1:8" x14ac:dyDescent="0.2">
      <c r="A360" t="s">
        <v>409</v>
      </c>
      <c r="B360" t="s">
        <v>5</v>
      </c>
      <c r="C360" t="s">
        <v>13</v>
      </c>
      <c r="D360" t="s">
        <v>490</v>
      </c>
      <c r="E360">
        <f>IF(_3746[[#This Row],[Vote]]="AYE",1,0)</f>
        <v>1</v>
      </c>
      <c r="F360">
        <f>_xlfn.XLOOKUP("H.R. 3746",Table2[Bill],Table2[Agree Value])</f>
        <v>0</v>
      </c>
      <c r="G360">
        <f>IF(_3746[[#This Row],[Value]]=_3746[[#This Row],[Agree]],_3746[[#This Row],[Count]],0)</f>
        <v>0</v>
      </c>
      <c r="H360">
        <f>_xlfn.XLOOKUP("H.R. 3746",Table2[Bill],Table2[Weight?],"Error")</f>
        <v>1</v>
      </c>
    </row>
    <row r="361" spans="1:8" x14ac:dyDescent="0.2">
      <c r="A361" t="s">
        <v>410</v>
      </c>
      <c r="B361" t="s">
        <v>1</v>
      </c>
      <c r="C361" t="s">
        <v>13</v>
      </c>
      <c r="D361" t="s">
        <v>490</v>
      </c>
      <c r="E361">
        <f>IF(_3746[[#This Row],[Vote]]="AYE",1,0)</f>
        <v>1</v>
      </c>
      <c r="F361">
        <f>_xlfn.XLOOKUP("H.R. 3746",Table2[Bill],Table2[Agree Value])</f>
        <v>0</v>
      </c>
      <c r="G361">
        <f>IF(_3746[[#This Row],[Value]]=_3746[[#This Row],[Agree]],_3746[[#This Row],[Count]],0)</f>
        <v>0</v>
      </c>
      <c r="H361">
        <f>_xlfn.XLOOKUP("H.R. 3746",Table2[Bill],Table2[Weight?],"Error")</f>
        <v>1</v>
      </c>
    </row>
    <row r="362" spans="1:8" x14ac:dyDescent="0.2">
      <c r="A362" t="s">
        <v>411</v>
      </c>
      <c r="B362" t="s">
        <v>5</v>
      </c>
      <c r="C362" t="s">
        <v>15</v>
      </c>
      <c r="D362" t="s">
        <v>491</v>
      </c>
      <c r="E362">
        <f>IF(_3746[[#This Row],[Vote]]="AYE",1,0)</f>
        <v>0</v>
      </c>
      <c r="F362">
        <f>_xlfn.XLOOKUP("H.R. 3746",Table2[Bill],Table2[Agree Value])</f>
        <v>0</v>
      </c>
      <c r="G362">
        <f>IF(_3746[[#This Row],[Value]]=_3746[[#This Row],[Agree]],_3746[[#This Row],[Count]],0)</f>
        <v>1</v>
      </c>
      <c r="H362">
        <f>_xlfn.XLOOKUP("H.R. 3746",Table2[Bill],Table2[Weight?],"Error")</f>
        <v>1</v>
      </c>
    </row>
    <row r="363" spans="1:8" x14ac:dyDescent="0.2">
      <c r="A363" t="s">
        <v>412</v>
      </c>
      <c r="B363" t="s">
        <v>5</v>
      </c>
      <c r="C363" t="s">
        <v>15</v>
      </c>
      <c r="D363" t="s">
        <v>491</v>
      </c>
      <c r="E363">
        <f>IF(_3746[[#This Row],[Vote]]="AYE",1,0)</f>
        <v>0</v>
      </c>
      <c r="F363">
        <f>_xlfn.XLOOKUP("H.R. 3746",Table2[Bill],Table2[Agree Value])</f>
        <v>0</v>
      </c>
      <c r="G363">
        <f>IF(_3746[[#This Row],[Value]]=_3746[[#This Row],[Agree]],_3746[[#This Row],[Count]],0)</f>
        <v>1</v>
      </c>
      <c r="H363">
        <f>_xlfn.XLOOKUP("H.R. 3746",Table2[Bill],Table2[Weight?],"Error")</f>
        <v>1</v>
      </c>
    </row>
    <row r="364" spans="1:8" x14ac:dyDescent="0.2">
      <c r="A364" t="s">
        <v>413</v>
      </c>
      <c r="B364" t="s">
        <v>1</v>
      </c>
      <c r="C364" t="s">
        <v>6</v>
      </c>
      <c r="D364" t="s">
        <v>490</v>
      </c>
      <c r="E364">
        <f>IF(_3746[[#This Row],[Vote]]="AYE",1,0)</f>
        <v>1</v>
      </c>
      <c r="F364">
        <f>_xlfn.XLOOKUP("H.R. 3746",Table2[Bill],Table2[Agree Value])</f>
        <v>0</v>
      </c>
      <c r="G364">
        <f>IF(_3746[[#This Row],[Value]]=_3746[[#This Row],[Agree]],_3746[[#This Row],[Count]],0)</f>
        <v>0</v>
      </c>
      <c r="H364">
        <f>_xlfn.XLOOKUP("H.R. 3746",Table2[Bill],Table2[Weight?],"Error")</f>
        <v>1</v>
      </c>
    </row>
    <row r="365" spans="1:8" x14ac:dyDescent="0.2">
      <c r="A365" t="s">
        <v>414</v>
      </c>
      <c r="B365" t="s">
        <v>1</v>
      </c>
      <c r="C365" t="s">
        <v>9</v>
      </c>
      <c r="D365" t="s">
        <v>490</v>
      </c>
      <c r="E365">
        <f>IF(_3746[[#This Row],[Vote]]="AYE",1,0)</f>
        <v>1</v>
      </c>
      <c r="F365">
        <f>_xlfn.XLOOKUP("H.R. 3746",Table2[Bill],Table2[Agree Value])</f>
        <v>0</v>
      </c>
      <c r="G365">
        <f>IF(_3746[[#This Row],[Value]]=_3746[[#This Row],[Agree]],_3746[[#This Row],[Count]],0)</f>
        <v>0</v>
      </c>
      <c r="H365">
        <f>_xlfn.XLOOKUP("H.R. 3746",Table2[Bill],Table2[Weight?],"Error")</f>
        <v>1</v>
      </c>
    </row>
    <row r="366" spans="1:8" x14ac:dyDescent="0.2">
      <c r="A366" t="s">
        <v>415</v>
      </c>
      <c r="B366" t="s">
        <v>1</v>
      </c>
      <c r="C366" t="s">
        <v>203</v>
      </c>
      <c r="D366" t="s">
        <v>490</v>
      </c>
      <c r="E366">
        <f>IF(_3746[[#This Row],[Vote]]="AYE",1,0)</f>
        <v>1</v>
      </c>
      <c r="F366">
        <f>_xlfn.XLOOKUP("H.R. 3746",Table2[Bill],Table2[Agree Value])</f>
        <v>0</v>
      </c>
      <c r="G366">
        <f>IF(_3746[[#This Row],[Value]]=_3746[[#This Row],[Agree]],_3746[[#This Row],[Count]],0)</f>
        <v>0</v>
      </c>
      <c r="H366">
        <f>_xlfn.XLOOKUP("H.R. 3746",Table2[Bill],Table2[Weight?],"Error")</f>
        <v>1</v>
      </c>
    </row>
    <row r="367" spans="1:8" x14ac:dyDescent="0.2">
      <c r="A367" t="s">
        <v>416</v>
      </c>
      <c r="B367" t="s">
        <v>5</v>
      </c>
      <c r="C367" t="s">
        <v>182</v>
      </c>
      <c r="D367" t="s">
        <v>490</v>
      </c>
      <c r="E367">
        <f>IF(_3746[[#This Row],[Vote]]="AYE",1,0)</f>
        <v>1</v>
      </c>
      <c r="F367">
        <f>_xlfn.XLOOKUP("H.R. 3746",Table2[Bill],Table2[Agree Value])</f>
        <v>0</v>
      </c>
      <c r="G367">
        <f>IF(_3746[[#This Row],[Value]]=_3746[[#This Row],[Agree]],_3746[[#This Row],[Count]],0)</f>
        <v>0</v>
      </c>
      <c r="H367">
        <f>_xlfn.XLOOKUP("H.R. 3746",Table2[Bill],Table2[Weight?],"Error")</f>
        <v>1</v>
      </c>
    </row>
    <row r="368" spans="1:8" x14ac:dyDescent="0.2">
      <c r="A368" t="s">
        <v>417</v>
      </c>
      <c r="B368" t="s">
        <v>1</v>
      </c>
      <c r="C368" t="s">
        <v>45</v>
      </c>
      <c r="D368" t="s">
        <v>490</v>
      </c>
      <c r="E368">
        <f>IF(_3746[[#This Row],[Vote]]="AYE",1,0)</f>
        <v>1</v>
      </c>
      <c r="F368">
        <f>_xlfn.XLOOKUP("H.R. 3746",Table2[Bill],Table2[Agree Value])</f>
        <v>0</v>
      </c>
      <c r="G368">
        <f>IF(_3746[[#This Row],[Value]]=_3746[[#This Row],[Agree]],_3746[[#This Row],[Count]],0)</f>
        <v>0</v>
      </c>
      <c r="H368">
        <f>_xlfn.XLOOKUP("H.R. 3746",Table2[Bill],Table2[Weight?],"Error")</f>
        <v>1</v>
      </c>
    </row>
    <row r="369" spans="1:8" x14ac:dyDescent="0.2">
      <c r="A369" t="s">
        <v>418</v>
      </c>
      <c r="B369" t="s">
        <v>5</v>
      </c>
      <c r="C369" t="s">
        <v>11</v>
      </c>
      <c r="D369" t="s">
        <v>490</v>
      </c>
      <c r="E369">
        <f>IF(_3746[[#This Row],[Vote]]="AYE",1,0)</f>
        <v>1</v>
      </c>
      <c r="F369">
        <f>_xlfn.XLOOKUP("H.R. 3746",Table2[Bill],Table2[Agree Value])</f>
        <v>0</v>
      </c>
      <c r="G369">
        <f>IF(_3746[[#This Row],[Value]]=_3746[[#This Row],[Agree]],_3746[[#This Row],[Count]],0)</f>
        <v>0</v>
      </c>
      <c r="H369">
        <f>_xlfn.XLOOKUP("H.R. 3746",Table2[Bill],Table2[Weight?],"Error")</f>
        <v>1</v>
      </c>
    </row>
    <row r="370" spans="1:8" x14ac:dyDescent="0.2">
      <c r="A370" t="s">
        <v>419</v>
      </c>
      <c r="B370" t="s">
        <v>5</v>
      </c>
      <c r="C370" t="s">
        <v>27</v>
      </c>
      <c r="D370" t="s">
        <v>490</v>
      </c>
      <c r="E370">
        <f>IF(_3746[[#This Row],[Vote]]="AYE",1,0)</f>
        <v>1</v>
      </c>
      <c r="F370">
        <f>_xlfn.XLOOKUP("H.R. 3746",Table2[Bill],Table2[Agree Value])</f>
        <v>0</v>
      </c>
      <c r="G370">
        <f>IF(_3746[[#This Row],[Value]]=_3746[[#This Row],[Agree]],_3746[[#This Row],[Count]],0)</f>
        <v>0</v>
      </c>
      <c r="H370">
        <f>_xlfn.XLOOKUP("H.R. 3746",Table2[Bill],Table2[Weight?],"Error")</f>
        <v>1</v>
      </c>
    </row>
    <row r="371" spans="1:8" x14ac:dyDescent="0.2">
      <c r="A371" t="s">
        <v>420</v>
      </c>
      <c r="B371" t="s">
        <v>5</v>
      </c>
      <c r="C371" t="s">
        <v>203</v>
      </c>
      <c r="D371" t="s">
        <v>490</v>
      </c>
      <c r="E371">
        <f>IF(_3746[[#This Row],[Vote]]="AYE",1,0)</f>
        <v>1</v>
      </c>
      <c r="F371">
        <f>_xlfn.XLOOKUP("H.R. 3746",Table2[Bill],Table2[Agree Value])</f>
        <v>0</v>
      </c>
      <c r="G371">
        <f>IF(_3746[[#This Row],[Value]]=_3746[[#This Row],[Agree]],_3746[[#This Row],[Count]],0)</f>
        <v>0</v>
      </c>
      <c r="H371">
        <f>_xlfn.XLOOKUP("H.R. 3746",Table2[Bill],Table2[Weight?],"Error")</f>
        <v>1</v>
      </c>
    </row>
    <row r="372" spans="1:8" x14ac:dyDescent="0.2">
      <c r="A372" t="s">
        <v>421</v>
      </c>
      <c r="B372" t="s">
        <v>1</v>
      </c>
      <c r="C372" t="s">
        <v>141</v>
      </c>
      <c r="D372" t="s">
        <v>490</v>
      </c>
      <c r="E372">
        <f>IF(_3746[[#This Row],[Vote]]="AYE",1,0)</f>
        <v>1</v>
      </c>
      <c r="F372">
        <f>_xlfn.XLOOKUP("H.R. 3746",Table2[Bill],Table2[Agree Value])</f>
        <v>0</v>
      </c>
      <c r="G372">
        <f>IF(_3746[[#This Row],[Value]]=_3746[[#This Row],[Agree]],_3746[[#This Row],[Count]],0)</f>
        <v>0</v>
      </c>
      <c r="H372">
        <f>_xlfn.XLOOKUP("H.R. 3746",Table2[Bill],Table2[Weight?],"Error")</f>
        <v>1</v>
      </c>
    </row>
    <row r="373" spans="1:8" x14ac:dyDescent="0.2">
      <c r="A373" t="s">
        <v>422</v>
      </c>
      <c r="B373" t="s">
        <v>5</v>
      </c>
      <c r="C373" t="s">
        <v>66</v>
      </c>
      <c r="D373" t="s">
        <v>490</v>
      </c>
      <c r="E373">
        <f>IF(_3746[[#This Row],[Vote]]="AYE",1,0)</f>
        <v>1</v>
      </c>
      <c r="F373">
        <f>_xlfn.XLOOKUP("H.R. 3746",Table2[Bill],Table2[Agree Value])</f>
        <v>0</v>
      </c>
      <c r="G373">
        <f>IF(_3746[[#This Row],[Value]]=_3746[[#This Row],[Agree]],_3746[[#This Row],[Count]],0)</f>
        <v>0</v>
      </c>
      <c r="H373">
        <f>_xlfn.XLOOKUP("H.R. 3746",Table2[Bill],Table2[Weight?],"Error")</f>
        <v>1</v>
      </c>
    </row>
    <row r="374" spans="1:8" x14ac:dyDescent="0.2">
      <c r="A374" t="s">
        <v>423</v>
      </c>
      <c r="B374" t="s">
        <v>1</v>
      </c>
      <c r="C374" t="s">
        <v>62</v>
      </c>
      <c r="D374" t="s">
        <v>490</v>
      </c>
      <c r="E374">
        <f>IF(_3746[[#This Row],[Vote]]="AYE",1,0)</f>
        <v>1</v>
      </c>
      <c r="F374">
        <f>_xlfn.XLOOKUP("H.R. 3746",Table2[Bill],Table2[Agree Value])</f>
        <v>0</v>
      </c>
      <c r="G374">
        <f>IF(_3746[[#This Row],[Value]]=_3746[[#This Row],[Agree]],_3746[[#This Row],[Count]],0)</f>
        <v>0</v>
      </c>
      <c r="H374">
        <f>_xlfn.XLOOKUP("H.R. 3746",Table2[Bill],Table2[Weight?],"Error")</f>
        <v>1</v>
      </c>
    </row>
    <row r="375" spans="1:8" x14ac:dyDescent="0.2">
      <c r="A375" t="s">
        <v>424</v>
      </c>
      <c r="B375" t="s">
        <v>1</v>
      </c>
      <c r="C375" t="s">
        <v>39</v>
      </c>
      <c r="D375" t="s">
        <v>490</v>
      </c>
      <c r="E375">
        <f>IF(_3746[[#This Row],[Vote]]="AYE",1,0)</f>
        <v>1</v>
      </c>
      <c r="F375">
        <f>_xlfn.XLOOKUP("H.R. 3746",Table2[Bill],Table2[Agree Value])</f>
        <v>0</v>
      </c>
      <c r="G375">
        <f>IF(_3746[[#This Row],[Value]]=_3746[[#This Row],[Agree]],_3746[[#This Row],[Count]],0)</f>
        <v>0</v>
      </c>
      <c r="H375">
        <f>_xlfn.XLOOKUP("H.R. 3746",Table2[Bill],Table2[Weight?],"Error")</f>
        <v>1</v>
      </c>
    </row>
    <row r="376" spans="1:8" x14ac:dyDescent="0.2">
      <c r="A376" t="s">
        <v>425</v>
      </c>
      <c r="B376" t="s">
        <v>1</v>
      </c>
      <c r="C376" t="s">
        <v>47</v>
      </c>
      <c r="D376" t="s">
        <v>490</v>
      </c>
      <c r="E376">
        <f>IF(_3746[[#This Row],[Vote]]="AYE",1,0)</f>
        <v>1</v>
      </c>
      <c r="F376">
        <f>_xlfn.XLOOKUP("H.R. 3746",Table2[Bill],Table2[Agree Value])</f>
        <v>0</v>
      </c>
      <c r="G376">
        <f>IF(_3746[[#This Row],[Value]]=_3746[[#This Row],[Agree]],_3746[[#This Row],[Count]],0)</f>
        <v>0</v>
      </c>
      <c r="H376">
        <f>_xlfn.XLOOKUP("H.R. 3746",Table2[Bill],Table2[Weight?],"Error")</f>
        <v>1</v>
      </c>
    </row>
    <row r="377" spans="1:8" x14ac:dyDescent="0.2">
      <c r="A377" t="s">
        <v>426</v>
      </c>
      <c r="B377" t="s">
        <v>5</v>
      </c>
      <c r="C377" t="s">
        <v>29</v>
      </c>
      <c r="D377" t="s">
        <v>491</v>
      </c>
      <c r="E377">
        <f>IF(_3746[[#This Row],[Vote]]="AYE",1,0)</f>
        <v>0</v>
      </c>
      <c r="F377">
        <f>_xlfn.XLOOKUP("H.R. 3746",Table2[Bill],Table2[Agree Value])</f>
        <v>0</v>
      </c>
      <c r="G377">
        <f>IF(_3746[[#This Row],[Value]]=_3746[[#This Row],[Agree]],_3746[[#This Row],[Count]],0)</f>
        <v>1</v>
      </c>
      <c r="H377">
        <f>_xlfn.XLOOKUP("H.R. 3746",Table2[Bill],Table2[Weight?],"Error")</f>
        <v>1</v>
      </c>
    </row>
    <row r="378" spans="1:8" x14ac:dyDescent="0.2">
      <c r="A378" t="s">
        <v>427</v>
      </c>
      <c r="B378" t="s">
        <v>1</v>
      </c>
      <c r="C378" t="s">
        <v>287</v>
      </c>
      <c r="D378" t="s">
        <v>491</v>
      </c>
      <c r="E378">
        <f>IF(_3746[[#This Row],[Vote]]="AYE",1,0)</f>
        <v>0</v>
      </c>
      <c r="F378">
        <f>_xlfn.XLOOKUP("H.R. 3746",Table2[Bill],Table2[Agree Value])</f>
        <v>0</v>
      </c>
      <c r="G378">
        <f>IF(_3746[[#This Row],[Value]]=_3746[[#This Row],[Agree]],_3746[[#This Row],[Count]],0)</f>
        <v>1</v>
      </c>
      <c r="H378">
        <f>_xlfn.XLOOKUP("H.R. 3746",Table2[Bill],Table2[Weight?],"Error")</f>
        <v>1</v>
      </c>
    </row>
    <row r="379" spans="1:8" x14ac:dyDescent="0.2">
      <c r="A379" t="s">
        <v>428</v>
      </c>
      <c r="B379" t="s">
        <v>1</v>
      </c>
      <c r="C379" t="s">
        <v>51</v>
      </c>
      <c r="D379" t="s">
        <v>490</v>
      </c>
      <c r="E379">
        <f>IF(_3746[[#This Row],[Vote]]="AYE",1,0)</f>
        <v>1</v>
      </c>
      <c r="F379">
        <f>_xlfn.XLOOKUP("H.R. 3746",Table2[Bill],Table2[Agree Value])</f>
        <v>0</v>
      </c>
      <c r="G379">
        <f>IF(_3746[[#This Row],[Value]]=_3746[[#This Row],[Agree]],_3746[[#This Row],[Count]],0)</f>
        <v>0</v>
      </c>
      <c r="H379">
        <f>_xlfn.XLOOKUP("H.R. 3746",Table2[Bill],Table2[Weight?],"Error")</f>
        <v>1</v>
      </c>
    </row>
    <row r="380" spans="1:8" x14ac:dyDescent="0.2">
      <c r="A380" t="s">
        <v>429</v>
      </c>
      <c r="B380" t="s">
        <v>5</v>
      </c>
      <c r="C380" t="s">
        <v>120</v>
      </c>
      <c r="D380" t="s">
        <v>490</v>
      </c>
      <c r="E380">
        <f>IF(_3746[[#This Row],[Vote]]="AYE",1,0)</f>
        <v>1</v>
      </c>
      <c r="F380">
        <f>_xlfn.XLOOKUP("H.R. 3746",Table2[Bill],Table2[Agree Value])</f>
        <v>0</v>
      </c>
      <c r="G380">
        <f>IF(_3746[[#This Row],[Value]]=_3746[[#This Row],[Agree]],_3746[[#This Row],[Count]],0)</f>
        <v>0</v>
      </c>
      <c r="H380">
        <f>_xlfn.XLOOKUP("H.R. 3746",Table2[Bill],Table2[Weight?],"Error")</f>
        <v>1</v>
      </c>
    </row>
    <row r="381" spans="1:8" x14ac:dyDescent="0.2">
      <c r="A381" t="s">
        <v>430</v>
      </c>
      <c r="B381" t="s">
        <v>5</v>
      </c>
      <c r="C381" t="s">
        <v>9</v>
      </c>
      <c r="D381" t="s">
        <v>490</v>
      </c>
      <c r="E381">
        <f>IF(_3746[[#This Row],[Vote]]="AYE",1,0)</f>
        <v>1</v>
      </c>
      <c r="F381">
        <f>_xlfn.XLOOKUP("H.R. 3746",Table2[Bill],Table2[Agree Value])</f>
        <v>0</v>
      </c>
      <c r="G381">
        <f>IF(_3746[[#This Row],[Value]]=_3746[[#This Row],[Agree]],_3746[[#This Row],[Count]],0)</f>
        <v>0</v>
      </c>
      <c r="H381">
        <f>_xlfn.XLOOKUP("H.R. 3746",Table2[Bill],Table2[Weight?],"Error")</f>
        <v>1</v>
      </c>
    </row>
    <row r="382" spans="1:8" x14ac:dyDescent="0.2">
      <c r="A382" t="s">
        <v>431</v>
      </c>
      <c r="B382" t="s">
        <v>5</v>
      </c>
      <c r="C382" t="s">
        <v>64</v>
      </c>
      <c r="D382" t="s">
        <v>490</v>
      </c>
      <c r="E382">
        <f>IF(_3746[[#This Row],[Vote]]="AYE",1,0)</f>
        <v>1</v>
      </c>
      <c r="F382">
        <f>_xlfn.XLOOKUP("H.R. 3746",Table2[Bill],Table2[Agree Value])</f>
        <v>0</v>
      </c>
      <c r="G382">
        <f>IF(_3746[[#This Row],[Value]]=_3746[[#This Row],[Agree]],_3746[[#This Row],[Count]],0)</f>
        <v>0</v>
      </c>
      <c r="H382">
        <f>_xlfn.XLOOKUP("H.R. 3746",Table2[Bill],Table2[Weight?],"Error")</f>
        <v>1</v>
      </c>
    </row>
    <row r="383" spans="1:8" x14ac:dyDescent="0.2">
      <c r="A383" t="s">
        <v>432</v>
      </c>
      <c r="B383" t="s">
        <v>5</v>
      </c>
      <c r="C383" t="s">
        <v>169</v>
      </c>
      <c r="D383" t="s">
        <v>490</v>
      </c>
      <c r="E383">
        <f>IF(_3746[[#This Row],[Vote]]="AYE",1,0)</f>
        <v>1</v>
      </c>
      <c r="F383">
        <f>_xlfn.XLOOKUP("H.R. 3746",Table2[Bill],Table2[Agree Value])</f>
        <v>0</v>
      </c>
      <c r="G383">
        <f>IF(_3746[[#This Row],[Value]]=_3746[[#This Row],[Agree]],_3746[[#This Row],[Count]],0)</f>
        <v>0</v>
      </c>
      <c r="H383">
        <f>_xlfn.XLOOKUP("H.R. 3746",Table2[Bill],Table2[Weight?],"Error")</f>
        <v>1</v>
      </c>
    </row>
    <row r="384" spans="1:8" x14ac:dyDescent="0.2">
      <c r="A384" t="s">
        <v>433</v>
      </c>
      <c r="B384" t="s">
        <v>5</v>
      </c>
      <c r="C384" t="s">
        <v>39</v>
      </c>
      <c r="D384" t="s">
        <v>491</v>
      </c>
      <c r="E384">
        <f>IF(_3746[[#This Row],[Vote]]="AYE",1,0)</f>
        <v>0</v>
      </c>
      <c r="F384">
        <f>_xlfn.XLOOKUP("H.R. 3746",Table2[Bill],Table2[Agree Value])</f>
        <v>0</v>
      </c>
      <c r="G384">
        <f>IF(_3746[[#This Row],[Value]]=_3746[[#This Row],[Agree]],_3746[[#This Row],[Count]],0)</f>
        <v>1</v>
      </c>
      <c r="H384">
        <f>_xlfn.XLOOKUP("H.R. 3746",Table2[Bill],Table2[Weight?],"Error")</f>
        <v>1</v>
      </c>
    </row>
    <row r="385" spans="1:8" x14ac:dyDescent="0.2">
      <c r="A385" t="s">
        <v>434</v>
      </c>
      <c r="B385" t="s">
        <v>1</v>
      </c>
      <c r="C385" t="s">
        <v>45</v>
      </c>
      <c r="D385" t="s">
        <v>490</v>
      </c>
      <c r="E385">
        <f>IF(_3746[[#This Row],[Vote]]="AYE",1,0)</f>
        <v>1</v>
      </c>
      <c r="F385">
        <f>_xlfn.XLOOKUP("H.R. 3746",Table2[Bill],Table2[Agree Value])</f>
        <v>0</v>
      </c>
      <c r="G385">
        <f>IF(_3746[[#This Row],[Value]]=_3746[[#This Row],[Agree]],_3746[[#This Row],[Count]],0)</f>
        <v>0</v>
      </c>
      <c r="H385">
        <f>_xlfn.XLOOKUP("H.R. 3746",Table2[Bill],Table2[Weight?],"Error")</f>
        <v>1</v>
      </c>
    </row>
    <row r="386" spans="1:8" x14ac:dyDescent="0.2">
      <c r="A386" t="s">
        <v>498</v>
      </c>
      <c r="B386" t="s">
        <v>5</v>
      </c>
      <c r="C386" t="s">
        <v>129</v>
      </c>
      <c r="D386" t="s">
        <v>490</v>
      </c>
      <c r="E386">
        <f>IF(_3746[[#This Row],[Vote]]="AYE",1,0)</f>
        <v>1</v>
      </c>
      <c r="F386">
        <f>_xlfn.XLOOKUP("H.R. 3746",Table2[Bill],Table2[Agree Value])</f>
        <v>0</v>
      </c>
      <c r="G386">
        <f>IF(_3746[[#This Row],[Value]]=_3746[[#This Row],[Agree]],_3746[[#This Row],[Count]],0)</f>
        <v>0</v>
      </c>
      <c r="H386">
        <f>_xlfn.XLOOKUP("H.R. 3746",Table2[Bill],Table2[Weight?],"Error")</f>
        <v>1</v>
      </c>
    </row>
    <row r="387" spans="1:8" x14ac:dyDescent="0.2">
      <c r="A387" t="s">
        <v>435</v>
      </c>
      <c r="B387" t="s">
        <v>1</v>
      </c>
      <c r="C387" t="s">
        <v>141</v>
      </c>
      <c r="D387" t="s">
        <v>490</v>
      </c>
      <c r="E387">
        <f>IF(_3746[[#This Row],[Vote]]="AYE",1,0)</f>
        <v>1</v>
      </c>
      <c r="F387">
        <f>_xlfn.XLOOKUP("H.R. 3746",Table2[Bill],Table2[Agree Value])</f>
        <v>0</v>
      </c>
      <c r="G387">
        <f>IF(_3746[[#This Row],[Value]]=_3746[[#This Row],[Agree]],_3746[[#This Row],[Count]],0)</f>
        <v>0</v>
      </c>
      <c r="H387">
        <f>_xlfn.XLOOKUP("H.R. 3746",Table2[Bill],Table2[Weight?],"Error")</f>
        <v>1</v>
      </c>
    </row>
    <row r="388" spans="1:8" x14ac:dyDescent="0.2">
      <c r="A388" t="s">
        <v>436</v>
      </c>
      <c r="B388" t="s">
        <v>5</v>
      </c>
      <c r="C388" t="s">
        <v>6</v>
      </c>
      <c r="D388" t="s">
        <v>491</v>
      </c>
      <c r="E388">
        <f>IF(_3746[[#This Row],[Vote]]="AYE",1,0)</f>
        <v>0</v>
      </c>
      <c r="F388">
        <f>_xlfn.XLOOKUP("H.R. 3746",Table2[Bill],Table2[Agree Value])</f>
        <v>0</v>
      </c>
      <c r="G388">
        <f>IF(_3746[[#This Row],[Value]]=_3746[[#This Row],[Agree]],_3746[[#This Row],[Count]],0)</f>
        <v>1</v>
      </c>
      <c r="H388">
        <f>_xlfn.XLOOKUP("H.R. 3746",Table2[Bill],Table2[Weight?],"Error")</f>
        <v>1</v>
      </c>
    </row>
    <row r="389" spans="1:8" x14ac:dyDescent="0.2">
      <c r="A389" t="s">
        <v>437</v>
      </c>
      <c r="B389" t="s">
        <v>1</v>
      </c>
      <c r="C389" t="s">
        <v>9</v>
      </c>
      <c r="D389" t="s">
        <v>490</v>
      </c>
      <c r="E389">
        <f>IF(_3746[[#This Row],[Vote]]="AYE",1,0)</f>
        <v>1</v>
      </c>
      <c r="F389">
        <f>_xlfn.XLOOKUP("H.R. 3746",Table2[Bill],Table2[Agree Value])</f>
        <v>0</v>
      </c>
      <c r="G389">
        <f>IF(_3746[[#This Row],[Value]]=_3746[[#This Row],[Agree]],_3746[[#This Row],[Count]],0)</f>
        <v>0</v>
      </c>
      <c r="H389">
        <f>_xlfn.XLOOKUP("H.R. 3746",Table2[Bill],Table2[Weight?],"Error")</f>
        <v>1</v>
      </c>
    </row>
    <row r="390" spans="1:8" x14ac:dyDescent="0.2">
      <c r="A390" t="s">
        <v>438</v>
      </c>
      <c r="B390" t="s">
        <v>1</v>
      </c>
      <c r="C390" t="s">
        <v>31</v>
      </c>
      <c r="D390" t="s">
        <v>490</v>
      </c>
      <c r="E390">
        <f>IF(_3746[[#This Row],[Vote]]="AYE",1,0)</f>
        <v>1</v>
      </c>
      <c r="F390">
        <f>_xlfn.XLOOKUP("H.R. 3746",Table2[Bill],Table2[Agree Value])</f>
        <v>0</v>
      </c>
      <c r="G390">
        <f>IF(_3746[[#This Row],[Value]]=_3746[[#This Row],[Agree]],_3746[[#This Row],[Count]],0)</f>
        <v>0</v>
      </c>
      <c r="H390">
        <f>_xlfn.XLOOKUP("H.R. 3746",Table2[Bill],Table2[Weight?],"Error")</f>
        <v>1</v>
      </c>
    </row>
    <row r="391" spans="1:8" x14ac:dyDescent="0.2">
      <c r="A391" t="s">
        <v>439</v>
      </c>
      <c r="B391" t="s">
        <v>1</v>
      </c>
      <c r="C391" t="s">
        <v>9</v>
      </c>
      <c r="D391" t="s">
        <v>490</v>
      </c>
      <c r="E391">
        <f>IF(_3746[[#This Row],[Vote]]="AYE",1,0)</f>
        <v>1</v>
      </c>
      <c r="F391">
        <f>_xlfn.XLOOKUP("H.R. 3746",Table2[Bill],Table2[Agree Value])</f>
        <v>0</v>
      </c>
      <c r="G391">
        <f>IF(_3746[[#This Row],[Value]]=_3746[[#This Row],[Agree]],_3746[[#This Row],[Count]],0)</f>
        <v>0</v>
      </c>
      <c r="H391">
        <f>_xlfn.XLOOKUP("H.R. 3746",Table2[Bill],Table2[Weight?],"Error")</f>
        <v>1</v>
      </c>
    </row>
    <row r="392" spans="1:8" x14ac:dyDescent="0.2">
      <c r="A392" t="s">
        <v>440</v>
      </c>
      <c r="B392" t="s">
        <v>5</v>
      </c>
      <c r="C392" t="s">
        <v>64</v>
      </c>
      <c r="D392" t="s">
        <v>490</v>
      </c>
      <c r="E392">
        <f>IF(_3746[[#This Row],[Vote]]="AYE",1,0)</f>
        <v>1</v>
      </c>
      <c r="F392">
        <f>_xlfn.XLOOKUP("H.R. 3746",Table2[Bill],Table2[Agree Value])</f>
        <v>0</v>
      </c>
      <c r="G392">
        <f>IF(_3746[[#This Row],[Value]]=_3746[[#This Row],[Agree]],_3746[[#This Row],[Count]],0)</f>
        <v>0</v>
      </c>
      <c r="H392">
        <f>_xlfn.XLOOKUP("H.R. 3746",Table2[Bill],Table2[Weight?],"Error")</f>
        <v>1</v>
      </c>
    </row>
    <row r="393" spans="1:8" x14ac:dyDescent="0.2">
      <c r="A393" t="s">
        <v>441</v>
      </c>
      <c r="B393" t="s">
        <v>1</v>
      </c>
      <c r="C393" t="s">
        <v>45</v>
      </c>
      <c r="D393" t="s">
        <v>490</v>
      </c>
      <c r="E393">
        <f>IF(_3746[[#This Row],[Vote]]="AYE",1,0)</f>
        <v>1</v>
      </c>
      <c r="F393">
        <f>_xlfn.XLOOKUP("H.R. 3746",Table2[Bill],Table2[Agree Value])</f>
        <v>0</v>
      </c>
      <c r="G393">
        <f>IF(_3746[[#This Row],[Value]]=_3746[[#This Row],[Agree]],_3746[[#This Row],[Count]],0)</f>
        <v>0</v>
      </c>
      <c r="H393">
        <f>_xlfn.XLOOKUP("H.R. 3746",Table2[Bill],Table2[Weight?],"Error")</f>
        <v>1</v>
      </c>
    </row>
    <row r="394" spans="1:8" x14ac:dyDescent="0.2">
      <c r="A394" t="s">
        <v>442</v>
      </c>
      <c r="B394" t="s">
        <v>1</v>
      </c>
      <c r="C394" t="s">
        <v>9</v>
      </c>
      <c r="D394" t="s">
        <v>490</v>
      </c>
      <c r="E394">
        <f>IF(_3746[[#This Row],[Vote]]="AYE",1,0)</f>
        <v>1</v>
      </c>
      <c r="F394">
        <f>_xlfn.XLOOKUP("H.R. 3746",Table2[Bill],Table2[Agree Value])</f>
        <v>0</v>
      </c>
      <c r="G394">
        <f>IF(_3746[[#This Row],[Value]]=_3746[[#This Row],[Agree]],_3746[[#This Row],[Count]],0)</f>
        <v>0</v>
      </c>
      <c r="H394">
        <f>_xlfn.XLOOKUP("H.R. 3746",Table2[Bill],Table2[Weight?],"Error")</f>
        <v>1</v>
      </c>
    </row>
    <row r="395" spans="1:8" x14ac:dyDescent="0.2">
      <c r="A395" t="s">
        <v>443</v>
      </c>
      <c r="B395" t="s">
        <v>1</v>
      </c>
      <c r="C395" t="s">
        <v>161</v>
      </c>
      <c r="D395" t="s">
        <v>490</v>
      </c>
      <c r="E395">
        <f>IF(_3746[[#This Row],[Vote]]="AYE",1,0)</f>
        <v>1</v>
      </c>
      <c r="F395">
        <f>_xlfn.XLOOKUP("H.R. 3746",Table2[Bill],Table2[Agree Value])</f>
        <v>0</v>
      </c>
      <c r="G395">
        <f>IF(_3746[[#This Row],[Value]]=_3746[[#This Row],[Agree]],_3746[[#This Row],[Count]],0)</f>
        <v>0</v>
      </c>
      <c r="H395">
        <f>_xlfn.XLOOKUP("H.R. 3746",Table2[Bill],Table2[Weight?],"Error")</f>
        <v>1</v>
      </c>
    </row>
    <row r="396" spans="1:8" x14ac:dyDescent="0.2">
      <c r="A396" t="s">
        <v>444</v>
      </c>
      <c r="B396" t="s">
        <v>5</v>
      </c>
      <c r="C396" t="s">
        <v>66</v>
      </c>
      <c r="D396" t="s">
        <v>490</v>
      </c>
      <c r="E396">
        <f>IF(_3746[[#This Row],[Vote]]="AYE",1,0)</f>
        <v>1</v>
      </c>
      <c r="F396">
        <f>_xlfn.XLOOKUP("H.R. 3746",Table2[Bill],Table2[Agree Value])</f>
        <v>0</v>
      </c>
      <c r="G396">
        <f>IF(_3746[[#This Row],[Value]]=_3746[[#This Row],[Agree]],_3746[[#This Row],[Count]],0)</f>
        <v>0</v>
      </c>
      <c r="H396">
        <f>_xlfn.XLOOKUP("H.R. 3746",Table2[Bill],Table2[Weight?],"Error")</f>
        <v>1</v>
      </c>
    </row>
    <row r="397" spans="1:8" x14ac:dyDescent="0.2">
      <c r="A397" t="s">
        <v>445</v>
      </c>
      <c r="B397" t="s">
        <v>5</v>
      </c>
      <c r="C397" t="s">
        <v>169</v>
      </c>
      <c r="D397" t="s">
        <v>491</v>
      </c>
      <c r="E397">
        <f>IF(_3746[[#This Row],[Vote]]="AYE",1,0)</f>
        <v>0</v>
      </c>
      <c r="F397">
        <f>_xlfn.XLOOKUP("H.R. 3746",Table2[Bill],Table2[Agree Value])</f>
        <v>0</v>
      </c>
      <c r="G397">
        <f>IF(_3746[[#This Row],[Value]]=_3746[[#This Row],[Agree]],_3746[[#This Row],[Count]],0)</f>
        <v>1</v>
      </c>
      <c r="H397">
        <f>_xlfn.XLOOKUP("H.R. 3746",Table2[Bill],Table2[Weight?],"Error")</f>
        <v>1</v>
      </c>
    </row>
    <row r="398" spans="1:8" x14ac:dyDescent="0.2">
      <c r="A398" t="s">
        <v>446</v>
      </c>
      <c r="B398" t="s">
        <v>5</v>
      </c>
      <c r="C398" t="s">
        <v>108</v>
      </c>
      <c r="D398" t="s">
        <v>491</v>
      </c>
      <c r="E398">
        <f>IF(_3746[[#This Row],[Vote]]="AYE",1,0)</f>
        <v>0</v>
      </c>
      <c r="F398">
        <f>_xlfn.XLOOKUP("H.R. 3746",Table2[Bill],Table2[Agree Value])</f>
        <v>0</v>
      </c>
      <c r="G398">
        <f>IF(_3746[[#This Row],[Value]]=_3746[[#This Row],[Agree]],_3746[[#This Row],[Count]],0)</f>
        <v>1</v>
      </c>
      <c r="H398">
        <f>_xlfn.XLOOKUP("H.R. 3746",Table2[Bill],Table2[Weight?],"Error")</f>
        <v>1</v>
      </c>
    </row>
    <row r="399" spans="1:8" x14ac:dyDescent="0.2">
      <c r="A399" t="s">
        <v>447</v>
      </c>
      <c r="B399" t="s">
        <v>1</v>
      </c>
      <c r="C399" t="s">
        <v>19</v>
      </c>
      <c r="D399" t="s">
        <v>490</v>
      </c>
      <c r="E399">
        <f>IF(_3746[[#This Row],[Vote]]="AYE",1,0)</f>
        <v>1</v>
      </c>
      <c r="F399">
        <f>_xlfn.XLOOKUP("H.R. 3746",Table2[Bill],Table2[Agree Value])</f>
        <v>0</v>
      </c>
      <c r="G399">
        <f>IF(_3746[[#This Row],[Value]]=_3746[[#This Row],[Agree]],_3746[[#This Row],[Count]],0)</f>
        <v>0</v>
      </c>
      <c r="H399">
        <f>_xlfn.XLOOKUP("H.R. 3746",Table2[Bill],Table2[Weight?],"Error")</f>
        <v>1</v>
      </c>
    </row>
    <row r="400" spans="1:8" x14ac:dyDescent="0.2">
      <c r="A400" t="s">
        <v>448</v>
      </c>
      <c r="B400" t="s">
        <v>1</v>
      </c>
      <c r="C400" t="s">
        <v>45</v>
      </c>
      <c r="D400" t="s">
        <v>491</v>
      </c>
      <c r="E400">
        <f>IF(_3746[[#This Row],[Vote]]="AYE",1,0)</f>
        <v>0</v>
      </c>
      <c r="F400">
        <f>_xlfn.XLOOKUP("H.R. 3746",Table2[Bill],Table2[Agree Value])</f>
        <v>0</v>
      </c>
      <c r="G400">
        <f>IF(_3746[[#This Row],[Value]]=_3746[[#This Row],[Agree]],_3746[[#This Row],[Count]],0)</f>
        <v>1</v>
      </c>
      <c r="H400">
        <f>_xlfn.XLOOKUP("H.R. 3746",Table2[Bill],Table2[Weight?],"Error")</f>
        <v>1</v>
      </c>
    </row>
    <row r="401" spans="1:8" x14ac:dyDescent="0.2">
      <c r="A401" t="s">
        <v>449</v>
      </c>
      <c r="B401" t="s">
        <v>1</v>
      </c>
      <c r="C401" t="s">
        <v>94</v>
      </c>
      <c r="D401" t="s">
        <v>490</v>
      </c>
      <c r="E401">
        <f>IF(_3746[[#This Row],[Vote]]="AYE",1,0)</f>
        <v>1</v>
      </c>
      <c r="F401">
        <f>_xlfn.XLOOKUP("H.R. 3746",Table2[Bill],Table2[Agree Value])</f>
        <v>0</v>
      </c>
      <c r="G401">
        <f>IF(_3746[[#This Row],[Value]]=_3746[[#This Row],[Agree]],_3746[[#This Row],[Count]],0)</f>
        <v>0</v>
      </c>
      <c r="H401">
        <f>_xlfn.XLOOKUP("H.R. 3746",Table2[Bill],Table2[Weight?],"Error")</f>
        <v>1</v>
      </c>
    </row>
    <row r="402" spans="1:8" x14ac:dyDescent="0.2">
      <c r="A402" t="s">
        <v>450</v>
      </c>
      <c r="B402" t="s">
        <v>1</v>
      </c>
      <c r="C402" t="s">
        <v>64</v>
      </c>
      <c r="D402" t="s">
        <v>490</v>
      </c>
      <c r="E402">
        <f>IF(_3746[[#This Row],[Vote]]="AYE",1,0)</f>
        <v>1</v>
      </c>
      <c r="F402">
        <f>_xlfn.XLOOKUP("H.R. 3746",Table2[Bill],Table2[Agree Value])</f>
        <v>0</v>
      </c>
      <c r="G402">
        <f>IF(_3746[[#This Row],[Value]]=_3746[[#This Row],[Agree]],_3746[[#This Row],[Count]],0)</f>
        <v>0</v>
      </c>
      <c r="H402">
        <f>_xlfn.XLOOKUP("H.R. 3746",Table2[Bill],Table2[Weight?],"Error")</f>
        <v>1</v>
      </c>
    </row>
    <row r="403" spans="1:8" x14ac:dyDescent="0.2">
      <c r="A403" t="s">
        <v>451</v>
      </c>
      <c r="B403" t="s">
        <v>1</v>
      </c>
      <c r="C403" t="s">
        <v>9</v>
      </c>
      <c r="D403" t="s">
        <v>491</v>
      </c>
      <c r="E403">
        <f>IF(_3746[[#This Row],[Vote]]="AYE",1,0)</f>
        <v>0</v>
      </c>
      <c r="F403">
        <f>_xlfn.XLOOKUP("H.R. 3746",Table2[Bill],Table2[Agree Value])</f>
        <v>0</v>
      </c>
      <c r="G403">
        <f>IF(_3746[[#This Row],[Value]]=_3746[[#This Row],[Agree]],_3746[[#This Row],[Count]],0)</f>
        <v>1</v>
      </c>
      <c r="H403">
        <f>_xlfn.XLOOKUP("H.R. 3746",Table2[Bill],Table2[Weight?],"Error")</f>
        <v>1</v>
      </c>
    </row>
    <row r="404" spans="1:8" x14ac:dyDescent="0.2">
      <c r="A404" t="s">
        <v>452</v>
      </c>
      <c r="B404" t="s">
        <v>1</v>
      </c>
      <c r="C404" t="s">
        <v>64</v>
      </c>
      <c r="D404" t="s">
        <v>491</v>
      </c>
      <c r="E404">
        <f>IF(_3746[[#This Row],[Vote]]="AYE",1,0)</f>
        <v>0</v>
      </c>
      <c r="F404">
        <f>_xlfn.XLOOKUP("H.R. 3746",Table2[Bill],Table2[Agree Value])</f>
        <v>0</v>
      </c>
      <c r="G404">
        <f>IF(_3746[[#This Row],[Value]]=_3746[[#This Row],[Agree]],_3746[[#This Row],[Count]],0)</f>
        <v>1</v>
      </c>
      <c r="H404">
        <f>_xlfn.XLOOKUP("H.R. 3746",Table2[Bill],Table2[Weight?],"Error")</f>
        <v>1</v>
      </c>
    </row>
    <row r="405" spans="1:8" x14ac:dyDescent="0.2">
      <c r="A405" t="s">
        <v>453</v>
      </c>
      <c r="B405" t="s">
        <v>1</v>
      </c>
      <c r="C405" t="s">
        <v>24</v>
      </c>
      <c r="D405" t="s">
        <v>490</v>
      </c>
      <c r="E405">
        <f>IF(_3746[[#This Row],[Vote]]="AYE",1,0)</f>
        <v>1</v>
      </c>
      <c r="F405">
        <f>_xlfn.XLOOKUP("H.R. 3746",Table2[Bill],Table2[Agree Value])</f>
        <v>0</v>
      </c>
      <c r="G405">
        <f>IF(_3746[[#This Row],[Value]]=_3746[[#This Row],[Agree]],_3746[[#This Row],[Count]],0)</f>
        <v>0</v>
      </c>
      <c r="H405">
        <f>_xlfn.XLOOKUP("H.R. 3746",Table2[Bill],Table2[Weight?],"Error")</f>
        <v>1</v>
      </c>
    </row>
    <row r="406" spans="1:8" x14ac:dyDescent="0.2">
      <c r="A406" t="s">
        <v>454</v>
      </c>
      <c r="B406" t="s">
        <v>1</v>
      </c>
      <c r="C406" t="s">
        <v>219</v>
      </c>
      <c r="D406" t="s">
        <v>490</v>
      </c>
      <c r="E406">
        <f>IF(_3746[[#This Row],[Vote]]="AYE",1,0)</f>
        <v>1</v>
      </c>
      <c r="F406">
        <f>_xlfn.XLOOKUP("H.R. 3746",Table2[Bill],Table2[Agree Value])</f>
        <v>0</v>
      </c>
      <c r="G406">
        <f>IF(_3746[[#This Row],[Value]]=_3746[[#This Row],[Agree]],_3746[[#This Row],[Count]],0)</f>
        <v>0</v>
      </c>
      <c r="H406">
        <f>_xlfn.XLOOKUP("H.R. 3746",Table2[Bill],Table2[Weight?],"Error")</f>
        <v>1</v>
      </c>
    </row>
    <row r="407" spans="1:8" x14ac:dyDescent="0.2">
      <c r="A407" t="s">
        <v>455</v>
      </c>
      <c r="B407" t="s">
        <v>5</v>
      </c>
      <c r="C407" t="s">
        <v>31</v>
      </c>
      <c r="D407" t="s">
        <v>490</v>
      </c>
      <c r="E407">
        <f>IF(_3746[[#This Row],[Vote]]="AYE",1,0)</f>
        <v>1</v>
      </c>
      <c r="F407">
        <f>_xlfn.XLOOKUP("H.R. 3746",Table2[Bill],Table2[Agree Value])</f>
        <v>0</v>
      </c>
      <c r="G407">
        <f>IF(_3746[[#This Row],[Value]]=_3746[[#This Row],[Agree]],_3746[[#This Row],[Count]],0)</f>
        <v>0</v>
      </c>
      <c r="H407">
        <f>_xlfn.XLOOKUP("H.R. 3746",Table2[Bill],Table2[Weight?],"Error")</f>
        <v>1</v>
      </c>
    </row>
    <row r="408" spans="1:8" x14ac:dyDescent="0.2">
      <c r="A408" t="s">
        <v>456</v>
      </c>
      <c r="B408" t="s">
        <v>1</v>
      </c>
      <c r="C408" t="s">
        <v>62</v>
      </c>
      <c r="D408" t="s">
        <v>490</v>
      </c>
      <c r="E408">
        <f>IF(_3746[[#This Row],[Vote]]="AYE",1,0)</f>
        <v>1</v>
      </c>
      <c r="F408">
        <f>_xlfn.XLOOKUP("H.R. 3746",Table2[Bill],Table2[Agree Value])</f>
        <v>0</v>
      </c>
      <c r="G408">
        <f>IF(_3746[[#This Row],[Value]]=_3746[[#This Row],[Agree]],_3746[[#This Row],[Count]],0)</f>
        <v>0</v>
      </c>
      <c r="H408">
        <f>_xlfn.XLOOKUP("H.R. 3746",Table2[Bill],Table2[Weight?],"Error")</f>
        <v>1</v>
      </c>
    </row>
    <row r="409" spans="1:8" x14ac:dyDescent="0.2">
      <c r="A409" t="s">
        <v>457</v>
      </c>
      <c r="B409" t="s">
        <v>5</v>
      </c>
      <c r="C409" t="s">
        <v>9</v>
      </c>
      <c r="D409" t="s">
        <v>490</v>
      </c>
      <c r="E409">
        <f>IF(_3746[[#This Row],[Vote]]="AYE",1,0)</f>
        <v>1</v>
      </c>
      <c r="F409">
        <f>_xlfn.XLOOKUP("H.R. 3746",Table2[Bill],Table2[Agree Value])</f>
        <v>0</v>
      </c>
      <c r="G409">
        <f>IF(_3746[[#This Row],[Value]]=_3746[[#This Row],[Agree]],_3746[[#This Row],[Count]],0)</f>
        <v>0</v>
      </c>
      <c r="H409">
        <f>_xlfn.XLOOKUP("H.R. 3746",Table2[Bill],Table2[Weight?],"Error")</f>
        <v>1</v>
      </c>
    </row>
    <row r="410" spans="1:8" x14ac:dyDescent="0.2">
      <c r="A410" t="s">
        <v>458</v>
      </c>
      <c r="B410" t="s">
        <v>5</v>
      </c>
      <c r="C410" t="s">
        <v>203</v>
      </c>
      <c r="D410" t="s">
        <v>491</v>
      </c>
      <c r="E410">
        <f>IF(_3746[[#This Row],[Vote]]="AYE",1,0)</f>
        <v>0</v>
      </c>
      <c r="F410">
        <f>_xlfn.XLOOKUP("H.R. 3746",Table2[Bill],Table2[Agree Value])</f>
        <v>0</v>
      </c>
      <c r="G410">
        <f>IF(_3746[[#This Row],[Value]]=_3746[[#This Row],[Agree]],_3746[[#This Row],[Count]],0)</f>
        <v>1</v>
      </c>
      <c r="H410">
        <f>_xlfn.XLOOKUP("H.R. 3746",Table2[Bill],Table2[Weight?],"Error")</f>
        <v>1</v>
      </c>
    </row>
    <row r="411" spans="1:8" x14ac:dyDescent="0.2">
      <c r="A411" t="s">
        <v>459</v>
      </c>
      <c r="B411" t="s">
        <v>5</v>
      </c>
      <c r="C411" t="s">
        <v>15</v>
      </c>
      <c r="D411" t="s">
        <v>491</v>
      </c>
      <c r="E411">
        <f>IF(_3746[[#This Row],[Vote]]="AYE",1,0)</f>
        <v>0</v>
      </c>
      <c r="F411">
        <f>_xlfn.XLOOKUP("H.R. 3746",Table2[Bill],Table2[Agree Value])</f>
        <v>0</v>
      </c>
      <c r="G411">
        <f>IF(_3746[[#This Row],[Value]]=_3746[[#This Row],[Agree]],_3746[[#This Row],[Count]],0)</f>
        <v>1</v>
      </c>
      <c r="H411">
        <f>_xlfn.XLOOKUP("H.R. 3746",Table2[Bill],Table2[Weight?],"Error")</f>
        <v>1</v>
      </c>
    </row>
    <row r="412" spans="1:8" x14ac:dyDescent="0.2">
      <c r="A412" t="s">
        <v>460</v>
      </c>
      <c r="B412" t="s">
        <v>5</v>
      </c>
      <c r="C412" t="s">
        <v>169</v>
      </c>
      <c r="D412" t="s">
        <v>490</v>
      </c>
      <c r="E412">
        <f>IF(_3746[[#This Row],[Vote]]="AYE",1,0)</f>
        <v>1</v>
      </c>
      <c r="F412">
        <f>_xlfn.XLOOKUP("H.R. 3746",Table2[Bill],Table2[Agree Value])</f>
        <v>0</v>
      </c>
      <c r="G412">
        <f>IF(_3746[[#This Row],[Value]]=_3746[[#This Row],[Agree]],_3746[[#This Row],[Count]],0)</f>
        <v>0</v>
      </c>
      <c r="H412">
        <f>_xlfn.XLOOKUP("H.R. 3746",Table2[Bill],Table2[Weight?],"Error")</f>
        <v>1</v>
      </c>
    </row>
    <row r="413" spans="1:8" x14ac:dyDescent="0.2">
      <c r="A413" t="s">
        <v>461</v>
      </c>
      <c r="B413" t="s">
        <v>1</v>
      </c>
      <c r="C413" t="s">
        <v>9</v>
      </c>
      <c r="D413" t="s">
        <v>491</v>
      </c>
      <c r="E413">
        <f>IF(_3746[[#This Row],[Vote]]="AYE",1,0)</f>
        <v>0</v>
      </c>
      <c r="F413">
        <f>_xlfn.XLOOKUP("H.R. 3746",Table2[Bill],Table2[Agree Value])</f>
        <v>0</v>
      </c>
      <c r="G413">
        <f>IF(_3746[[#This Row],[Value]]=_3746[[#This Row],[Agree]],_3746[[#This Row],[Count]],0)</f>
        <v>1</v>
      </c>
      <c r="H413">
        <f>_xlfn.XLOOKUP("H.R. 3746",Table2[Bill],Table2[Weight?],"Error")</f>
        <v>1</v>
      </c>
    </row>
    <row r="414" spans="1:8" x14ac:dyDescent="0.2">
      <c r="A414" t="s">
        <v>462</v>
      </c>
      <c r="B414" t="s">
        <v>1</v>
      </c>
      <c r="C414" t="s">
        <v>287</v>
      </c>
      <c r="D414" t="s">
        <v>490</v>
      </c>
      <c r="E414">
        <f>IF(_3746[[#This Row],[Vote]]="AYE",1,0)</f>
        <v>1</v>
      </c>
      <c r="F414">
        <f>_xlfn.XLOOKUP("H.R. 3746",Table2[Bill],Table2[Agree Value])</f>
        <v>0</v>
      </c>
      <c r="G414">
        <f>IF(_3746[[#This Row],[Value]]=_3746[[#This Row],[Agree]],_3746[[#This Row],[Count]],0)</f>
        <v>0</v>
      </c>
      <c r="H414">
        <f>_xlfn.XLOOKUP("H.R. 3746",Table2[Bill],Table2[Weight?],"Error")</f>
        <v>1</v>
      </c>
    </row>
    <row r="415" spans="1:8" x14ac:dyDescent="0.2">
      <c r="A415" t="s">
        <v>463</v>
      </c>
      <c r="B415" t="s">
        <v>1</v>
      </c>
      <c r="C415" t="s">
        <v>15</v>
      </c>
      <c r="D415" t="s">
        <v>490</v>
      </c>
      <c r="E415">
        <f>IF(_3746[[#This Row],[Vote]]="AYE",1,0)</f>
        <v>1</v>
      </c>
      <c r="F415">
        <f>_xlfn.XLOOKUP("H.R. 3746",Table2[Bill],Table2[Agree Value])</f>
        <v>0</v>
      </c>
      <c r="G415">
        <f>IF(_3746[[#This Row],[Value]]=_3746[[#This Row],[Agree]],_3746[[#This Row],[Count]],0)</f>
        <v>0</v>
      </c>
      <c r="H415">
        <f>_xlfn.XLOOKUP("H.R. 3746",Table2[Bill],Table2[Weight?],"Error")</f>
        <v>1</v>
      </c>
    </row>
    <row r="416" spans="1:8" x14ac:dyDescent="0.2">
      <c r="A416" t="s">
        <v>464</v>
      </c>
      <c r="B416" t="s">
        <v>1</v>
      </c>
      <c r="C416" t="s">
        <v>64</v>
      </c>
      <c r="D416" t="s">
        <v>491</v>
      </c>
      <c r="E416">
        <f>IF(_3746[[#This Row],[Vote]]="AYE",1,0)</f>
        <v>0</v>
      </c>
      <c r="F416">
        <f>_xlfn.XLOOKUP("H.R. 3746",Table2[Bill],Table2[Agree Value])</f>
        <v>0</v>
      </c>
      <c r="G416">
        <f>IF(_3746[[#This Row],[Value]]=_3746[[#This Row],[Agree]],_3746[[#This Row],[Count]],0)</f>
        <v>1</v>
      </c>
      <c r="H416">
        <f>_xlfn.XLOOKUP("H.R. 3746",Table2[Bill],Table2[Weight?],"Error")</f>
        <v>1</v>
      </c>
    </row>
    <row r="417" spans="1:8" x14ac:dyDescent="0.2">
      <c r="A417" t="s">
        <v>465</v>
      </c>
      <c r="B417" t="s">
        <v>5</v>
      </c>
      <c r="C417" t="s">
        <v>11</v>
      </c>
      <c r="D417" t="s">
        <v>490</v>
      </c>
      <c r="E417">
        <f>IF(_3746[[#This Row],[Vote]]="AYE",1,0)</f>
        <v>1</v>
      </c>
      <c r="F417">
        <f>_xlfn.XLOOKUP("H.R. 3746",Table2[Bill],Table2[Agree Value])</f>
        <v>0</v>
      </c>
      <c r="G417">
        <f>IF(_3746[[#This Row],[Value]]=_3746[[#This Row],[Agree]],_3746[[#This Row],[Count]],0)</f>
        <v>0</v>
      </c>
      <c r="H417">
        <f>_xlfn.XLOOKUP("H.R. 3746",Table2[Bill],Table2[Weight?],"Error")</f>
        <v>1</v>
      </c>
    </row>
    <row r="418" spans="1:8" x14ac:dyDescent="0.2">
      <c r="A418" t="s">
        <v>466</v>
      </c>
      <c r="B418" t="s">
        <v>5</v>
      </c>
      <c r="C418" t="s">
        <v>45</v>
      </c>
      <c r="D418" t="s">
        <v>490</v>
      </c>
      <c r="E418">
        <f>IF(_3746[[#This Row],[Vote]]="AYE",1,0)</f>
        <v>1</v>
      </c>
      <c r="F418">
        <f>_xlfn.XLOOKUP("H.R. 3746",Table2[Bill],Table2[Agree Value])</f>
        <v>0</v>
      </c>
      <c r="G418">
        <f>IF(_3746[[#This Row],[Value]]=_3746[[#This Row],[Agree]],_3746[[#This Row],[Count]],0)</f>
        <v>0</v>
      </c>
      <c r="H418">
        <f>_xlfn.XLOOKUP("H.R. 3746",Table2[Bill],Table2[Weight?],"Error")</f>
        <v>1</v>
      </c>
    </row>
    <row r="419" spans="1:8" x14ac:dyDescent="0.2">
      <c r="A419" t="s">
        <v>467</v>
      </c>
      <c r="B419" t="s">
        <v>5</v>
      </c>
      <c r="C419" t="s">
        <v>39</v>
      </c>
      <c r="D419" t="s">
        <v>491</v>
      </c>
      <c r="E419">
        <f>IF(_3746[[#This Row],[Vote]]="AYE",1,0)</f>
        <v>0</v>
      </c>
      <c r="F419">
        <f>_xlfn.XLOOKUP("H.R. 3746",Table2[Bill],Table2[Agree Value])</f>
        <v>0</v>
      </c>
      <c r="G419">
        <f>IF(_3746[[#This Row],[Value]]=_3746[[#This Row],[Agree]],_3746[[#This Row],[Count]],0)</f>
        <v>1</v>
      </c>
      <c r="H419">
        <f>_xlfn.XLOOKUP("H.R. 3746",Table2[Bill],Table2[Weight?],"Error")</f>
        <v>1</v>
      </c>
    </row>
    <row r="420" spans="1:8" x14ac:dyDescent="0.2">
      <c r="A420" t="s">
        <v>468</v>
      </c>
      <c r="B420" t="s">
        <v>1</v>
      </c>
      <c r="C420" t="s">
        <v>39</v>
      </c>
      <c r="D420" t="s">
        <v>490</v>
      </c>
      <c r="E420">
        <f>IF(_3746[[#This Row],[Vote]]="AYE",1,0)</f>
        <v>1</v>
      </c>
      <c r="F420">
        <f>_xlfn.XLOOKUP("H.R. 3746",Table2[Bill],Table2[Agree Value])</f>
        <v>0</v>
      </c>
      <c r="G420">
        <f>IF(_3746[[#This Row],[Value]]=_3746[[#This Row],[Agree]],_3746[[#This Row],[Count]],0)</f>
        <v>0</v>
      </c>
      <c r="H420">
        <f>_xlfn.XLOOKUP("H.R. 3746",Table2[Bill],Table2[Weight?],"Error")</f>
        <v>1</v>
      </c>
    </row>
    <row r="421" spans="1:8" x14ac:dyDescent="0.2">
      <c r="A421" t="s">
        <v>469</v>
      </c>
      <c r="B421" t="s">
        <v>1</v>
      </c>
      <c r="C421" t="s">
        <v>9</v>
      </c>
      <c r="D421" t="s">
        <v>490</v>
      </c>
      <c r="E421">
        <f>IF(_3746[[#This Row],[Vote]]="AYE",1,0)</f>
        <v>1</v>
      </c>
      <c r="F421">
        <f>_xlfn.XLOOKUP("H.R. 3746",Table2[Bill],Table2[Agree Value])</f>
        <v>0</v>
      </c>
      <c r="G421">
        <f>IF(_3746[[#This Row],[Value]]=_3746[[#This Row],[Agree]],_3746[[#This Row],[Count]],0)</f>
        <v>0</v>
      </c>
      <c r="H421">
        <f>_xlfn.XLOOKUP("H.R. 3746",Table2[Bill],Table2[Weight?],"Error")</f>
        <v>1</v>
      </c>
    </row>
    <row r="422" spans="1:8" x14ac:dyDescent="0.2">
      <c r="A422" t="s">
        <v>470</v>
      </c>
      <c r="B422" t="s">
        <v>1</v>
      </c>
      <c r="C422" t="s">
        <v>203</v>
      </c>
      <c r="D422" t="s">
        <v>490</v>
      </c>
      <c r="E422">
        <f>IF(_3746[[#This Row],[Vote]]="AYE",1,0)</f>
        <v>1</v>
      </c>
      <c r="F422">
        <f>_xlfn.XLOOKUP("H.R. 3746",Table2[Bill],Table2[Agree Value])</f>
        <v>0</v>
      </c>
      <c r="G422">
        <f>IF(_3746[[#This Row],[Value]]=_3746[[#This Row],[Agree]],_3746[[#This Row],[Count]],0)</f>
        <v>0</v>
      </c>
      <c r="H422">
        <f>_xlfn.XLOOKUP("H.R. 3746",Table2[Bill],Table2[Weight?],"Error")</f>
        <v>1</v>
      </c>
    </row>
    <row r="423" spans="1:8" x14ac:dyDescent="0.2">
      <c r="A423" t="s">
        <v>471</v>
      </c>
      <c r="B423" t="s">
        <v>5</v>
      </c>
      <c r="C423" t="s">
        <v>15</v>
      </c>
      <c r="D423" t="s">
        <v>491</v>
      </c>
      <c r="E423">
        <f>IF(_3746[[#This Row],[Vote]]="AYE",1,0)</f>
        <v>0</v>
      </c>
      <c r="F423">
        <f>_xlfn.XLOOKUP("H.R. 3746",Table2[Bill],Table2[Agree Value])</f>
        <v>0</v>
      </c>
      <c r="G423">
        <f>IF(_3746[[#This Row],[Value]]=_3746[[#This Row],[Agree]],_3746[[#This Row],[Count]],0)</f>
        <v>1</v>
      </c>
      <c r="H423">
        <f>_xlfn.XLOOKUP("H.R. 3746",Table2[Bill],Table2[Weight?],"Error")</f>
        <v>1</v>
      </c>
    </row>
    <row r="424" spans="1:8" x14ac:dyDescent="0.2">
      <c r="A424" t="s">
        <v>472</v>
      </c>
      <c r="B424" t="s">
        <v>5</v>
      </c>
      <c r="C424" t="s">
        <v>39</v>
      </c>
      <c r="D424" t="s">
        <v>490</v>
      </c>
      <c r="E424">
        <f>IF(_3746[[#This Row],[Vote]]="AYE",1,0)</f>
        <v>1</v>
      </c>
      <c r="F424">
        <f>_xlfn.XLOOKUP("H.R. 3746",Table2[Bill],Table2[Agree Value])</f>
        <v>0</v>
      </c>
      <c r="G424">
        <f>IF(_3746[[#This Row],[Value]]=_3746[[#This Row],[Agree]],_3746[[#This Row],[Count]],0)</f>
        <v>0</v>
      </c>
      <c r="H424">
        <f>_xlfn.XLOOKUP("H.R. 3746",Table2[Bill],Table2[Weight?],"Error")</f>
        <v>1</v>
      </c>
    </row>
    <row r="425" spans="1:8" x14ac:dyDescent="0.2">
      <c r="A425" t="s">
        <v>473</v>
      </c>
      <c r="B425" t="s">
        <v>5</v>
      </c>
      <c r="C425" t="s">
        <v>31</v>
      </c>
      <c r="D425" t="s">
        <v>490</v>
      </c>
      <c r="E425">
        <f>IF(_3746[[#This Row],[Vote]]="AYE",1,0)</f>
        <v>1</v>
      </c>
      <c r="F425">
        <f>_xlfn.XLOOKUP("H.R. 3746",Table2[Bill],Table2[Agree Value])</f>
        <v>0</v>
      </c>
      <c r="G425">
        <f>IF(_3746[[#This Row],[Value]]=_3746[[#This Row],[Agree]],_3746[[#This Row],[Count]],0)</f>
        <v>0</v>
      </c>
      <c r="H425">
        <f>_xlfn.XLOOKUP("H.R. 3746",Table2[Bill],Table2[Weight?],"Error")</f>
        <v>1</v>
      </c>
    </row>
    <row r="426" spans="1:8" x14ac:dyDescent="0.2">
      <c r="A426" t="s">
        <v>474</v>
      </c>
      <c r="B426" t="s">
        <v>5</v>
      </c>
      <c r="C426" t="s">
        <v>123</v>
      </c>
      <c r="D426" t="s">
        <v>490</v>
      </c>
      <c r="E426">
        <f>IF(_3746[[#This Row],[Vote]]="AYE",1,0)</f>
        <v>1</v>
      </c>
      <c r="F426">
        <f>_xlfn.XLOOKUP("H.R. 3746",Table2[Bill],Table2[Agree Value])</f>
        <v>0</v>
      </c>
      <c r="G426">
        <f>IF(_3746[[#This Row],[Value]]=_3746[[#This Row],[Agree]],_3746[[#This Row],[Count]],0)</f>
        <v>0</v>
      </c>
      <c r="H426">
        <f>_xlfn.XLOOKUP("H.R. 3746",Table2[Bill],Table2[Weight?],"Error")</f>
        <v>1</v>
      </c>
    </row>
    <row r="427" spans="1:8" x14ac:dyDescent="0.2">
      <c r="A427" t="s">
        <v>475</v>
      </c>
      <c r="B427" t="s">
        <v>1</v>
      </c>
      <c r="C427" t="s">
        <v>47</v>
      </c>
      <c r="D427" t="s">
        <v>490</v>
      </c>
      <c r="E427">
        <f>IF(_3746[[#This Row],[Vote]]="AYE",1,0)</f>
        <v>1</v>
      </c>
      <c r="F427">
        <f>_xlfn.XLOOKUP("H.R. 3746",Table2[Bill],Table2[Agree Value])</f>
        <v>0</v>
      </c>
      <c r="G427">
        <f>IF(_3746[[#This Row],[Value]]=_3746[[#This Row],[Agree]],_3746[[#This Row],[Count]],0)</f>
        <v>0</v>
      </c>
      <c r="H427">
        <f>_xlfn.XLOOKUP("H.R. 3746",Table2[Bill],Table2[Weight?],"Error")</f>
        <v>1</v>
      </c>
    </row>
    <row r="428" spans="1:8" x14ac:dyDescent="0.2">
      <c r="A428" t="s">
        <v>476</v>
      </c>
      <c r="B428" t="s">
        <v>1</v>
      </c>
      <c r="C428" t="s">
        <v>66</v>
      </c>
      <c r="D428" t="s">
        <v>490</v>
      </c>
      <c r="E428">
        <f>IF(_3746[[#This Row],[Vote]]="AYE",1,0)</f>
        <v>1</v>
      </c>
      <c r="F428">
        <f>_xlfn.XLOOKUP("H.R. 3746",Table2[Bill],Table2[Agree Value])</f>
        <v>0</v>
      </c>
      <c r="G428">
        <f>IF(_3746[[#This Row],[Value]]=_3746[[#This Row],[Agree]],_3746[[#This Row],[Count]],0)</f>
        <v>0</v>
      </c>
      <c r="H428">
        <f>_xlfn.XLOOKUP("H.R. 3746",Table2[Bill],Table2[Weight?],"Error")</f>
        <v>1</v>
      </c>
    </row>
    <row r="429" spans="1:8" x14ac:dyDescent="0.2">
      <c r="A429" t="s">
        <v>477</v>
      </c>
      <c r="B429" t="s">
        <v>1</v>
      </c>
      <c r="C429" t="s">
        <v>13</v>
      </c>
      <c r="D429" t="s">
        <v>491</v>
      </c>
      <c r="E429">
        <f>IF(_3746[[#This Row],[Vote]]="AYE",1,0)</f>
        <v>0</v>
      </c>
      <c r="F429">
        <f>_xlfn.XLOOKUP("H.R. 3746",Table2[Bill],Table2[Agree Value])</f>
        <v>0</v>
      </c>
      <c r="G429">
        <f>IF(_3746[[#This Row],[Value]]=_3746[[#This Row],[Agree]],_3746[[#This Row],[Count]],0)</f>
        <v>1</v>
      </c>
      <c r="H429">
        <f>_xlfn.XLOOKUP("H.R. 3746",Table2[Bill],Table2[Weight?],"Error")</f>
        <v>1</v>
      </c>
    </row>
    <row r="430" spans="1:8" x14ac:dyDescent="0.2">
      <c r="A430" t="s">
        <v>478</v>
      </c>
      <c r="B430" t="s">
        <v>5</v>
      </c>
      <c r="C430" t="s">
        <v>64</v>
      </c>
      <c r="D430" t="s">
        <v>490</v>
      </c>
      <c r="E430">
        <f>IF(_3746[[#This Row],[Vote]]="AYE",1,0)</f>
        <v>1</v>
      </c>
      <c r="F430">
        <f>_xlfn.XLOOKUP("H.R. 3746",Table2[Bill],Table2[Agree Value])</f>
        <v>0</v>
      </c>
      <c r="G430">
        <f>IF(_3746[[#This Row],[Value]]=_3746[[#This Row],[Agree]],_3746[[#This Row],[Count]],0)</f>
        <v>0</v>
      </c>
      <c r="H430">
        <f>_xlfn.XLOOKUP("H.R. 3746",Table2[Bill],Table2[Weight?],"Error")</f>
        <v>1</v>
      </c>
    </row>
    <row r="431" spans="1:8" x14ac:dyDescent="0.2">
      <c r="A431" t="s">
        <v>479</v>
      </c>
      <c r="B431" t="s">
        <v>5</v>
      </c>
      <c r="C431" t="s">
        <v>15</v>
      </c>
      <c r="D431" t="s">
        <v>490</v>
      </c>
      <c r="E431">
        <f>IF(_3746[[#This Row],[Vote]]="AYE",1,0)</f>
        <v>1</v>
      </c>
      <c r="F431">
        <f>_xlfn.XLOOKUP("H.R. 3746",Table2[Bill],Table2[Agree Value])</f>
        <v>0</v>
      </c>
      <c r="G431">
        <f>IF(_3746[[#This Row],[Value]]=_3746[[#This Row],[Agree]],_3746[[#This Row],[Count]],0)</f>
        <v>0</v>
      </c>
      <c r="H431">
        <f>_xlfn.XLOOKUP("H.R. 3746",Table2[Bill],Table2[Weight?],"Error")</f>
        <v>1</v>
      </c>
    </row>
    <row r="432" spans="1:8" x14ac:dyDescent="0.2">
      <c r="A432" t="s">
        <v>480</v>
      </c>
      <c r="B432" t="s">
        <v>1</v>
      </c>
      <c r="C432" t="s">
        <v>39</v>
      </c>
      <c r="D432" t="s">
        <v>491</v>
      </c>
      <c r="E432">
        <f>IF(_3746[[#This Row],[Vote]]="AYE",1,0)</f>
        <v>0</v>
      </c>
      <c r="F432">
        <f>_xlfn.XLOOKUP("H.R. 3746",Table2[Bill],Table2[Agree Value])</f>
        <v>0</v>
      </c>
      <c r="G432">
        <f>IF(_3746[[#This Row],[Value]]=_3746[[#This Row],[Agree]],_3746[[#This Row],[Count]],0)</f>
        <v>1</v>
      </c>
      <c r="H432">
        <f>_xlfn.XLOOKUP("H.R. 3746",Table2[Bill],Table2[Weight?],"Error")</f>
        <v>1</v>
      </c>
    </row>
    <row r="433" spans="1:8" x14ac:dyDescent="0.2">
      <c r="A433" t="s">
        <v>481</v>
      </c>
      <c r="B433" t="s">
        <v>5</v>
      </c>
      <c r="C433" t="s">
        <v>108</v>
      </c>
      <c r="D433" t="s">
        <v>490</v>
      </c>
      <c r="E433">
        <f>IF(_3746[[#This Row],[Vote]]="AYE",1,0)</f>
        <v>1</v>
      </c>
      <c r="F433">
        <f>_xlfn.XLOOKUP("H.R. 3746",Table2[Bill],Table2[Agree Value])</f>
        <v>0</v>
      </c>
      <c r="G433">
        <f>IF(_3746[[#This Row],[Value]]=_3746[[#This Row],[Agree]],_3746[[#This Row],[Count]],0)</f>
        <v>0</v>
      </c>
      <c r="H433">
        <f>_xlfn.XLOOKUP("H.R. 3746",Table2[Bill],Table2[Weight?],"Error")</f>
        <v>1</v>
      </c>
    </row>
    <row r="434" spans="1:8" x14ac:dyDescent="0.2">
      <c r="A434" t="s">
        <v>482</v>
      </c>
      <c r="B434" t="s">
        <v>5</v>
      </c>
      <c r="C434" t="s">
        <v>47</v>
      </c>
      <c r="D434" t="s">
        <v>490</v>
      </c>
      <c r="E434">
        <f>IF(_3746[[#This Row],[Vote]]="AYE",1,0)</f>
        <v>1</v>
      </c>
      <c r="F434">
        <f>_xlfn.XLOOKUP("H.R. 3746",Table2[Bill],Table2[Agree Value])</f>
        <v>0</v>
      </c>
      <c r="G434">
        <f>IF(_3746[[#This Row],[Value]]=_3746[[#This Row],[Agree]],_3746[[#This Row],[Count]],0)</f>
        <v>0</v>
      </c>
      <c r="H434">
        <f>_xlfn.XLOOKUP("H.R. 3746",Table2[Bill],Table2[Weight?],"Error")</f>
        <v>1</v>
      </c>
    </row>
    <row r="435" spans="1:8" x14ac:dyDescent="0.2">
      <c r="A435" t="s">
        <v>483</v>
      </c>
      <c r="B435" t="s">
        <v>5</v>
      </c>
      <c r="C435" t="s">
        <v>123</v>
      </c>
      <c r="D435" t="s">
        <v>490</v>
      </c>
      <c r="E435">
        <f>IF(_3746[[#This Row],[Vote]]="AYE",1,0)</f>
        <v>1</v>
      </c>
      <c r="F435">
        <f>_xlfn.XLOOKUP("H.R. 3746",Table2[Bill],Table2[Agree Value])</f>
        <v>0</v>
      </c>
      <c r="G435">
        <f>IF(_3746[[#This Row],[Value]]=_3746[[#This Row],[Agree]],_3746[[#This Row],[Count]],0)</f>
        <v>0</v>
      </c>
      <c r="H435">
        <f>_xlfn.XLOOKUP("H.R. 3746",Table2[Bill],Table2[Weight?],"Error")</f>
        <v>1</v>
      </c>
    </row>
    <row r="436" spans="1:8" x14ac:dyDescent="0.2">
      <c r="A436" t="s">
        <v>484</v>
      </c>
      <c r="B436" t="s">
        <v>5</v>
      </c>
      <c r="C436" t="s">
        <v>29</v>
      </c>
      <c r="D436" t="s">
        <v>490</v>
      </c>
      <c r="E436">
        <f>IF(_3746[[#This Row],[Vote]]="AYE",1,0)</f>
        <v>1</v>
      </c>
      <c r="F436">
        <f>_xlfn.XLOOKUP("H.R. 3746",Table2[Bill],Table2[Agree Value])</f>
        <v>0</v>
      </c>
      <c r="G436">
        <f>IF(_3746[[#This Row],[Value]]=_3746[[#This Row],[Agree]],_3746[[#This Row],[Count]],0)</f>
        <v>0</v>
      </c>
      <c r="H436">
        <f>_xlfn.XLOOKUP("H.R. 3746",Table2[Bill],Table2[Weight?],"Error")</f>
        <v>1</v>
      </c>
    </row>
    <row r="437" spans="1:8" x14ac:dyDescent="0.2">
      <c r="A437" t="s">
        <v>485</v>
      </c>
      <c r="B437" t="s">
        <v>5</v>
      </c>
      <c r="C437" t="s">
        <v>387</v>
      </c>
      <c r="D437" t="s">
        <v>491</v>
      </c>
      <c r="E437">
        <f>IF(_3746[[#This Row],[Vote]]="AYE",1,0)</f>
        <v>0</v>
      </c>
      <c r="F437">
        <f>_xlfn.XLOOKUP("H.R. 3746",Table2[Bill],Table2[Agree Value])</f>
        <v>0</v>
      </c>
      <c r="G437">
        <f>IF(_3746[[#This Row],[Value]]=_3746[[#This Row],[Agree]],_3746[[#This Row],[Count]],0)</f>
        <v>1</v>
      </c>
      <c r="H437">
        <f>_xlfn.XLOOKUP("H.R. 3746",Table2[Bill],Table2[Weight?],"Error")</f>
        <v>1</v>
      </c>
    </row>
  </sheetData>
  <hyperlinks>
    <hyperlink ref="B1" r:id="rId1" xr:uid="{E46CEB5F-E57E-4906-AD0F-F6B9B8FD6792}"/>
  </hyperlinks>
  <pageMargins left="0.7" right="0.7" top="0.75" bottom="0.75" header="0.3" footer="0.3"/>
  <pageSetup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EB77-F695-41E3-881A-6222684E4D9D}">
  <dimension ref="A1:H435"/>
  <sheetViews>
    <sheetView workbookViewId="0">
      <selection activeCell="F21" sqref="F21"/>
    </sheetView>
  </sheetViews>
  <sheetFormatPr baseColWidth="10" defaultColWidth="8.83203125" defaultRowHeight="15" x14ac:dyDescent="0.2"/>
  <cols>
    <col min="1" max="4" width="11.33203125" customWidth="1"/>
  </cols>
  <sheetData>
    <row r="1" spans="1:8" x14ac:dyDescent="0.2">
      <c r="A1" t="s">
        <v>524</v>
      </c>
      <c r="B1" s="6" t="s">
        <v>526</v>
      </c>
    </row>
    <row r="2" spans="1:8" x14ac:dyDescent="0.2">
      <c r="A2" t="s">
        <v>486</v>
      </c>
      <c r="B2" t="s">
        <v>487</v>
      </c>
      <c r="C2" t="s">
        <v>488</v>
      </c>
      <c r="D2" t="s">
        <v>489</v>
      </c>
      <c r="E2" t="s">
        <v>507</v>
      </c>
      <c r="F2" t="s">
        <v>502</v>
      </c>
      <c r="G2" t="s">
        <v>499</v>
      </c>
      <c r="H2" s="10" t="s">
        <v>553</v>
      </c>
    </row>
    <row r="3" spans="1:8" x14ac:dyDescent="0.2">
      <c r="A3" t="s">
        <v>0</v>
      </c>
      <c r="B3" t="s">
        <v>1</v>
      </c>
      <c r="C3" t="s">
        <v>2</v>
      </c>
      <c r="D3" t="s">
        <v>7</v>
      </c>
      <c r="E3">
        <f>IF(_5860[[#This Row],[Vote]]="YEA",1,0)</f>
        <v>1</v>
      </c>
      <c r="F3">
        <f>_xlfn.XLOOKUP("H.R. 5860",Table2[Bill],Table2[Agree Value])</f>
        <v>1</v>
      </c>
      <c r="G3">
        <f>IF(_5860[[#This Row],[Value]]=_5860[[#This Row],[Agree]],_5860[[#This Row],[Count]],0)</f>
        <v>2</v>
      </c>
      <c r="H3">
        <f>_xlfn.XLOOKUP("H.R. 5860",Table2[Bill],Table2[Weight?],"Error")</f>
        <v>2</v>
      </c>
    </row>
    <row r="4" spans="1:8" x14ac:dyDescent="0.2">
      <c r="A4" t="s">
        <v>4</v>
      </c>
      <c r="B4" t="s">
        <v>5</v>
      </c>
      <c r="C4" t="s">
        <v>6</v>
      </c>
      <c r="D4" t="s">
        <v>3</v>
      </c>
      <c r="E4">
        <f>IF(_5860[[#This Row],[Vote]]="YEA",1,0)</f>
        <v>0</v>
      </c>
      <c r="F4">
        <f>_xlfn.XLOOKUP("H.R. 5860",Table2[Bill],Table2[Agree Value])</f>
        <v>1</v>
      </c>
      <c r="G4">
        <f>IF(_5860[[#This Row],[Value]]=_5860[[#This Row],[Agree]],_5860[[#This Row],[Count]],0)</f>
        <v>0</v>
      </c>
      <c r="H4">
        <f>_xlfn.XLOOKUP("H.R. 5860",Table2[Bill],Table2[Weight?],"Error")</f>
        <v>2</v>
      </c>
    </row>
    <row r="5" spans="1:8" x14ac:dyDescent="0.2">
      <c r="A5" t="s">
        <v>8</v>
      </c>
      <c r="B5" t="s">
        <v>1</v>
      </c>
      <c r="C5" t="s">
        <v>9</v>
      </c>
      <c r="D5" t="s">
        <v>7</v>
      </c>
      <c r="E5">
        <f>IF(_5860[[#This Row],[Vote]]="YEA",1,0)</f>
        <v>1</v>
      </c>
      <c r="F5">
        <f>_xlfn.XLOOKUP("H.R. 5860",Table2[Bill],Table2[Agree Value])</f>
        <v>1</v>
      </c>
      <c r="G5">
        <f>IF(_5860[[#This Row],[Value]]=_5860[[#This Row],[Agree]],_5860[[#This Row],[Count]],0)</f>
        <v>2</v>
      </c>
      <c r="H5">
        <f>_xlfn.XLOOKUP("H.R. 5860",Table2[Bill],Table2[Weight?],"Error")</f>
        <v>2</v>
      </c>
    </row>
    <row r="6" spans="1:8" x14ac:dyDescent="0.2">
      <c r="A6" t="s">
        <v>10</v>
      </c>
      <c r="B6" t="s">
        <v>5</v>
      </c>
      <c r="C6" t="s">
        <v>11</v>
      </c>
      <c r="D6" t="s">
        <v>7</v>
      </c>
      <c r="E6">
        <f>IF(_5860[[#This Row],[Vote]]="YEA",1,0)</f>
        <v>1</v>
      </c>
      <c r="F6">
        <f>_xlfn.XLOOKUP("H.R. 5860",Table2[Bill],Table2[Agree Value])</f>
        <v>1</v>
      </c>
      <c r="G6">
        <f>IF(_5860[[#This Row],[Value]]=_5860[[#This Row],[Agree]],_5860[[#This Row],[Count]],0)</f>
        <v>2</v>
      </c>
      <c r="H6">
        <f>_xlfn.XLOOKUP("H.R. 5860",Table2[Bill],Table2[Weight?],"Error")</f>
        <v>2</v>
      </c>
    </row>
    <row r="7" spans="1:8" x14ac:dyDescent="0.2">
      <c r="A7" t="s">
        <v>12</v>
      </c>
      <c r="B7" t="s">
        <v>5</v>
      </c>
      <c r="C7" t="s">
        <v>13</v>
      </c>
      <c r="D7" t="s">
        <v>7</v>
      </c>
      <c r="E7">
        <f>IF(_5860[[#This Row],[Vote]]="YEA",1,0)</f>
        <v>1</v>
      </c>
      <c r="F7">
        <f>_xlfn.XLOOKUP("H.R. 5860",Table2[Bill],Table2[Agree Value])</f>
        <v>1</v>
      </c>
      <c r="G7">
        <f>IF(_5860[[#This Row],[Value]]=_5860[[#This Row],[Agree]],_5860[[#This Row],[Count]],0)</f>
        <v>2</v>
      </c>
      <c r="H7">
        <f>_xlfn.XLOOKUP("H.R. 5860",Table2[Bill],Table2[Weight?],"Error")</f>
        <v>2</v>
      </c>
    </row>
    <row r="8" spans="1:8" x14ac:dyDescent="0.2">
      <c r="A8" t="s">
        <v>14</v>
      </c>
      <c r="B8" t="s">
        <v>1</v>
      </c>
      <c r="C8" t="s">
        <v>15</v>
      </c>
      <c r="D8" t="s">
        <v>7</v>
      </c>
      <c r="E8">
        <f>IF(_5860[[#This Row],[Vote]]="YEA",1,0)</f>
        <v>1</v>
      </c>
      <c r="F8">
        <f>_xlfn.XLOOKUP("H.R. 5860",Table2[Bill],Table2[Agree Value])</f>
        <v>1</v>
      </c>
      <c r="G8">
        <f>IF(_5860[[#This Row],[Value]]=_5860[[#This Row],[Agree]],_5860[[#This Row],[Count]],0)</f>
        <v>2</v>
      </c>
      <c r="H8">
        <f>_xlfn.XLOOKUP("H.R. 5860",Table2[Bill],Table2[Weight?],"Error")</f>
        <v>2</v>
      </c>
    </row>
    <row r="9" spans="1:8" x14ac:dyDescent="0.2">
      <c r="A9" t="s">
        <v>18</v>
      </c>
      <c r="B9" t="s">
        <v>5</v>
      </c>
      <c r="C9" t="s">
        <v>19</v>
      </c>
      <c r="D9" t="s">
        <v>7</v>
      </c>
      <c r="E9">
        <f>IF(_5860[[#This Row],[Vote]]="YEA",1,0)</f>
        <v>1</v>
      </c>
      <c r="F9">
        <f>_xlfn.XLOOKUP("H.R. 5860",Table2[Bill],Table2[Agree Value])</f>
        <v>1</v>
      </c>
      <c r="G9">
        <f>IF(_5860[[#This Row],[Value]]=_5860[[#This Row],[Agree]],_5860[[#This Row],[Count]],0)</f>
        <v>2</v>
      </c>
      <c r="H9">
        <f>_xlfn.XLOOKUP("H.R. 5860",Table2[Bill],Table2[Weight?],"Error")</f>
        <v>2</v>
      </c>
    </row>
    <row r="10" spans="1:8" x14ac:dyDescent="0.2">
      <c r="A10" t="s">
        <v>20</v>
      </c>
      <c r="B10" t="s">
        <v>5</v>
      </c>
      <c r="C10" t="s">
        <v>21</v>
      </c>
      <c r="D10" t="s">
        <v>7</v>
      </c>
      <c r="E10">
        <f>IF(_5860[[#This Row],[Vote]]="YEA",1,0)</f>
        <v>1</v>
      </c>
      <c r="F10">
        <f>_xlfn.XLOOKUP("H.R. 5860",Table2[Bill],Table2[Agree Value])</f>
        <v>1</v>
      </c>
      <c r="G10">
        <f>IF(_5860[[#This Row],[Value]]=_5860[[#This Row],[Agree]],_5860[[#This Row],[Count]],0)</f>
        <v>2</v>
      </c>
      <c r="H10">
        <f>_xlfn.XLOOKUP("H.R. 5860",Table2[Bill],Table2[Weight?],"Error")</f>
        <v>2</v>
      </c>
    </row>
    <row r="11" spans="1:8" x14ac:dyDescent="0.2">
      <c r="A11" t="s">
        <v>22</v>
      </c>
      <c r="B11" t="s">
        <v>5</v>
      </c>
      <c r="C11" t="s">
        <v>15</v>
      </c>
      <c r="D11" t="s">
        <v>7</v>
      </c>
      <c r="E11">
        <f>IF(_5860[[#This Row],[Vote]]="YEA",1,0)</f>
        <v>1</v>
      </c>
      <c r="F11">
        <f>_xlfn.XLOOKUP("H.R. 5860",Table2[Bill],Table2[Agree Value])</f>
        <v>1</v>
      </c>
      <c r="G11">
        <f>IF(_5860[[#This Row],[Value]]=_5860[[#This Row],[Agree]],_5860[[#This Row],[Count]],0)</f>
        <v>2</v>
      </c>
      <c r="H11">
        <f>_xlfn.XLOOKUP("H.R. 5860",Table2[Bill],Table2[Weight?],"Error")</f>
        <v>2</v>
      </c>
    </row>
    <row r="12" spans="1:8" x14ac:dyDescent="0.2">
      <c r="A12" t="s">
        <v>23</v>
      </c>
      <c r="B12" t="s">
        <v>1</v>
      </c>
      <c r="C12" t="s">
        <v>24</v>
      </c>
      <c r="D12" t="s">
        <v>7</v>
      </c>
      <c r="E12">
        <f>IF(_5860[[#This Row],[Vote]]="YEA",1,0)</f>
        <v>1</v>
      </c>
      <c r="F12">
        <f>_xlfn.XLOOKUP("H.R. 5860",Table2[Bill],Table2[Agree Value])</f>
        <v>1</v>
      </c>
      <c r="G12">
        <f>IF(_5860[[#This Row],[Value]]=_5860[[#This Row],[Agree]],_5860[[#This Row],[Count]],0)</f>
        <v>2</v>
      </c>
      <c r="H12">
        <f>_xlfn.XLOOKUP("H.R. 5860",Table2[Bill],Table2[Weight?],"Error")</f>
        <v>2</v>
      </c>
    </row>
    <row r="13" spans="1:8" x14ac:dyDescent="0.2">
      <c r="A13" t="s">
        <v>25</v>
      </c>
      <c r="B13" t="s">
        <v>5</v>
      </c>
      <c r="C13" t="s">
        <v>15</v>
      </c>
      <c r="D13" t="s">
        <v>3</v>
      </c>
      <c r="E13">
        <f>IF(_5860[[#This Row],[Vote]]="YEA",1,0)</f>
        <v>0</v>
      </c>
      <c r="F13">
        <f>_xlfn.XLOOKUP("H.R. 5860",Table2[Bill],Table2[Agree Value])</f>
        <v>1</v>
      </c>
      <c r="G13">
        <f>IF(_5860[[#This Row],[Value]]=_5860[[#This Row],[Agree]],_5860[[#This Row],[Count]],0)</f>
        <v>0</v>
      </c>
      <c r="H13">
        <f>_xlfn.XLOOKUP("H.R. 5860",Table2[Bill],Table2[Weight?],"Error")</f>
        <v>2</v>
      </c>
    </row>
    <row r="14" spans="1:8" x14ac:dyDescent="0.2">
      <c r="A14" t="s">
        <v>26</v>
      </c>
      <c r="B14" t="s">
        <v>5</v>
      </c>
      <c r="C14" t="s">
        <v>27</v>
      </c>
      <c r="D14" t="s">
        <v>7</v>
      </c>
      <c r="E14">
        <f>IF(_5860[[#This Row],[Vote]]="YEA",1,0)</f>
        <v>1</v>
      </c>
      <c r="F14">
        <f>_xlfn.XLOOKUP("H.R. 5860",Table2[Bill],Table2[Agree Value])</f>
        <v>1</v>
      </c>
      <c r="G14">
        <f>IF(_5860[[#This Row],[Value]]=_5860[[#This Row],[Agree]],_5860[[#This Row],[Count]],0)</f>
        <v>2</v>
      </c>
      <c r="H14">
        <f>_xlfn.XLOOKUP("H.R. 5860",Table2[Bill],Table2[Weight?],"Error")</f>
        <v>2</v>
      </c>
    </row>
    <row r="15" spans="1:8" x14ac:dyDescent="0.2">
      <c r="A15" t="s">
        <v>28</v>
      </c>
      <c r="B15" t="s">
        <v>5</v>
      </c>
      <c r="C15" t="s">
        <v>29</v>
      </c>
      <c r="D15" t="s">
        <v>7</v>
      </c>
      <c r="E15">
        <f>IF(_5860[[#This Row],[Vote]]="YEA",1,0)</f>
        <v>1</v>
      </c>
      <c r="F15">
        <f>_xlfn.XLOOKUP("H.R. 5860",Table2[Bill],Table2[Agree Value])</f>
        <v>1</v>
      </c>
      <c r="G15">
        <f>IF(_5860[[#This Row],[Value]]=_5860[[#This Row],[Agree]],_5860[[#This Row],[Count]],0)</f>
        <v>2</v>
      </c>
      <c r="H15">
        <f>_xlfn.XLOOKUP("H.R. 5860",Table2[Bill],Table2[Weight?],"Error")</f>
        <v>2</v>
      </c>
    </row>
    <row r="16" spans="1:8" x14ac:dyDescent="0.2">
      <c r="A16" t="s">
        <v>30</v>
      </c>
      <c r="B16" t="s">
        <v>5</v>
      </c>
      <c r="C16" t="s">
        <v>31</v>
      </c>
      <c r="D16" t="s">
        <v>7</v>
      </c>
      <c r="E16">
        <f>IF(_5860[[#This Row],[Vote]]="YEA",1,0)</f>
        <v>1</v>
      </c>
      <c r="F16">
        <f>_xlfn.XLOOKUP("H.R. 5860",Table2[Bill],Table2[Agree Value])</f>
        <v>1</v>
      </c>
      <c r="G16">
        <f>IF(_5860[[#This Row],[Value]]=_5860[[#This Row],[Agree]],_5860[[#This Row],[Count]],0)</f>
        <v>2</v>
      </c>
      <c r="H16">
        <f>_xlfn.XLOOKUP("H.R. 5860",Table2[Bill],Table2[Weight?],"Error")</f>
        <v>2</v>
      </c>
    </row>
    <row r="17" spans="1:8" x14ac:dyDescent="0.2">
      <c r="A17" t="s">
        <v>32</v>
      </c>
      <c r="B17" t="s">
        <v>1</v>
      </c>
      <c r="C17" t="s">
        <v>33</v>
      </c>
      <c r="D17" t="s">
        <v>7</v>
      </c>
      <c r="E17">
        <f>IF(_5860[[#This Row],[Vote]]="YEA",1,0)</f>
        <v>1</v>
      </c>
      <c r="F17">
        <f>_xlfn.XLOOKUP("H.R. 5860",Table2[Bill],Table2[Agree Value])</f>
        <v>1</v>
      </c>
      <c r="G17">
        <f>IF(_5860[[#This Row],[Value]]=_5860[[#This Row],[Agree]],_5860[[#This Row],[Count]],0)</f>
        <v>2</v>
      </c>
      <c r="H17">
        <f>_xlfn.XLOOKUP("H.R. 5860",Table2[Bill],Table2[Weight?],"Error")</f>
        <v>2</v>
      </c>
    </row>
    <row r="18" spans="1:8" x14ac:dyDescent="0.2">
      <c r="A18" t="s">
        <v>34</v>
      </c>
      <c r="B18" t="s">
        <v>5</v>
      </c>
      <c r="C18" t="s">
        <v>29</v>
      </c>
      <c r="D18" t="s">
        <v>3</v>
      </c>
      <c r="E18">
        <f>IF(_5860[[#This Row],[Vote]]="YEA",1,0)</f>
        <v>0</v>
      </c>
      <c r="F18">
        <f>_xlfn.XLOOKUP("H.R. 5860",Table2[Bill],Table2[Agree Value])</f>
        <v>1</v>
      </c>
      <c r="G18">
        <f>IF(_5860[[#This Row],[Value]]=_5860[[#This Row],[Agree]],_5860[[#This Row],[Count]],0)</f>
        <v>0</v>
      </c>
      <c r="H18">
        <f>_xlfn.XLOOKUP("H.R. 5860",Table2[Bill],Table2[Weight?],"Error")</f>
        <v>2</v>
      </c>
    </row>
    <row r="19" spans="1:8" x14ac:dyDescent="0.2">
      <c r="A19" t="s">
        <v>35</v>
      </c>
      <c r="B19" t="s">
        <v>5</v>
      </c>
      <c r="C19" t="s">
        <v>36</v>
      </c>
      <c r="D19" t="s">
        <v>7</v>
      </c>
      <c r="E19">
        <f>IF(_5860[[#This Row],[Vote]]="YEA",1,0)</f>
        <v>1</v>
      </c>
      <c r="F19">
        <f>_xlfn.XLOOKUP("H.R. 5860",Table2[Bill],Table2[Agree Value])</f>
        <v>1</v>
      </c>
      <c r="G19">
        <f>IF(_5860[[#This Row],[Value]]=_5860[[#This Row],[Agree]],_5860[[#This Row],[Count]],0)</f>
        <v>2</v>
      </c>
      <c r="H19">
        <f>_xlfn.XLOOKUP("H.R. 5860",Table2[Bill],Table2[Weight?],"Error")</f>
        <v>2</v>
      </c>
    </row>
    <row r="20" spans="1:8" x14ac:dyDescent="0.2">
      <c r="A20" t="s">
        <v>37</v>
      </c>
      <c r="B20" t="s">
        <v>1</v>
      </c>
      <c r="C20" t="s">
        <v>9</v>
      </c>
      <c r="D20" t="s">
        <v>7</v>
      </c>
      <c r="E20">
        <f>IF(_5860[[#This Row],[Vote]]="YEA",1,0)</f>
        <v>1</v>
      </c>
      <c r="F20">
        <f>_xlfn.XLOOKUP("H.R. 5860",Table2[Bill],Table2[Agree Value])</f>
        <v>1</v>
      </c>
      <c r="G20">
        <f>IF(_5860[[#This Row],[Value]]=_5860[[#This Row],[Agree]],_5860[[#This Row],[Count]],0)</f>
        <v>2</v>
      </c>
      <c r="H20">
        <f>_xlfn.XLOOKUP("H.R. 5860",Table2[Bill],Table2[Weight?],"Error")</f>
        <v>2</v>
      </c>
    </row>
    <row r="21" spans="1:8" x14ac:dyDescent="0.2">
      <c r="A21" t="s">
        <v>38</v>
      </c>
      <c r="B21" t="s">
        <v>5</v>
      </c>
      <c r="C21" t="s">
        <v>39</v>
      </c>
      <c r="D21" t="s">
        <v>3</v>
      </c>
      <c r="E21">
        <f>IF(_5860[[#This Row],[Vote]]="YEA",1,0)</f>
        <v>0</v>
      </c>
      <c r="F21">
        <f>_xlfn.XLOOKUP("H.R. 5860",Table2[Bill],Table2[Agree Value])</f>
        <v>1</v>
      </c>
      <c r="G21">
        <f>IF(_5860[[#This Row],[Value]]=_5860[[#This Row],[Agree]],_5860[[#This Row],[Count]],0)</f>
        <v>0</v>
      </c>
      <c r="H21">
        <f>_xlfn.XLOOKUP("H.R. 5860",Table2[Bill],Table2[Weight?],"Error")</f>
        <v>2</v>
      </c>
    </row>
    <row r="22" spans="1:8" x14ac:dyDescent="0.2">
      <c r="A22" t="s">
        <v>40</v>
      </c>
      <c r="B22" t="s">
        <v>1</v>
      </c>
      <c r="C22" t="s">
        <v>31</v>
      </c>
      <c r="D22" t="s">
        <v>7</v>
      </c>
      <c r="E22">
        <f>IF(_5860[[#This Row],[Vote]]="YEA",1,0)</f>
        <v>1</v>
      </c>
      <c r="F22">
        <f>_xlfn.XLOOKUP("H.R. 5860",Table2[Bill],Table2[Agree Value])</f>
        <v>1</v>
      </c>
      <c r="G22">
        <f>IF(_5860[[#This Row],[Value]]=_5860[[#This Row],[Agree]],_5860[[#This Row],[Count]],0)</f>
        <v>2</v>
      </c>
      <c r="H22">
        <f>_xlfn.XLOOKUP("H.R. 5860",Table2[Bill],Table2[Weight?],"Error")</f>
        <v>2</v>
      </c>
    </row>
    <row r="23" spans="1:8" x14ac:dyDescent="0.2">
      <c r="A23" t="s">
        <v>41</v>
      </c>
      <c r="B23" t="s">
        <v>5</v>
      </c>
      <c r="C23" t="s">
        <v>42</v>
      </c>
      <c r="D23" t="s">
        <v>7</v>
      </c>
      <c r="E23">
        <f>IF(_5860[[#This Row],[Vote]]="YEA",1,0)</f>
        <v>1</v>
      </c>
      <c r="F23">
        <f>_xlfn.XLOOKUP("H.R. 5860",Table2[Bill],Table2[Agree Value])</f>
        <v>1</v>
      </c>
      <c r="G23">
        <f>IF(_5860[[#This Row],[Value]]=_5860[[#This Row],[Agree]],_5860[[#This Row],[Count]],0)</f>
        <v>2</v>
      </c>
      <c r="H23">
        <f>_xlfn.XLOOKUP("H.R. 5860",Table2[Bill],Table2[Weight?],"Error")</f>
        <v>2</v>
      </c>
    </row>
    <row r="24" spans="1:8" x14ac:dyDescent="0.2">
      <c r="A24" t="s">
        <v>43</v>
      </c>
      <c r="B24" t="s">
        <v>1</v>
      </c>
      <c r="C24" t="s">
        <v>9</v>
      </c>
      <c r="D24" t="s">
        <v>7</v>
      </c>
      <c r="E24">
        <f>IF(_5860[[#This Row],[Vote]]="YEA",1,0)</f>
        <v>1</v>
      </c>
      <c r="F24">
        <f>_xlfn.XLOOKUP("H.R. 5860",Table2[Bill],Table2[Agree Value])</f>
        <v>1</v>
      </c>
      <c r="G24">
        <f>IF(_5860[[#This Row],[Value]]=_5860[[#This Row],[Agree]],_5860[[#This Row],[Count]],0)</f>
        <v>2</v>
      </c>
      <c r="H24">
        <f>_xlfn.XLOOKUP("H.R. 5860",Table2[Bill],Table2[Weight?],"Error")</f>
        <v>2</v>
      </c>
    </row>
    <row r="25" spans="1:8" x14ac:dyDescent="0.2">
      <c r="A25" t="s">
        <v>44</v>
      </c>
      <c r="B25" t="s">
        <v>5</v>
      </c>
      <c r="C25" t="s">
        <v>45</v>
      </c>
      <c r="D25" t="s">
        <v>7</v>
      </c>
      <c r="E25">
        <f>IF(_5860[[#This Row],[Vote]]="YEA",1,0)</f>
        <v>1</v>
      </c>
      <c r="F25">
        <f>_xlfn.XLOOKUP("H.R. 5860",Table2[Bill],Table2[Agree Value])</f>
        <v>1</v>
      </c>
      <c r="G25">
        <f>IF(_5860[[#This Row],[Value]]=_5860[[#This Row],[Agree]],_5860[[#This Row],[Count]],0)</f>
        <v>2</v>
      </c>
      <c r="H25">
        <f>_xlfn.XLOOKUP("H.R. 5860",Table2[Bill],Table2[Weight?],"Error")</f>
        <v>2</v>
      </c>
    </row>
    <row r="26" spans="1:8" x14ac:dyDescent="0.2">
      <c r="A26" t="s">
        <v>46</v>
      </c>
      <c r="B26" t="s">
        <v>1</v>
      </c>
      <c r="C26" t="s">
        <v>47</v>
      </c>
      <c r="D26" t="s">
        <v>7</v>
      </c>
      <c r="E26">
        <f>IF(_5860[[#This Row],[Vote]]="YEA",1,0)</f>
        <v>1</v>
      </c>
      <c r="F26">
        <f>_xlfn.XLOOKUP("H.R. 5860",Table2[Bill],Table2[Agree Value])</f>
        <v>1</v>
      </c>
      <c r="G26">
        <f>IF(_5860[[#This Row],[Value]]=_5860[[#This Row],[Agree]],_5860[[#This Row],[Count]],0)</f>
        <v>2</v>
      </c>
      <c r="H26">
        <f>_xlfn.XLOOKUP("H.R. 5860",Table2[Bill],Table2[Weight?],"Error")</f>
        <v>2</v>
      </c>
    </row>
    <row r="27" spans="1:8" x14ac:dyDescent="0.2">
      <c r="A27" t="s">
        <v>48</v>
      </c>
      <c r="B27" t="s">
        <v>5</v>
      </c>
      <c r="C27" t="s">
        <v>49</v>
      </c>
      <c r="D27" t="s">
        <v>7</v>
      </c>
      <c r="E27">
        <f>IF(_5860[[#This Row],[Vote]]="YEA",1,0)</f>
        <v>1</v>
      </c>
      <c r="F27">
        <f>_xlfn.XLOOKUP("H.R. 5860",Table2[Bill],Table2[Agree Value])</f>
        <v>1</v>
      </c>
      <c r="G27">
        <f>IF(_5860[[#This Row],[Value]]=_5860[[#This Row],[Agree]],_5860[[#This Row],[Count]],0)</f>
        <v>2</v>
      </c>
      <c r="H27">
        <f>_xlfn.XLOOKUP("H.R. 5860",Table2[Bill],Table2[Weight?],"Error")</f>
        <v>2</v>
      </c>
    </row>
    <row r="28" spans="1:8" x14ac:dyDescent="0.2">
      <c r="A28" t="s">
        <v>50</v>
      </c>
      <c r="B28" t="s">
        <v>5</v>
      </c>
      <c r="C28" t="s">
        <v>51</v>
      </c>
      <c r="D28" t="s">
        <v>3</v>
      </c>
      <c r="E28">
        <f>IF(_5860[[#This Row],[Vote]]="YEA",1,0)</f>
        <v>0</v>
      </c>
      <c r="F28">
        <f>_xlfn.XLOOKUP("H.R. 5860",Table2[Bill],Table2[Agree Value])</f>
        <v>1</v>
      </c>
      <c r="G28">
        <f>IF(_5860[[#This Row],[Value]]=_5860[[#This Row],[Agree]],_5860[[#This Row],[Count]],0)</f>
        <v>0</v>
      </c>
      <c r="H28">
        <f>_xlfn.XLOOKUP("H.R. 5860",Table2[Bill],Table2[Weight?],"Error")</f>
        <v>2</v>
      </c>
    </row>
    <row r="29" spans="1:8" x14ac:dyDescent="0.2">
      <c r="A29" t="s">
        <v>52</v>
      </c>
      <c r="B29" t="s">
        <v>5</v>
      </c>
      <c r="C29" t="s">
        <v>39</v>
      </c>
      <c r="D29" t="s">
        <v>7</v>
      </c>
      <c r="E29">
        <f>IF(_5860[[#This Row],[Vote]]="YEA",1,0)</f>
        <v>1</v>
      </c>
      <c r="F29">
        <f>_xlfn.XLOOKUP("H.R. 5860",Table2[Bill],Table2[Agree Value])</f>
        <v>1</v>
      </c>
      <c r="G29">
        <f>IF(_5860[[#This Row],[Value]]=_5860[[#This Row],[Agree]],_5860[[#This Row],[Count]],0)</f>
        <v>2</v>
      </c>
      <c r="H29">
        <f>_xlfn.XLOOKUP("H.R. 5860",Table2[Bill],Table2[Weight?],"Error")</f>
        <v>2</v>
      </c>
    </row>
    <row r="30" spans="1:8" x14ac:dyDescent="0.2">
      <c r="A30" t="s">
        <v>53</v>
      </c>
      <c r="B30" t="s">
        <v>1</v>
      </c>
      <c r="C30" t="s">
        <v>13</v>
      </c>
      <c r="D30" t="s">
        <v>7</v>
      </c>
      <c r="E30">
        <f>IF(_5860[[#This Row],[Vote]]="YEA",1,0)</f>
        <v>1</v>
      </c>
      <c r="F30">
        <f>_xlfn.XLOOKUP("H.R. 5860",Table2[Bill],Table2[Agree Value])</f>
        <v>1</v>
      </c>
      <c r="G30">
        <f>IF(_5860[[#This Row],[Value]]=_5860[[#This Row],[Agree]],_5860[[#This Row],[Count]],0)</f>
        <v>2</v>
      </c>
      <c r="H30">
        <f>_xlfn.XLOOKUP("H.R. 5860",Table2[Bill],Table2[Weight?],"Error")</f>
        <v>2</v>
      </c>
    </row>
    <row r="31" spans="1:8" x14ac:dyDescent="0.2">
      <c r="A31" t="s">
        <v>54</v>
      </c>
      <c r="B31" t="s">
        <v>5</v>
      </c>
      <c r="C31" t="s">
        <v>2</v>
      </c>
      <c r="D31" t="s">
        <v>3</v>
      </c>
      <c r="E31">
        <f>IF(_5860[[#This Row],[Vote]]="YEA",1,0)</f>
        <v>0</v>
      </c>
      <c r="F31">
        <f>_xlfn.XLOOKUP("H.R. 5860",Table2[Bill],Table2[Agree Value])</f>
        <v>1</v>
      </c>
      <c r="G31">
        <f>IF(_5860[[#This Row],[Value]]=_5860[[#This Row],[Agree]],_5860[[#This Row],[Count]],0)</f>
        <v>0</v>
      </c>
      <c r="H31">
        <f>_xlfn.XLOOKUP("H.R. 5860",Table2[Bill],Table2[Weight?],"Error")</f>
        <v>2</v>
      </c>
    </row>
    <row r="32" spans="1:8" x14ac:dyDescent="0.2">
      <c r="A32" t="s">
        <v>55</v>
      </c>
      <c r="B32" t="s">
        <v>1</v>
      </c>
      <c r="C32" t="s">
        <v>42</v>
      </c>
      <c r="D32" t="s">
        <v>7</v>
      </c>
      <c r="E32">
        <f>IF(_5860[[#This Row],[Vote]]="YEA",1,0)</f>
        <v>1</v>
      </c>
      <c r="F32">
        <f>_xlfn.XLOOKUP("H.R. 5860",Table2[Bill],Table2[Agree Value])</f>
        <v>1</v>
      </c>
      <c r="G32">
        <f>IF(_5860[[#This Row],[Value]]=_5860[[#This Row],[Agree]],_5860[[#This Row],[Count]],0)</f>
        <v>2</v>
      </c>
      <c r="H32">
        <f>_xlfn.XLOOKUP("H.R. 5860",Table2[Bill],Table2[Weight?],"Error")</f>
        <v>2</v>
      </c>
    </row>
    <row r="33" spans="1:8" x14ac:dyDescent="0.2">
      <c r="A33" t="s">
        <v>56</v>
      </c>
      <c r="B33" t="s">
        <v>1</v>
      </c>
      <c r="C33" t="s">
        <v>57</v>
      </c>
      <c r="D33" t="s">
        <v>7</v>
      </c>
      <c r="E33">
        <f>IF(_5860[[#This Row],[Vote]]="YEA",1,0)</f>
        <v>1</v>
      </c>
      <c r="F33">
        <f>_xlfn.XLOOKUP("H.R. 5860",Table2[Bill],Table2[Agree Value])</f>
        <v>1</v>
      </c>
      <c r="G33">
        <f>IF(_5860[[#This Row],[Value]]=_5860[[#This Row],[Agree]],_5860[[#This Row],[Count]],0)</f>
        <v>2</v>
      </c>
      <c r="H33">
        <f>_xlfn.XLOOKUP("H.R. 5860",Table2[Bill],Table2[Weight?],"Error")</f>
        <v>2</v>
      </c>
    </row>
    <row r="34" spans="1:8" x14ac:dyDescent="0.2">
      <c r="A34" t="s">
        <v>58</v>
      </c>
      <c r="B34" t="s">
        <v>5</v>
      </c>
      <c r="C34" t="s">
        <v>59</v>
      </c>
      <c r="D34" t="s">
        <v>3</v>
      </c>
      <c r="E34">
        <f>IF(_5860[[#This Row],[Vote]]="YEA",1,0)</f>
        <v>0</v>
      </c>
      <c r="F34">
        <f>_xlfn.XLOOKUP("H.R. 5860",Table2[Bill],Table2[Agree Value])</f>
        <v>1</v>
      </c>
      <c r="G34">
        <f>IF(_5860[[#This Row],[Value]]=_5860[[#This Row],[Agree]],_5860[[#This Row],[Count]],0)</f>
        <v>0</v>
      </c>
      <c r="H34">
        <f>_xlfn.XLOOKUP("H.R. 5860",Table2[Bill],Table2[Weight?],"Error")</f>
        <v>2</v>
      </c>
    </row>
    <row r="35" spans="1:8" x14ac:dyDescent="0.2">
      <c r="A35" t="s">
        <v>60</v>
      </c>
      <c r="B35" t="s">
        <v>1</v>
      </c>
      <c r="C35" t="s">
        <v>42</v>
      </c>
      <c r="D35" t="s">
        <v>7</v>
      </c>
      <c r="E35">
        <f>IF(_5860[[#This Row],[Vote]]="YEA",1,0)</f>
        <v>1</v>
      </c>
      <c r="F35">
        <f>_xlfn.XLOOKUP("H.R. 5860",Table2[Bill],Table2[Agree Value])</f>
        <v>1</v>
      </c>
      <c r="G35">
        <f>IF(_5860[[#This Row],[Value]]=_5860[[#This Row],[Agree]],_5860[[#This Row],[Count]],0)</f>
        <v>2</v>
      </c>
      <c r="H35">
        <f>_xlfn.XLOOKUP("H.R. 5860",Table2[Bill],Table2[Weight?],"Error")</f>
        <v>2</v>
      </c>
    </row>
    <row r="36" spans="1:8" x14ac:dyDescent="0.2">
      <c r="A36" t="s">
        <v>61</v>
      </c>
      <c r="B36" t="s">
        <v>5</v>
      </c>
      <c r="C36" t="s">
        <v>62</v>
      </c>
      <c r="D36" t="s">
        <v>3</v>
      </c>
      <c r="E36">
        <f>IF(_5860[[#This Row],[Vote]]="YEA",1,0)</f>
        <v>0</v>
      </c>
      <c r="F36">
        <f>_xlfn.XLOOKUP("H.R. 5860",Table2[Bill],Table2[Agree Value])</f>
        <v>1</v>
      </c>
      <c r="G36">
        <f>IF(_5860[[#This Row],[Value]]=_5860[[#This Row],[Agree]],_5860[[#This Row],[Count]],0)</f>
        <v>0</v>
      </c>
      <c r="H36">
        <f>_xlfn.XLOOKUP("H.R. 5860",Table2[Bill],Table2[Weight?],"Error")</f>
        <v>2</v>
      </c>
    </row>
    <row r="37" spans="1:8" x14ac:dyDescent="0.2">
      <c r="A37" t="s">
        <v>63</v>
      </c>
      <c r="B37" t="s">
        <v>1</v>
      </c>
      <c r="C37" t="s">
        <v>64</v>
      </c>
      <c r="D37" t="s">
        <v>7</v>
      </c>
      <c r="E37">
        <f>IF(_5860[[#This Row],[Vote]]="YEA",1,0)</f>
        <v>1</v>
      </c>
      <c r="F37">
        <f>_xlfn.XLOOKUP("H.R. 5860",Table2[Bill],Table2[Agree Value])</f>
        <v>1</v>
      </c>
      <c r="G37">
        <f>IF(_5860[[#This Row],[Value]]=_5860[[#This Row],[Agree]],_5860[[#This Row],[Count]],0)</f>
        <v>2</v>
      </c>
      <c r="H37">
        <f>_xlfn.XLOOKUP("H.R. 5860",Table2[Bill],Table2[Weight?],"Error")</f>
        <v>2</v>
      </c>
    </row>
    <row r="38" spans="1:8" x14ac:dyDescent="0.2">
      <c r="A38" t="s">
        <v>65</v>
      </c>
      <c r="B38" t="s">
        <v>1</v>
      </c>
      <c r="C38" t="s">
        <v>66</v>
      </c>
      <c r="D38" t="s">
        <v>7</v>
      </c>
      <c r="E38">
        <f>IF(_5860[[#This Row],[Vote]]="YEA",1,0)</f>
        <v>1</v>
      </c>
      <c r="F38">
        <f>_xlfn.XLOOKUP("H.R. 5860",Table2[Bill],Table2[Agree Value])</f>
        <v>1</v>
      </c>
      <c r="G38">
        <f>IF(_5860[[#This Row],[Value]]=_5860[[#This Row],[Agree]],_5860[[#This Row],[Count]],0)</f>
        <v>2</v>
      </c>
      <c r="H38">
        <f>_xlfn.XLOOKUP("H.R. 5860",Table2[Bill],Table2[Weight?],"Error")</f>
        <v>2</v>
      </c>
    </row>
    <row r="39" spans="1:8" x14ac:dyDescent="0.2">
      <c r="A39" t="s">
        <v>67</v>
      </c>
      <c r="B39" t="s">
        <v>5</v>
      </c>
      <c r="C39" t="s">
        <v>49</v>
      </c>
      <c r="D39" t="s">
        <v>3</v>
      </c>
      <c r="E39">
        <f>IF(_5860[[#This Row],[Vote]]="YEA",1,0)</f>
        <v>0</v>
      </c>
      <c r="F39">
        <f>_xlfn.XLOOKUP("H.R. 5860",Table2[Bill],Table2[Agree Value])</f>
        <v>1</v>
      </c>
      <c r="G39">
        <f>IF(_5860[[#This Row],[Value]]=_5860[[#This Row],[Agree]],_5860[[#This Row],[Count]],0)</f>
        <v>0</v>
      </c>
      <c r="H39">
        <f>_xlfn.XLOOKUP("H.R. 5860",Table2[Bill],Table2[Weight?],"Error")</f>
        <v>2</v>
      </c>
    </row>
    <row r="40" spans="1:8" x14ac:dyDescent="0.2">
      <c r="A40" t="s">
        <v>68</v>
      </c>
      <c r="B40" t="s">
        <v>1</v>
      </c>
      <c r="C40" t="s">
        <v>31</v>
      </c>
      <c r="D40" t="s">
        <v>7</v>
      </c>
      <c r="E40">
        <f>IF(_5860[[#This Row],[Vote]]="YEA",1,0)</f>
        <v>1</v>
      </c>
      <c r="F40">
        <f>_xlfn.XLOOKUP("H.R. 5860",Table2[Bill],Table2[Agree Value])</f>
        <v>1</v>
      </c>
      <c r="G40">
        <f>IF(_5860[[#This Row],[Value]]=_5860[[#This Row],[Agree]],_5860[[#This Row],[Count]],0)</f>
        <v>2</v>
      </c>
      <c r="H40">
        <f>_xlfn.XLOOKUP("H.R. 5860",Table2[Bill],Table2[Weight?],"Error")</f>
        <v>2</v>
      </c>
    </row>
    <row r="41" spans="1:8" x14ac:dyDescent="0.2">
      <c r="A41" t="s">
        <v>69</v>
      </c>
      <c r="B41" t="s">
        <v>1</v>
      </c>
      <c r="C41" t="s">
        <v>9</v>
      </c>
      <c r="D41" t="s">
        <v>7</v>
      </c>
      <c r="E41">
        <f>IF(_5860[[#This Row],[Vote]]="YEA",1,0)</f>
        <v>1</v>
      </c>
      <c r="F41">
        <f>_xlfn.XLOOKUP("H.R. 5860",Table2[Bill],Table2[Agree Value])</f>
        <v>1</v>
      </c>
      <c r="G41">
        <f>IF(_5860[[#This Row],[Value]]=_5860[[#This Row],[Agree]],_5860[[#This Row],[Count]],0)</f>
        <v>2</v>
      </c>
      <c r="H41">
        <f>_xlfn.XLOOKUP("H.R. 5860",Table2[Bill],Table2[Weight?],"Error")</f>
        <v>2</v>
      </c>
    </row>
    <row r="42" spans="1:8" x14ac:dyDescent="0.2">
      <c r="A42" t="s">
        <v>70</v>
      </c>
      <c r="B42" t="s">
        <v>5</v>
      </c>
      <c r="C42" t="s">
        <v>39</v>
      </c>
      <c r="D42" t="s">
        <v>7</v>
      </c>
      <c r="E42">
        <f>IF(_5860[[#This Row],[Vote]]="YEA",1,0)</f>
        <v>1</v>
      </c>
      <c r="F42">
        <f>_xlfn.XLOOKUP("H.R. 5860",Table2[Bill],Table2[Agree Value])</f>
        <v>1</v>
      </c>
      <c r="G42">
        <f>IF(_5860[[#This Row],[Value]]=_5860[[#This Row],[Agree]],_5860[[#This Row],[Count]],0)</f>
        <v>2</v>
      </c>
      <c r="H42">
        <f>_xlfn.XLOOKUP("H.R. 5860",Table2[Bill],Table2[Weight?],"Error")</f>
        <v>2</v>
      </c>
    </row>
    <row r="43" spans="1:8" x14ac:dyDescent="0.2">
      <c r="A43" t="s">
        <v>71</v>
      </c>
      <c r="B43" t="s">
        <v>5</v>
      </c>
      <c r="C43" t="s">
        <v>59</v>
      </c>
      <c r="D43" t="s">
        <v>3</v>
      </c>
      <c r="E43">
        <f>IF(_5860[[#This Row],[Vote]]="YEA",1,0)</f>
        <v>0</v>
      </c>
      <c r="F43">
        <f>_xlfn.XLOOKUP("H.R. 5860",Table2[Bill],Table2[Agree Value])</f>
        <v>1</v>
      </c>
      <c r="G43">
        <f>IF(_5860[[#This Row],[Value]]=_5860[[#This Row],[Agree]],_5860[[#This Row],[Count]],0)</f>
        <v>0</v>
      </c>
      <c r="H43">
        <f>_xlfn.XLOOKUP("H.R. 5860",Table2[Bill],Table2[Weight?],"Error")</f>
        <v>2</v>
      </c>
    </row>
    <row r="44" spans="1:8" x14ac:dyDescent="0.2">
      <c r="A44" t="s">
        <v>72</v>
      </c>
      <c r="B44" t="s">
        <v>5</v>
      </c>
      <c r="C44" t="s">
        <v>29</v>
      </c>
      <c r="D44" t="s">
        <v>7</v>
      </c>
      <c r="E44">
        <f>IF(_5860[[#This Row],[Vote]]="YEA",1,0)</f>
        <v>1</v>
      </c>
      <c r="F44">
        <f>_xlfn.XLOOKUP("H.R. 5860",Table2[Bill],Table2[Agree Value])</f>
        <v>1</v>
      </c>
      <c r="G44">
        <f>IF(_5860[[#This Row],[Value]]=_5860[[#This Row],[Agree]],_5860[[#This Row],[Count]],0)</f>
        <v>2</v>
      </c>
      <c r="H44">
        <f>_xlfn.XLOOKUP("H.R. 5860",Table2[Bill],Table2[Weight?],"Error")</f>
        <v>2</v>
      </c>
    </row>
    <row r="45" spans="1:8" x14ac:dyDescent="0.2">
      <c r="A45" t="s">
        <v>73</v>
      </c>
      <c r="B45" t="s">
        <v>1</v>
      </c>
      <c r="C45" t="s">
        <v>62</v>
      </c>
      <c r="D45" t="s">
        <v>7</v>
      </c>
      <c r="E45">
        <f>IF(_5860[[#This Row],[Vote]]="YEA",1,0)</f>
        <v>1</v>
      </c>
      <c r="F45">
        <f>_xlfn.XLOOKUP("H.R. 5860",Table2[Bill],Table2[Agree Value])</f>
        <v>1</v>
      </c>
      <c r="G45">
        <f>IF(_5860[[#This Row],[Value]]=_5860[[#This Row],[Agree]],_5860[[#This Row],[Count]],0)</f>
        <v>2</v>
      </c>
      <c r="H45">
        <f>_xlfn.XLOOKUP("H.R. 5860",Table2[Bill],Table2[Weight?],"Error")</f>
        <v>2</v>
      </c>
    </row>
    <row r="46" spans="1:8" x14ac:dyDescent="0.2">
      <c r="A46" t="s">
        <v>74</v>
      </c>
      <c r="B46" t="s">
        <v>5</v>
      </c>
      <c r="C46" t="s">
        <v>75</v>
      </c>
      <c r="D46" t="s">
        <v>3</v>
      </c>
      <c r="E46">
        <f>IF(_5860[[#This Row],[Vote]]="YEA",1,0)</f>
        <v>0</v>
      </c>
      <c r="F46">
        <f>_xlfn.XLOOKUP("H.R. 5860",Table2[Bill],Table2[Agree Value])</f>
        <v>1</v>
      </c>
      <c r="G46">
        <f>IF(_5860[[#This Row],[Value]]=_5860[[#This Row],[Agree]],_5860[[#This Row],[Count]],0)</f>
        <v>0</v>
      </c>
      <c r="H46">
        <f>_xlfn.XLOOKUP("H.R. 5860",Table2[Bill],Table2[Weight?],"Error")</f>
        <v>2</v>
      </c>
    </row>
    <row r="47" spans="1:8" x14ac:dyDescent="0.2">
      <c r="A47" t="s">
        <v>76</v>
      </c>
      <c r="B47" t="s">
        <v>5</v>
      </c>
      <c r="C47" t="s">
        <v>15</v>
      </c>
      <c r="D47" t="s">
        <v>7</v>
      </c>
      <c r="E47">
        <f>IF(_5860[[#This Row],[Vote]]="YEA",1,0)</f>
        <v>1</v>
      </c>
      <c r="F47">
        <f>_xlfn.XLOOKUP("H.R. 5860",Table2[Bill],Table2[Agree Value])</f>
        <v>1</v>
      </c>
      <c r="G47">
        <f>IF(_5860[[#This Row],[Value]]=_5860[[#This Row],[Agree]],_5860[[#This Row],[Count]],0)</f>
        <v>2</v>
      </c>
      <c r="H47">
        <f>_xlfn.XLOOKUP("H.R. 5860",Table2[Bill],Table2[Weight?],"Error")</f>
        <v>2</v>
      </c>
    </row>
    <row r="48" spans="1:8" x14ac:dyDescent="0.2">
      <c r="A48" t="s">
        <v>77</v>
      </c>
      <c r="B48" t="s">
        <v>5</v>
      </c>
      <c r="C48" t="s">
        <v>11</v>
      </c>
      <c r="D48" t="s">
        <v>3</v>
      </c>
      <c r="E48">
        <f>IF(_5860[[#This Row],[Vote]]="YEA",1,0)</f>
        <v>0</v>
      </c>
      <c r="F48">
        <f>_xlfn.XLOOKUP("H.R. 5860",Table2[Bill],Table2[Agree Value])</f>
        <v>1</v>
      </c>
      <c r="G48">
        <f>IF(_5860[[#This Row],[Value]]=_5860[[#This Row],[Agree]],_5860[[#This Row],[Count]],0)</f>
        <v>0</v>
      </c>
      <c r="H48">
        <f>_xlfn.XLOOKUP("H.R. 5860",Table2[Bill],Table2[Weight?],"Error")</f>
        <v>2</v>
      </c>
    </row>
    <row r="49" spans="1:8" x14ac:dyDescent="0.2">
      <c r="A49" t="s">
        <v>78</v>
      </c>
      <c r="B49" t="s">
        <v>1</v>
      </c>
      <c r="C49" t="s">
        <v>11</v>
      </c>
      <c r="D49" t="s">
        <v>7</v>
      </c>
      <c r="E49">
        <f>IF(_5860[[#This Row],[Vote]]="YEA",1,0)</f>
        <v>1</v>
      </c>
      <c r="F49">
        <f>_xlfn.XLOOKUP("H.R. 5860",Table2[Bill],Table2[Agree Value])</f>
        <v>1</v>
      </c>
      <c r="G49">
        <f>IF(_5860[[#This Row],[Value]]=_5860[[#This Row],[Agree]],_5860[[#This Row],[Count]],0)</f>
        <v>2</v>
      </c>
      <c r="H49">
        <f>_xlfn.XLOOKUP("H.R. 5860",Table2[Bill],Table2[Weight?],"Error")</f>
        <v>2</v>
      </c>
    </row>
    <row r="50" spans="1:8" x14ac:dyDescent="0.2">
      <c r="A50" t="s">
        <v>79</v>
      </c>
      <c r="B50" t="s">
        <v>5</v>
      </c>
      <c r="C50" t="s">
        <v>9</v>
      </c>
      <c r="D50" t="s">
        <v>7</v>
      </c>
      <c r="E50">
        <f>IF(_5860[[#This Row],[Vote]]="YEA",1,0)</f>
        <v>1</v>
      </c>
      <c r="F50">
        <f>_xlfn.XLOOKUP("H.R. 5860",Table2[Bill],Table2[Agree Value])</f>
        <v>1</v>
      </c>
      <c r="G50">
        <f>IF(_5860[[#This Row],[Value]]=_5860[[#This Row],[Agree]],_5860[[#This Row],[Count]],0)</f>
        <v>2</v>
      </c>
      <c r="H50">
        <f>_xlfn.XLOOKUP("H.R. 5860",Table2[Bill],Table2[Weight?],"Error")</f>
        <v>2</v>
      </c>
    </row>
    <row r="51" spans="1:8" x14ac:dyDescent="0.2">
      <c r="A51" t="s">
        <v>80</v>
      </c>
      <c r="B51" t="s">
        <v>5</v>
      </c>
      <c r="C51" t="s">
        <v>39</v>
      </c>
      <c r="D51" t="s">
        <v>3</v>
      </c>
      <c r="E51">
        <f>IF(_5860[[#This Row],[Vote]]="YEA",1,0)</f>
        <v>0</v>
      </c>
      <c r="F51">
        <f>_xlfn.XLOOKUP("H.R. 5860",Table2[Bill],Table2[Agree Value])</f>
        <v>1</v>
      </c>
      <c r="G51">
        <f>IF(_5860[[#This Row],[Value]]=_5860[[#This Row],[Agree]],_5860[[#This Row],[Count]],0)</f>
        <v>0</v>
      </c>
      <c r="H51">
        <f>_xlfn.XLOOKUP("H.R. 5860",Table2[Bill],Table2[Weight?],"Error")</f>
        <v>2</v>
      </c>
    </row>
    <row r="52" spans="1:8" x14ac:dyDescent="0.2">
      <c r="A52" t="s">
        <v>81</v>
      </c>
      <c r="B52" t="s">
        <v>1</v>
      </c>
      <c r="C52" t="s">
        <v>59</v>
      </c>
      <c r="D52" t="s">
        <v>7</v>
      </c>
      <c r="E52">
        <f>IF(_5860[[#This Row],[Vote]]="YEA",1,0)</f>
        <v>1</v>
      </c>
      <c r="F52">
        <f>_xlfn.XLOOKUP("H.R. 5860",Table2[Bill],Table2[Agree Value])</f>
        <v>1</v>
      </c>
      <c r="G52">
        <f>IF(_5860[[#This Row],[Value]]=_5860[[#This Row],[Agree]],_5860[[#This Row],[Count]],0)</f>
        <v>2</v>
      </c>
      <c r="H52">
        <f>_xlfn.XLOOKUP("H.R. 5860",Table2[Bill],Table2[Weight?],"Error")</f>
        <v>2</v>
      </c>
    </row>
    <row r="53" spans="1:8" x14ac:dyDescent="0.2">
      <c r="A53" t="s">
        <v>82</v>
      </c>
      <c r="B53" t="s">
        <v>1</v>
      </c>
      <c r="C53" t="s">
        <v>9</v>
      </c>
      <c r="D53" t="s">
        <v>7</v>
      </c>
      <c r="E53">
        <f>IF(_5860[[#This Row],[Vote]]="YEA",1,0)</f>
        <v>1</v>
      </c>
      <c r="F53">
        <f>_xlfn.XLOOKUP("H.R. 5860",Table2[Bill],Table2[Agree Value])</f>
        <v>1</v>
      </c>
      <c r="G53">
        <f>IF(_5860[[#This Row],[Value]]=_5860[[#This Row],[Agree]],_5860[[#This Row],[Count]],0)</f>
        <v>2</v>
      </c>
      <c r="H53">
        <f>_xlfn.XLOOKUP("H.R. 5860",Table2[Bill],Table2[Weight?],"Error")</f>
        <v>2</v>
      </c>
    </row>
    <row r="54" spans="1:8" x14ac:dyDescent="0.2">
      <c r="A54" t="s">
        <v>83</v>
      </c>
      <c r="B54" t="s">
        <v>1</v>
      </c>
      <c r="C54" t="s">
        <v>9</v>
      </c>
      <c r="D54" t="s">
        <v>7</v>
      </c>
      <c r="E54">
        <f>IF(_5860[[#This Row],[Vote]]="YEA",1,0)</f>
        <v>1</v>
      </c>
      <c r="F54">
        <f>_xlfn.XLOOKUP("H.R. 5860",Table2[Bill],Table2[Agree Value])</f>
        <v>1</v>
      </c>
      <c r="G54">
        <f>IF(_5860[[#This Row],[Value]]=_5860[[#This Row],[Agree]],_5860[[#This Row],[Count]],0)</f>
        <v>2</v>
      </c>
      <c r="H54">
        <f>_xlfn.XLOOKUP("H.R. 5860",Table2[Bill],Table2[Weight?],"Error")</f>
        <v>2</v>
      </c>
    </row>
    <row r="55" spans="1:8" x14ac:dyDescent="0.2">
      <c r="A55" t="s">
        <v>84</v>
      </c>
      <c r="B55" t="s">
        <v>5</v>
      </c>
      <c r="C55" t="s">
        <v>31</v>
      </c>
      <c r="D55" t="s">
        <v>7</v>
      </c>
      <c r="E55">
        <f>IF(_5860[[#This Row],[Vote]]="YEA",1,0)</f>
        <v>1</v>
      </c>
      <c r="F55">
        <f>_xlfn.XLOOKUP("H.R. 5860",Table2[Bill],Table2[Agree Value])</f>
        <v>1</v>
      </c>
      <c r="G55">
        <f>IF(_5860[[#This Row],[Value]]=_5860[[#This Row],[Agree]],_5860[[#This Row],[Count]],0)</f>
        <v>2</v>
      </c>
      <c r="H55">
        <f>_xlfn.XLOOKUP("H.R. 5860",Table2[Bill],Table2[Weight?],"Error")</f>
        <v>2</v>
      </c>
    </row>
    <row r="56" spans="1:8" x14ac:dyDescent="0.2">
      <c r="A56" t="s">
        <v>85</v>
      </c>
      <c r="B56" t="s">
        <v>5</v>
      </c>
      <c r="C56" t="s">
        <v>6</v>
      </c>
      <c r="D56" t="s">
        <v>7</v>
      </c>
      <c r="E56">
        <f>IF(_5860[[#This Row],[Vote]]="YEA",1,0)</f>
        <v>1</v>
      </c>
      <c r="F56">
        <f>_xlfn.XLOOKUP("H.R. 5860",Table2[Bill],Table2[Agree Value])</f>
        <v>1</v>
      </c>
      <c r="G56">
        <f>IF(_5860[[#This Row],[Value]]=_5860[[#This Row],[Agree]],_5860[[#This Row],[Count]],0)</f>
        <v>2</v>
      </c>
      <c r="H56">
        <f>_xlfn.XLOOKUP("H.R. 5860",Table2[Bill],Table2[Weight?],"Error")</f>
        <v>2</v>
      </c>
    </row>
    <row r="57" spans="1:8" x14ac:dyDescent="0.2">
      <c r="A57" t="s">
        <v>86</v>
      </c>
      <c r="B57" t="s">
        <v>1</v>
      </c>
      <c r="C57" t="s">
        <v>29</v>
      </c>
      <c r="D57" t="s">
        <v>7</v>
      </c>
      <c r="E57">
        <f>IF(_5860[[#This Row],[Vote]]="YEA",1,0)</f>
        <v>1</v>
      </c>
      <c r="F57">
        <f>_xlfn.XLOOKUP("H.R. 5860",Table2[Bill],Table2[Agree Value])</f>
        <v>1</v>
      </c>
      <c r="G57">
        <f>IF(_5860[[#This Row],[Value]]=_5860[[#This Row],[Agree]],_5860[[#This Row],[Count]],0)</f>
        <v>2</v>
      </c>
      <c r="H57">
        <f>_xlfn.XLOOKUP("H.R. 5860",Table2[Bill],Table2[Weight?],"Error")</f>
        <v>2</v>
      </c>
    </row>
    <row r="58" spans="1:8" x14ac:dyDescent="0.2">
      <c r="A58" t="s">
        <v>87</v>
      </c>
      <c r="B58" t="s">
        <v>5</v>
      </c>
      <c r="C58" t="s">
        <v>13</v>
      </c>
      <c r="D58" t="s">
        <v>400</v>
      </c>
      <c r="E58">
        <f>IF(_5860[[#This Row],[Vote]]="YEA",1,0)</f>
        <v>0</v>
      </c>
      <c r="F58">
        <f>_xlfn.XLOOKUP("H.R. 5860",Table2[Bill],Table2[Agree Value])</f>
        <v>1</v>
      </c>
      <c r="G58">
        <f>IF(_5860[[#This Row],[Value]]=_5860[[#This Row],[Agree]],_5860[[#This Row],[Count]],0)</f>
        <v>0</v>
      </c>
      <c r="H58">
        <f>_xlfn.XLOOKUP("H.R. 5860",Table2[Bill],Table2[Weight?],"Error")</f>
        <v>2</v>
      </c>
    </row>
    <row r="59" spans="1:8" x14ac:dyDescent="0.2">
      <c r="A59" t="s">
        <v>88</v>
      </c>
      <c r="B59" t="s">
        <v>1</v>
      </c>
      <c r="C59" t="s">
        <v>89</v>
      </c>
      <c r="D59" t="s">
        <v>7</v>
      </c>
      <c r="E59">
        <f>IF(_5860[[#This Row],[Vote]]="YEA",1,0)</f>
        <v>1</v>
      </c>
      <c r="F59">
        <f>_xlfn.XLOOKUP("H.R. 5860",Table2[Bill],Table2[Agree Value])</f>
        <v>1</v>
      </c>
      <c r="G59">
        <f>IF(_5860[[#This Row],[Value]]=_5860[[#This Row],[Agree]],_5860[[#This Row],[Count]],0)</f>
        <v>2</v>
      </c>
      <c r="H59">
        <f>_xlfn.XLOOKUP("H.R. 5860",Table2[Bill],Table2[Weight?],"Error")</f>
        <v>2</v>
      </c>
    </row>
    <row r="60" spans="1:8" x14ac:dyDescent="0.2">
      <c r="A60" t="s">
        <v>90</v>
      </c>
      <c r="B60" t="s">
        <v>5</v>
      </c>
      <c r="C60" t="s">
        <v>15</v>
      </c>
      <c r="D60" t="s">
        <v>400</v>
      </c>
      <c r="E60">
        <f>IF(_5860[[#This Row],[Vote]]="YEA",1,0)</f>
        <v>0</v>
      </c>
      <c r="F60">
        <f>_xlfn.XLOOKUP("H.R. 5860",Table2[Bill],Table2[Agree Value])</f>
        <v>1</v>
      </c>
      <c r="G60">
        <f>IF(_5860[[#This Row],[Value]]=_5860[[#This Row],[Agree]],_5860[[#This Row],[Count]],0)</f>
        <v>0</v>
      </c>
      <c r="H60">
        <f>_xlfn.XLOOKUP("H.R. 5860",Table2[Bill],Table2[Weight?],"Error")</f>
        <v>2</v>
      </c>
    </row>
    <row r="61" spans="1:8" x14ac:dyDescent="0.2">
      <c r="A61" t="s">
        <v>91</v>
      </c>
      <c r="B61" t="s">
        <v>1</v>
      </c>
      <c r="C61" t="s">
        <v>66</v>
      </c>
      <c r="D61" t="s">
        <v>7</v>
      </c>
      <c r="E61">
        <f>IF(_5860[[#This Row],[Vote]]="YEA",1,0)</f>
        <v>1</v>
      </c>
      <c r="F61">
        <f>_xlfn.XLOOKUP("H.R. 5860",Table2[Bill],Table2[Agree Value])</f>
        <v>1</v>
      </c>
      <c r="G61">
        <f>IF(_5860[[#This Row],[Value]]=_5860[[#This Row],[Agree]],_5860[[#This Row],[Count]],0)</f>
        <v>2</v>
      </c>
      <c r="H61">
        <f>_xlfn.XLOOKUP("H.R. 5860",Table2[Bill],Table2[Weight?],"Error")</f>
        <v>2</v>
      </c>
    </row>
    <row r="62" spans="1:8" x14ac:dyDescent="0.2">
      <c r="A62" t="s">
        <v>92</v>
      </c>
      <c r="B62" t="s">
        <v>1</v>
      </c>
      <c r="C62" t="s">
        <v>15</v>
      </c>
      <c r="D62" t="s">
        <v>7</v>
      </c>
      <c r="E62">
        <f>IF(_5860[[#This Row],[Vote]]="YEA",1,0)</f>
        <v>1</v>
      </c>
      <c r="F62">
        <f>_xlfn.XLOOKUP("H.R. 5860",Table2[Bill],Table2[Agree Value])</f>
        <v>1</v>
      </c>
      <c r="G62">
        <f>IF(_5860[[#This Row],[Value]]=_5860[[#This Row],[Agree]],_5860[[#This Row],[Count]],0)</f>
        <v>2</v>
      </c>
      <c r="H62">
        <f>_xlfn.XLOOKUP("H.R. 5860",Table2[Bill],Table2[Weight?],"Error")</f>
        <v>2</v>
      </c>
    </row>
    <row r="63" spans="1:8" x14ac:dyDescent="0.2">
      <c r="A63" t="s">
        <v>93</v>
      </c>
      <c r="B63" t="s">
        <v>1</v>
      </c>
      <c r="C63" t="s">
        <v>94</v>
      </c>
      <c r="D63" t="s">
        <v>7</v>
      </c>
      <c r="E63">
        <f>IF(_5860[[#This Row],[Vote]]="YEA",1,0)</f>
        <v>1</v>
      </c>
      <c r="F63">
        <f>_xlfn.XLOOKUP("H.R. 5860",Table2[Bill],Table2[Agree Value])</f>
        <v>1</v>
      </c>
      <c r="G63">
        <f>IF(_5860[[#This Row],[Value]]=_5860[[#This Row],[Agree]],_5860[[#This Row],[Count]],0)</f>
        <v>2</v>
      </c>
      <c r="H63">
        <f>_xlfn.XLOOKUP("H.R. 5860",Table2[Bill],Table2[Weight?],"Error")</f>
        <v>2</v>
      </c>
    </row>
    <row r="64" spans="1:8" x14ac:dyDescent="0.2">
      <c r="A64" t="s">
        <v>95</v>
      </c>
      <c r="B64" t="s">
        <v>1</v>
      </c>
      <c r="C64" t="s">
        <v>62</v>
      </c>
      <c r="D64" t="s">
        <v>7</v>
      </c>
      <c r="E64">
        <f>IF(_5860[[#This Row],[Vote]]="YEA",1,0)</f>
        <v>1</v>
      </c>
      <c r="F64">
        <f>_xlfn.XLOOKUP("H.R. 5860",Table2[Bill],Table2[Agree Value])</f>
        <v>1</v>
      </c>
      <c r="G64">
        <f>IF(_5860[[#This Row],[Value]]=_5860[[#This Row],[Agree]],_5860[[#This Row],[Count]],0)</f>
        <v>2</v>
      </c>
      <c r="H64">
        <f>_xlfn.XLOOKUP("H.R. 5860",Table2[Bill],Table2[Weight?],"Error")</f>
        <v>2</v>
      </c>
    </row>
    <row r="65" spans="1:8" x14ac:dyDescent="0.2">
      <c r="A65" t="s">
        <v>96</v>
      </c>
      <c r="B65" t="s">
        <v>1</v>
      </c>
      <c r="C65" t="s">
        <v>39</v>
      </c>
      <c r="D65" t="s">
        <v>7</v>
      </c>
      <c r="E65">
        <f>IF(_5860[[#This Row],[Vote]]="YEA",1,0)</f>
        <v>1</v>
      </c>
      <c r="F65">
        <f>_xlfn.XLOOKUP("H.R. 5860",Table2[Bill],Table2[Agree Value])</f>
        <v>1</v>
      </c>
      <c r="G65">
        <f>IF(_5860[[#This Row],[Value]]=_5860[[#This Row],[Agree]],_5860[[#This Row],[Count]],0)</f>
        <v>2</v>
      </c>
      <c r="H65">
        <f>_xlfn.XLOOKUP("H.R. 5860",Table2[Bill],Table2[Weight?],"Error")</f>
        <v>2</v>
      </c>
    </row>
    <row r="66" spans="1:8" x14ac:dyDescent="0.2">
      <c r="A66" t="s">
        <v>97</v>
      </c>
      <c r="B66" t="s">
        <v>1</v>
      </c>
      <c r="C66" t="s">
        <v>15</v>
      </c>
      <c r="D66" t="s">
        <v>7</v>
      </c>
      <c r="E66">
        <f>IF(_5860[[#This Row],[Vote]]="YEA",1,0)</f>
        <v>1</v>
      </c>
      <c r="F66">
        <f>_xlfn.XLOOKUP("H.R. 5860",Table2[Bill],Table2[Agree Value])</f>
        <v>1</v>
      </c>
      <c r="G66">
        <f>IF(_5860[[#This Row],[Value]]=_5860[[#This Row],[Agree]],_5860[[#This Row],[Count]],0)</f>
        <v>2</v>
      </c>
      <c r="H66">
        <f>_xlfn.XLOOKUP("H.R. 5860",Table2[Bill],Table2[Weight?],"Error")</f>
        <v>2</v>
      </c>
    </row>
    <row r="67" spans="1:8" x14ac:dyDescent="0.2">
      <c r="A67" t="s">
        <v>98</v>
      </c>
      <c r="B67" t="s">
        <v>5</v>
      </c>
      <c r="C67" t="s">
        <v>42</v>
      </c>
      <c r="D67" t="s">
        <v>7</v>
      </c>
      <c r="E67">
        <f>IF(_5860[[#This Row],[Vote]]="YEA",1,0)</f>
        <v>1</v>
      </c>
      <c r="F67">
        <f>_xlfn.XLOOKUP("H.R. 5860",Table2[Bill],Table2[Agree Value])</f>
        <v>1</v>
      </c>
      <c r="G67">
        <f>IF(_5860[[#This Row],[Value]]=_5860[[#This Row],[Agree]],_5860[[#This Row],[Count]],0)</f>
        <v>2</v>
      </c>
      <c r="H67">
        <f>_xlfn.XLOOKUP("H.R. 5860",Table2[Bill],Table2[Weight?],"Error")</f>
        <v>2</v>
      </c>
    </row>
    <row r="68" spans="1:8" x14ac:dyDescent="0.2">
      <c r="A68" t="s">
        <v>99</v>
      </c>
      <c r="B68" t="s">
        <v>1</v>
      </c>
      <c r="C68" t="s">
        <v>39</v>
      </c>
      <c r="D68" t="s">
        <v>7</v>
      </c>
      <c r="E68">
        <f>IF(_5860[[#This Row],[Vote]]="YEA",1,0)</f>
        <v>1</v>
      </c>
      <c r="F68">
        <f>_xlfn.XLOOKUP("H.R. 5860",Table2[Bill],Table2[Agree Value])</f>
        <v>1</v>
      </c>
      <c r="G68">
        <f>IF(_5860[[#This Row],[Value]]=_5860[[#This Row],[Agree]],_5860[[#This Row],[Count]],0)</f>
        <v>2</v>
      </c>
      <c r="H68">
        <f>_xlfn.XLOOKUP("H.R. 5860",Table2[Bill],Table2[Weight?],"Error")</f>
        <v>2</v>
      </c>
    </row>
    <row r="69" spans="1:8" x14ac:dyDescent="0.2">
      <c r="A69" t="s">
        <v>100</v>
      </c>
      <c r="B69" t="s">
        <v>1</v>
      </c>
      <c r="C69" t="s">
        <v>9</v>
      </c>
      <c r="D69" t="s">
        <v>7</v>
      </c>
      <c r="E69">
        <f>IF(_5860[[#This Row],[Vote]]="YEA",1,0)</f>
        <v>1</v>
      </c>
      <c r="F69">
        <f>_xlfn.XLOOKUP("H.R. 5860",Table2[Bill],Table2[Agree Value])</f>
        <v>1</v>
      </c>
      <c r="G69">
        <f>IF(_5860[[#This Row],[Value]]=_5860[[#This Row],[Agree]],_5860[[#This Row],[Count]],0)</f>
        <v>2</v>
      </c>
      <c r="H69">
        <f>_xlfn.XLOOKUP("H.R. 5860",Table2[Bill],Table2[Weight?],"Error")</f>
        <v>2</v>
      </c>
    </row>
    <row r="70" spans="1:8" x14ac:dyDescent="0.2">
      <c r="A70" t="s">
        <v>101</v>
      </c>
      <c r="B70" t="s">
        <v>5</v>
      </c>
      <c r="C70" t="s">
        <v>51</v>
      </c>
      <c r="D70" t="s">
        <v>7</v>
      </c>
      <c r="E70">
        <f>IF(_5860[[#This Row],[Vote]]="YEA",1,0)</f>
        <v>1</v>
      </c>
      <c r="F70">
        <f>_xlfn.XLOOKUP("H.R. 5860",Table2[Bill],Table2[Agree Value])</f>
        <v>1</v>
      </c>
      <c r="G70">
        <f>IF(_5860[[#This Row],[Value]]=_5860[[#This Row],[Agree]],_5860[[#This Row],[Count]],0)</f>
        <v>2</v>
      </c>
      <c r="H70">
        <f>_xlfn.XLOOKUP("H.R. 5860",Table2[Bill],Table2[Weight?],"Error")</f>
        <v>2</v>
      </c>
    </row>
    <row r="71" spans="1:8" x14ac:dyDescent="0.2">
      <c r="A71" t="s">
        <v>102</v>
      </c>
      <c r="B71" t="s">
        <v>1</v>
      </c>
      <c r="C71" t="s">
        <v>24</v>
      </c>
      <c r="D71" t="s">
        <v>7</v>
      </c>
      <c r="E71">
        <f>IF(_5860[[#This Row],[Vote]]="YEA",1,0)</f>
        <v>1</v>
      </c>
      <c r="F71">
        <f>_xlfn.XLOOKUP("H.R. 5860",Table2[Bill],Table2[Agree Value])</f>
        <v>1</v>
      </c>
      <c r="G71">
        <f>IF(_5860[[#This Row],[Value]]=_5860[[#This Row],[Agree]],_5860[[#This Row],[Count]],0)</f>
        <v>2</v>
      </c>
      <c r="H71">
        <f>_xlfn.XLOOKUP("H.R. 5860",Table2[Bill],Table2[Weight?],"Error")</f>
        <v>2</v>
      </c>
    </row>
    <row r="72" spans="1:8" x14ac:dyDescent="0.2">
      <c r="A72" t="s">
        <v>103</v>
      </c>
      <c r="B72" t="s">
        <v>1</v>
      </c>
      <c r="C72" t="s">
        <v>64</v>
      </c>
      <c r="D72" t="s">
        <v>7</v>
      </c>
      <c r="E72">
        <f>IF(_5860[[#This Row],[Vote]]="YEA",1,0)</f>
        <v>1</v>
      </c>
      <c r="F72">
        <f>_xlfn.XLOOKUP("H.R. 5860",Table2[Bill],Table2[Agree Value])</f>
        <v>1</v>
      </c>
      <c r="G72">
        <f>IF(_5860[[#This Row],[Value]]=_5860[[#This Row],[Agree]],_5860[[#This Row],[Count]],0)</f>
        <v>2</v>
      </c>
      <c r="H72">
        <f>_xlfn.XLOOKUP("H.R. 5860",Table2[Bill],Table2[Weight?],"Error")</f>
        <v>2</v>
      </c>
    </row>
    <row r="73" spans="1:8" x14ac:dyDescent="0.2">
      <c r="A73" t="s">
        <v>104</v>
      </c>
      <c r="B73" t="s">
        <v>1</v>
      </c>
      <c r="C73" t="s">
        <v>11</v>
      </c>
      <c r="D73" t="s">
        <v>7</v>
      </c>
      <c r="E73">
        <f>IF(_5860[[#This Row],[Vote]]="YEA",1,0)</f>
        <v>1</v>
      </c>
      <c r="F73">
        <f>_xlfn.XLOOKUP("H.R. 5860",Table2[Bill],Table2[Agree Value])</f>
        <v>1</v>
      </c>
      <c r="G73">
        <f>IF(_5860[[#This Row],[Value]]=_5860[[#This Row],[Agree]],_5860[[#This Row],[Count]],0)</f>
        <v>2</v>
      </c>
      <c r="H73">
        <f>_xlfn.XLOOKUP("H.R. 5860",Table2[Bill],Table2[Weight?],"Error")</f>
        <v>2</v>
      </c>
    </row>
    <row r="74" spans="1:8" x14ac:dyDescent="0.2">
      <c r="A74" t="s">
        <v>105</v>
      </c>
      <c r="B74" t="s">
        <v>5</v>
      </c>
      <c r="C74" t="s">
        <v>47</v>
      </c>
      <c r="D74" t="s">
        <v>3</v>
      </c>
      <c r="E74">
        <f>IF(_5860[[#This Row],[Vote]]="YEA",1,0)</f>
        <v>0</v>
      </c>
      <c r="F74">
        <f>_xlfn.XLOOKUP("H.R. 5860",Table2[Bill],Table2[Agree Value])</f>
        <v>1</v>
      </c>
      <c r="G74">
        <f>IF(_5860[[#This Row],[Value]]=_5860[[#This Row],[Agree]],_5860[[#This Row],[Count]],0)</f>
        <v>0</v>
      </c>
      <c r="H74">
        <f>_xlfn.XLOOKUP("H.R. 5860",Table2[Bill],Table2[Weight?],"Error")</f>
        <v>2</v>
      </c>
    </row>
    <row r="75" spans="1:8" x14ac:dyDescent="0.2">
      <c r="A75" t="s">
        <v>106</v>
      </c>
      <c r="B75" t="s">
        <v>5</v>
      </c>
      <c r="C75" t="s">
        <v>15</v>
      </c>
      <c r="D75" t="s">
        <v>3</v>
      </c>
      <c r="E75">
        <f>IF(_5860[[#This Row],[Vote]]="YEA",1,0)</f>
        <v>0</v>
      </c>
      <c r="F75">
        <f>_xlfn.XLOOKUP("H.R. 5860",Table2[Bill],Table2[Agree Value])</f>
        <v>1</v>
      </c>
      <c r="G75">
        <f>IF(_5860[[#This Row],[Value]]=_5860[[#This Row],[Agree]],_5860[[#This Row],[Count]],0)</f>
        <v>0</v>
      </c>
      <c r="H75">
        <f>_xlfn.XLOOKUP("H.R. 5860",Table2[Bill],Table2[Weight?],"Error")</f>
        <v>2</v>
      </c>
    </row>
    <row r="76" spans="1:8" x14ac:dyDescent="0.2">
      <c r="A76" t="s">
        <v>107</v>
      </c>
      <c r="B76" t="s">
        <v>1</v>
      </c>
      <c r="C76" t="s">
        <v>108</v>
      </c>
      <c r="D76" t="s">
        <v>7</v>
      </c>
      <c r="E76">
        <f>IF(_5860[[#This Row],[Vote]]="YEA",1,0)</f>
        <v>1</v>
      </c>
      <c r="F76">
        <f>_xlfn.XLOOKUP("H.R. 5860",Table2[Bill],Table2[Agree Value])</f>
        <v>1</v>
      </c>
      <c r="G76">
        <f>IF(_5860[[#This Row],[Value]]=_5860[[#This Row],[Agree]],_5860[[#This Row],[Count]],0)</f>
        <v>2</v>
      </c>
      <c r="H76">
        <f>_xlfn.XLOOKUP("H.R. 5860",Table2[Bill],Table2[Weight?],"Error")</f>
        <v>2</v>
      </c>
    </row>
    <row r="77" spans="1:8" x14ac:dyDescent="0.2">
      <c r="A77" t="s">
        <v>109</v>
      </c>
      <c r="B77" t="s">
        <v>5</v>
      </c>
      <c r="C77" t="s">
        <v>13</v>
      </c>
      <c r="D77" t="s">
        <v>3</v>
      </c>
      <c r="E77">
        <f>IF(_5860[[#This Row],[Vote]]="YEA",1,0)</f>
        <v>0</v>
      </c>
      <c r="F77">
        <f>_xlfn.XLOOKUP("H.R. 5860",Table2[Bill],Table2[Agree Value])</f>
        <v>1</v>
      </c>
      <c r="G77">
        <f>IF(_5860[[#This Row],[Value]]=_5860[[#This Row],[Agree]],_5860[[#This Row],[Count]],0)</f>
        <v>0</v>
      </c>
      <c r="H77">
        <f>_xlfn.XLOOKUP("H.R. 5860",Table2[Bill],Table2[Weight?],"Error")</f>
        <v>2</v>
      </c>
    </row>
    <row r="78" spans="1:8" x14ac:dyDescent="0.2">
      <c r="A78" t="s">
        <v>110</v>
      </c>
      <c r="B78" t="s">
        <v>1</v>
      </c>
      <c r="C78" t="s">
        <v>75</v>
      </c>
      <c r="D78" t="s">
        <v>7</v>
      </c>
      <c r="E78">
        <f>IF(_5860[[#This Row],[Vote]]="YEA",1,0)</f>
        <v>1</v>
      </c>
      <c r="F78">
        <f>_xlfn.XLOOKUP("H.R. 5860",Table2[Bill],Table2[Agree Value])</f>
        <v>1</v>
      </c>
      <c r="G78">
        <f>IF(_5860[[#This Row],[Value]]=_5860[[#This Row],[Agree]],_5860[[#This Row],[Count]],0)</f>
        <v>2</v>
      </c>
      <c r="H78">
        <f>_xlfn.XLOOKUP("H.R. 5860",Table2[Bill],Table2[Weight?],"Error")</f>
        <v>2</v>
      </c>
    </row>
    <row r="79" spans="1:8" x14ac:dyDescent="0.2">
      <c r="A79" t="s">
        <v>111</v>
      </c>
      <c r="B79" t="s">
        <v>5</v>
      </c>
      <c r="C79" t="s">
        <v>49</v>
      </c>
      <c r="D79" t="s">
        <v>7</v>
      </c>
      <c r="E79">
        <f>IF(_5860[[#This Row],[Vote]]="YEA",1,0)</f>
        <v>1</v>
      </c>
      <c r="F79">
        <f>_xlfn.XLOOKUP("H.R. 5860",Table2[Bill],Table2[Agree Value])</f>
        <v>1</v>
      </c>
      <c r="G79">
        <f>IF(_5860[[#This Row],[Value]]=_5860[[#This Row],[Agree]],_5860[[#This Row],[Count]],0)</f>
        <v>2</v>
      </c>
      <c r="H79">
        <f>_xlfn.XLOOKUP("H.R. 5860",Table2[Bill],Table2[Weight?],"Error")</f>
        <v>2</v>
      </c>
    </row>
    <row r="80" spans="1:8" x14ac:dyDescent="0.2">
      <c r="A80" t="s">
        <v>112</v>
      </c>
      <c r="B80" t="s">
        <v>5</v>
      </c>
      <c r="C80" t="s">
        <v>13</v>
      </c>
      <c r="D80" t="s">
        <v>3</v>
      </c>
      <c r="E80">
        <f>IF(_5860[[#This Row],[Vote]]="YEA",1,0)</f>
        <v>0</v>
      </c>
      <c r="F80">
        <f>_xlfn.XLOOKUP("H.R. 5860",Table2[Bill],Table2[Agree Value])</f>
        <v>1</v>
      </c>
      <c r="G80">
        <f>IF(_5860[[#This Row],[Value]]=_5860[[#This Row],[Agree]],_5860[[#This Row],[Count]],0)</f>
        <v>0</v>
      </c>
      <c r="H80">
        <f>_xlfn.XLOOKUP("H.R. 5860",Table2[Bill],Table2[Weight?],"Error")</f>
        <v>2</v>
      </c>
    </row>
    <row r="81" spans="1:8" x14ac:dyDescent="0.2">
      <c r="A81" t="s">
        <v>113</v>
      </c>
      <c r="B81" t="s">
        <v>5</v>
      </c>
      <c r="C81" t="s">
        <v>36</v>
      </c>
      <c r="D81" t="s">
        <v>7</v>
      </c>
      <c r="E81">
        <f>IF(_5860[[#This Row],[Vote]]="YEA",1,0)</f>
        <v>1</v>
      </c>
      <c r="F81">
        <f>_xlfn.XLOOKUP("H.R. 5860",Table2[Bill],Table2[Agree Value])</f>
        <v>1</v>
      </c>
      <c r="G81">
        <f>IF(_5860[[#This Row],[Value]]=_5860[[#This Row],[Agree]],_5860[[#This Row],[Count]],0)</f>
        <v>2</v>
      </c>
      <c r="H81">
        <f>_xlfn.XLOOKUP("H.R. 5860",Table2[Bill],Table2[Weight?],"Error")</f>
        <v>2</v>
      </c>
    </row>
    <row r="82" spans="1:8" x14ac:dyDescent="0.2">
      <c r="A82" t="s">
        <v>114</v>
      </c>
      <c r="B82" t="s">
        <v>1</v>
      </c>
      <c r="C82" t="s">
        <v>47</v>
      </c>
      <c r="D82" t="s">
        <v>7</v>
      </c>
      <c r="E82">
        <f>IF(_5860[[#This Row],[Vote]]="YEA",1,0)</f>
        <v>1</v>
      </c>
      <c r="F82">
        <f>_xlfn.XLOOKUP("H.R. 5860",Table2[Bill],Table2[Agree Value])</f>
        <v>1</v>
      </c>
      <c r="G82">
        <f>IF(_5860[[#This Row],[Value]]=_5860[[#This Row],[Agree]],_5860[[#This Row],[Count]],0)</f>
        <v>2</v>
      </c>
      <c r="H82">
        <f>_xlfn.XLOOKUP("H.R. 5860",Table2[Bill],Table2[Weight?],"Error")</f>
        <v>2</v>
      </c>
    </row>
    <row r="83" spans="1:8" x14ac:dyDescent="0.2">
      <c r="A83" t="s">
        <v>115</v>
      </c>
      <c r="B83" t="s">
        <v>1</v>
      </c>
      <c r="C83" t="s">
        <v>9</v>
      </c>
      <c r="D83" t="s">
        <v>7</v>
      </c>
      <c r="E83">
        <f>IF(_5860[[#This Row],[Vote]]="YEA",1,0)</f>
        <v>1</v>
      </c>
      <c r="F83">
        <f>_xlfn.XLOOKUP("H.R. 5860",Table2[Bill],Table2[Agree Value])</f>
        <v>1</v>
      </c>
      <c r="G83">
        <f>IF(_5860[[#This Row],[Value]]=_5860[[#This Row],[Agree]],_5860[[#This Row],[Count]],0)</f>
        <v>2</v>
      </c>
      <c r="H83">
        <f>_xlfn.XLOOKUP("H.R. 5860",Table2[Bill],Table2[Weight?],"Error")</f>
        <v>2</v>
      </c>
    </row>
    <row r="84" spans="1:8" x14ac:dyDescent="0.2">
      <c r="A84" t="s">
        <v>116</v>
      </c>
      <c r="B84" t="s">
        <v>1</v>
      </c>
      <c r="C84" t="s">
        <v>9</v>
      </c>
      <c r="D84" t="s">
        <v>7</v>
      </c>
      <c r="E84">
        <f>IF(_5860[[#This Row],[Vote]]="YEA",1,0)</f>
        <v>1</v>
      </c>
      <c r="F84">
        <f>_xlfn.XLOOKUP("H.R. 5860",Table2[Bill],Table2[Agree Value])</f>
        <v>1</v>
      </c>
      <c r="G84">
        <f>IF(_5860[[#This Row],[Value]]=_5860[[#This Row],[Agree]],_5860[[#This Row],[Count]],0)</f>
        <v>2</v>
      </c>
      <c r="H84">
        <f>_xlfn.XLOOKUP("H.R. 5860",Table2[Bill],Table2[Weight?],"Error")</f>
        <v>2</v>
      </c>
    </row>
    <row r="85" spans="1:8" x14ac:dyDescent="0.2">
      <c r="A85" t="s">
        <v>117</v>
      </c>
      <c r="B85" t="s">
        <v>1</v>
      </c>
      <c r="C85" t="s">
        <v>118</v>
      </c>
      <c r="D85" t="s">
        <v>7</v>
      </c>
      <c r="E85">
        <f>IF(_5860[[#This Row],[Vote]]="YEA",1,0)</f>
        <v>1</v>
      </c>
      <c r="F85">
        <f>_xlfn.XLOOKUP("H.R. 5860",Table2[Bill],Table2[Agree Value])</f>
        <v>1</v>
      </c>
      <c r="G85">
        <f>IF(_5860[[#This Row],[Value]]=_5860[[#This Row],[Agree]],_5860[[#This Row],[Count]],0)</f>
        <v>2</v>
      </c>
      <c r="H85">
        <f>_xlfn.XLOOKUP("H.R. 5860",Table2[Bill],Table2[Weight?],"Error")</f>
        <v>2</v>
      </c>
    </row>
    <row r="86" spans="1:8" x14ac:dyDescent="0.2">
      <c r="A86" t="s">
        <v>119</v>
      </c>
      <c r="B86" t="s">
        <v>1</v>
      </c>
      <c r="C86" t="s">
        <v>120</v>
      </c>
      <c r="D86" t="s">
        <v>7</v>
      </c>
      <c r="E86">
        <f>IF(_5860[[#This Row],[Vote]]="YEA",1,0)</f>
        <v>1</v>
      </c>
      <c r="F86">
        <f>_xlfn.XLOOKUP("H.R. 5860",Table2[Bill],Table2[Agree Value])</f>
        <v>1</v>
      </c>
      <c r="G86">
        <f>IF(_5860[[#This Row],[Value]]=_5860[[#This Row],[Agree]],_5860[[#This Row],[Count]],0)</f>
        <v>2</v>
      </c>
      <c r="H86">
        <f>_xlfn.XLOOKUP("H.R. 5860",Table2[Bill],Table2[Weight?],"Error")</f>
        <v>2</v>
      </c>
    </row>
    <row r="87" spans="1:8" x14ac:dyDescent="0.2">
      <c r="A87" t="s">
        <v>121</v>
      </c>
      <c r="B87" t="s">
        <v>5</v>
      </c>
      <c r="C87" t="s">
        <v>51</v>
      </c>
      <c r="D87" t="s">
        <v>3</v>
      </c>
      <c r="E87">
        <f>IF(_5860[[#This Row],[Vote]]="YEA",1,0)</f>
        <v>0</v>
      </c>
      <c r="F87">
        <f>_xlfn.XLOOKUP("H.R. 5860",Table2[Bill],Table2[Agree Value])</f>
        <v>1</v>
      </c>
      <c r="G87">
        <f>IF(_5860[[#This Row],[Value]]=_5860[[#This Row],[Agree]],_5860[[#This Row],[Count]],0)</f>
        <v>0</v>
      </c>
      <c r="H87">
        <f>_xlfn.XLOOKUP("H.R. 5860",Table2[Bill],Table2[Weight?],"Error")</f>
        <v>2</v>
      </c>
    </row>
    <row r="88" spans="1:8" x14ac:dyDescent="0.2">
      <c r="A88" t="s">
        <v>122</v>
      </c>
      <c r="B88" t="s">
        <v>5</v>
      </c>
      <c r="C88" t="s">
        <v>123</v>
      </c>
      <c r="D88" t="s">
        <v>7</v>
      </c>
      <c r="E88">
        <f>IF(_5860[[#This Row],[Vote]]="YEA",1,0)</f>
        <v>1</v>
      </c>
      <c r="F88">
        <f>_xlfn.XLOOKUP("H.R. 5860",Table2[Bill],Table2[Agree Value])</f>
        <v>1</v>
      </c>
      <c r="G88">
        <f>IF(_5860[[#This Row],[Value]]=_5860[[#This Row],[Agree]],_5860[[#This Row],[Count]],0)</f>
        <v>2</v>
      </c>
      <c r="H88">
        <f>_xlfn.XLOOKUP("H.R. 5860",Table2[Bill],Table2[Weight?],"Error")</f>
        <v>2</v>
      </c>
    </row>
    <row r="89" spans="1:8" x14ac:dyDescent="0.2">
      <c r="A89" t="s">
        <v>124</v>
      </c>
      <c r="B89" t="s">
        <v>5</v>
      </c>
      <c r="C89" t="s">
        <v>15</v>
      </c>
      <c r="D89" t="s">
        <v>7</v>
      </c>
      <c r="E89">
        <f>IF(_5860[[#This Row],[Vote]]="YEA",1,0)</f>
        <v>1</v>
      </c>
      <c r="F89">
        <f>_xlfn.XLOOKUP("H.R. 5860",Table2[Bill],Table2[Agree Value])</f>
        <v>1</v>
      </c>
      <c r="G89">
        <f>IF(_5860[[#This Row],[Value]]=_5860[[#This Row],[Agree]],_5860[[#This Row],[Count]],0)</f>
        <v>2</v>
      </c>
      <c r="H89">
        <f>_xlfn.XLOOKUP("H.R. 5860",Table2[Bill],Table2[Weight?],"Error")</f>
        <v>2</v>
      </c>
    </row>
    <row r="90" spans="1:8" x14ac:dyDescent="0.2">
      <c r="A90" t="s">
        <v>125</v>
      </c>
      <c r="B90" t="s">
        <v>1</v>
      </c>
      <c r="C90" t="s">
        <v>15</v>
      </c>
      <c r="D90" t="s">
        <v>7</v>
      </c>
      <c r="E90">
        <f>IF(_5860[[#This Row],[Vote]]="YEA",1,0)</f>
        <v>1</v>
      </c>
      <c r="F90">
        <f>_xlfn.XLOOKUP("H.R. 5860",Table2[Bill],Table2[Agree Value])</f>
        <v>1</v>
      </c>
      <c r="G90">
        <f>IF(_5860[[#This Row],[Value]]=_5860[[#This Row],[Agree]],_5860[[#This Row],[Count]],0)</f>
        <v>2</v>
      </c>
      <c r="H90">
        <f>_xlfn.XLOOKUP("H.R. 5860",Table2[Bill],Table2[Weight?],"Error")</f>
        <v>2</v>
      </c>
    </row>
    <row r="91" spans="1:8" x14ac:dyDescent="0.2">
      <c r="A91" t="s">
        <v>126</v>
      </c>
      <c r="B91" t="s">
        <v>1</v>
      </c>
      <c r="C91" t="s">
        <v>59</v>
      </c>
      <c r="D91" t="s">
        <v>7</v>
      </c>
      <c r="E91">
        <f>IF(_5860[[#This Row],[Vote]]="YEA",1,0)</f>
        <v>1</v>
      </c>
      <c r="F91">
        <f>_xlfn.XLOOKUP("H.R. 5860",Table2[Bill],Table2[Agree Value])</f>
        <v>1</v>
      </c>
      <c r="G91">
        <f>IF(_5860[[#This Row],[Value]]=_5860[[#This Row],[Agree]],_5860[[#This Row],[Count]],0)</f>
        <v>2</v>
      </c>
      <c r="H91">
        <f>_xlfn.XLOOKUP("H.R. 5860",Table2[Bill],Table2[Weight?],"Error")</f>
        <v>2</v>
      </c>
    </row>
    <row r="92" spans="1:8" x14ac:dyDescent="0.2">
      <c r="A92" t="s">
        <v>127</v>
      </c>
      <c r="B92" t="s">
        <v>1</v>
      </c>
      <c r="C92" t="s">
        <v>15</v>
      </c>
      <c r="D92" t="s">
        <v>7</v>
      </c>
      <c r="E92">
        <f>IF(_5860[[#This Row],[Vote]]="YEA",1,0)</f>
        <v>1</v>
      </c>
      <c r="F92">
        <f>_xlfn.XLOOKUP("H.R. 5860",Table2[Bill],Table2[Agree Value])</f>
        <v>1</v>
      </c>
      <c r="G92">
        <f>IF(_5860[[#This Row],[Value]]=_5860[[#This Row],[Agree]],_5860[[#This Row],[Count]],0)</f>
        <v>2</v>
      </c>
      <c r="H92">
        <f>_xlfn.XLOOKUP("H.R. 5860",Table2[Bill],Table2[Weight?],"Error")</f>
        <v>2</v>
      </c>
    </row>
    <row r="93" spans="1:8" x14ac:dyDescent="0.2">
      <c r="A93" t="s">
        <v>128</v>
      </c>
      <c r="B93" t="s">
        <v>5</v>
      </c>
      <c r="C93" t="s">
        <v>129</v>
      </c>
      <c r="D93" t="s">
        <v>7</v>
      </c>
      <c r="E93">
        <f>IF(_5860[[#This Row],[Vote]]="YEA",1,0)</f>
        <v>1</v>
      </c>
      <c r="F93">
        <f>_xlfn.XLOOKUP("H.R. 5860",Table2[Bill],Table2[Agree Value])</f>
        <v>1</v>
      </c>
      <c r="G93">
        <f>IF(_5860[[#This Row],[Value]]=_5860[[#This Row],[Agree]],_5860[[#This Row],[Count]],0)</f>
        <v>2</v>
      </c>
      <c r="H93">
        <f>_xlfn.XLOOKUP("H.R. 5860",Table2[Bill],Table2[Weight?],"Error")</f>
        <v>2</v>
      </c>
    </row>
    <row r="94" spans="1:8" x14ac:dyDescent="0.2">
      <c r="A94" t="s">
        <v>130</v>
      </c>
      <c r="B94" t="s">
        <v>5</v>
      </c>
      <c r="C94" t="s">
        <v>64</v>
      </c>
      <c r="D94" t="s">
        <v>7</v>
      </c>
      <c r="E94">
        <f>IF(_5860[[#This Row],[Vote]]="YEA",1,0)</f>
        <v>1</v>
      </c>
      <c r="F94">
        <f>_xlfn.XLOOKUP("H.R. 5860",Table2[Bill],Table2[Agree Value])</f>
        <v>1</v>
      </c>
      <c r="G94">
        <f>IF(_5860[[#This Row],[Value]]=_5860[[#This Row],[Agree]],_5860[[#This Row],[Count]],0)</f>
        <v>2</v>
      </c>
      <c r="H94">
        <f>_xlfn.XLOOKUP("H.R. 5860",Table2[Bill],Table2[Weight?],"Error")</f>
        <v>2</v>
      </c>
    </row>
    <row r="95" spans="1:8" x14ac:dyDescent="0.2">
      <c r="A95" t="s">
        <v>131</v>
      </c>
      <c r="B95" t="s">
        <v>1</v>
      </c>
      <c r="C95" t="s">
        <v>132</v>
      </c>
      <c r="D95" t="s">
        <v>7</v>
      </c>
      <c r="E95">
        <f>IF(_5860[[#This Row],[Vote]]="YEA",1,0)</f>
        <v>1</v>
      </c>
      <c r="F95">
        <f>_xlfn.XLOOKUP("H.R. 5860",Table2[Bill],Table2[Agree Value])</f>
        <v>1</v>
      </c>
      <c r="G95">
        <f>IF(_5860[[#This Row],[Value]]=_5860[[#This Row],[Agree]],_5860[[#This Row],[Count]],0)</f>
        <v>2</v>
      </c>
      <c r="H95">
        <f>_xlfn.XLOOKUP("H.R. 5860",Table2[Bill],Table2[Weight?],"Error")</f>
        <v>2</v>
      </c>
    </row>
    <row r="96" spans="1:8" x14ac:dyDescent="0.2">
      <c r="A96" t="s">
        <v>133</v>
      </c>
      <c r="B96" t="s">
        <v>5</v>
      </c>
      <c r="C96" t="s">
        <v>31</v>
      </c>
      <c r="D96" t="s">
        <v>3</v>
      </c>
      <c r="E96">
        <f>IF(_5860[[#This Row],[Vote]]="YEA",1,0)</f>
        <v>0</v>
      </c>
      <c r="F96">
        <f>_xlfn.XLOOKUP("H.R. 5860",Table2[Bill],Table2[Agree Value])</f>
        <v>1</v>
      </c>
      <c r="G96">
        <f>IF(_5860[[#This Row],[Value]]=_5860[[#This Row],[Agree]],_5860[[#This Row],[Count]],0)</f>
        <v>0</v>
      </c>
      <c r="H96">
        <f>_xlfn.XLOOKUP("H.R. 5860",Table2[Bill],Table2[Weight?],"Error")</f>
        <v>2</v>
      </c>
    </row>
    <row r="97" spans="1:8" x14ac:dyDescent="0.2">
      <c r="A97" t="s">
        <v>134</v>
      </c>
      <c r="B97" t="s">
        <v>1</v>
      </c>
      <c r="C97" t="s">
        <v>62</v>
      </c>
      <c r="D97" t="s">
        <v>7</v>
      </c>
      <c r="E97">
        <f>IF(_5860[[#This Row],[Vote]]="YEA",1,0)</f>
        <v>1</v>
      </c>
      <c r="F97">
        <f>_xlfn.XLOOKUP("H.R. 5860",Table2[Bill],Table2[Agree Value])</f>
        <v>1</v>
      </c>
      <c r="G97">
        <f>IF(_5860[[#This Row],[Value]]=_5860[[#This Row],[Agree]],_5860[[#This Row],[Count]],0)</f>
        <v>2</v>
      </c>
      <c r="H97">
        <f>_xlfn.XLOOKUP("H.R. 5860",Table2[Bill],Table2[Weight?],"Error")</f>
        <v>2</v>
      </c>
    </row>
    <row r="98" spans="1:8" x14ac:dyDescent="0.2">
      <c r="A98" t="s">
        <v>135</v>
      </c>
      <c r="B98" t="s">
        <v>1</v>
      </c>
      <c r="C98" t="s">
        <v>2</v>
      </c>
      <c r="D98" t="s">
        <v>7</v>
      </c>
      <c r="E98">
        <f>IF(_5860[[#This Row],[Vote]]="YEA",1,0)</f>
        <v>1</v>
      </c>
      <c r="F98">
        <f>_xlfn.XLOOKUP("H.R. 5860",Table2[Bill],Table2[Agree Value])</f>
        <v>1</v>
      </c>
      <c r="G98">
        <f>IF(_5860[[#This Row],[Value]]=_5860[[#This Row],[Agree]],_5860[[#This Row],[Count]],0)</f>
        <v>2</v>
      </c>
      <c r="H98">
        <f>_xlfn.XLOOKUP("H.R. 5860",Table2[Bill],Table2[Weight?],"Error")</f>
        <v>2</v>
      </c>
    </row>
    <row r="99" spans="1:8" x14ac:dyDescent="0.2">
      <c r="A99" t="s">
        <v>136</v>
      </c>
      <c r="B99" t="s">
        <v>5</v>
      </c>
      <c r="C99" t="s">
        <v>15</v>
      </c>
      <c r="D99" t="s">
        <v>7</v>
      </c>
      <c r="E99">
        <f>IF(_5860[[#This Row],[Vote]]="YEA",1,0)</f>
        <v>1</v>
      </c>
      <c r="F99">
        <f>_xlfn.XLOOKUP("H.R. 5860",Table2[Bill],Table2[Agree Value])</f>
        <v>1</v>
      </c>
      <c r="G99">
        <f>IF(_5860[[#This Row],[Value]]=_5860[[#This Row],[Agree]],_5860[[#This Row],[Count]],0)</f>
        <v>2</v>
      </c>
      <c r="H99">
        <f>_xlfn.XLOOKUP("H.R. 5860",Table2[Bill],Table2[Weight?],"Error")</f>
        <v>2</v>
      </c>
    </row>
    <row r="100" spans="1:8" x14ac:dyDescent="0.2">
      <c r="A100" t="s">
        <v>137</v>
      </c>
      <c r="B100" t="s">
        <v>1</v>
      </c>
      <c r="C100" t="s">
        <v>66</v>
      </c>
      <c r="D100" t="s">
        <v>7</v>
      </c>
      <c r="E100">
        <f>IF(_5860[[#This Row],[Vote]]="YEA",1,0)</f>
        <v>1</v>
      </c>
      <c r="F100">
        <f>_xlfn.XLOOKUP("H.R. 5860",Table2[Bill],Table2[Agree Value])</f>
        <v>1</v>
      </c>
      <c r="G100">
        <f>IF(_5860[[#This Row],[Value]]=_5860[[#This Row],[Agree]],_5860[[#This Row],[Count]],0)</f>
        <v>2</v>
      </c>
      <c r="H100">
        <f>_xlfn.XLOOKUP("H.R. 5860",Table2[Bill],Table2[Weight?],"Error")</f>
        <v>2</v>
      </c>
    </row>
    <row r="101" spans="1:8" x14ac:dyDescent="0.2">
      <c r="A101" t="s">
        <v>138</v>
      </c>
      <c r="B101" t="s">
        <v>1</v>
      </c>
      <c r="C101" t="s">
        <v>59</v>
      </c>
      <c r="D101" t="s">
        <v>7</v>
      </c>
      <c r="E101">
        <f>IF(_5860[[#This Row],[Vote]]="YEA",1,0)</f>
        <v>1</v>
      </c>
      <c r="F101">
        <f>_xlfn.XLOOKUP("H.R. 5860",Table2[Bill],Table2[Agree Value])</f>
        <v>1</v>
      </c>
      <c r="G101">
        <f>IF(_5860[[#This Row],[Value]]=_5860[[#This Row],[Agree]],_5860[[#This Row],[Count]],0)</f>
        <v>2</v>
      </c>
      <c r="H101">
        <f>_xlfn.XLOOKUP("H.R. 5860",Table2[Bill],Table2[Weight?],"Error")</f>
        <v>2</v>
      </c>
    </row>
    <row r="102" spans="1:8" x14ac:dyDescent="0.2">
      <c r="A102" t="s">
        <v>139</v>
      </c>
      <c r="B102" t="s">
        <v>1</v>
      </c>
      <c r="C102" t="s">
        <v>118</v>
      </c>
      <c r="D102" t="s">
        <v>7</v>
      </c>
      <c r="E102">
        <f>IF(_5860[[#This Row],[Vote]]="YEA",1,0)</f>
        <v>1</v>
      </c>
      <c r="F102">
        <f>_xlfn.XLOOKUP("H.R. 5860",Table2[Bill],Table2[Agree Value])</f>
        <v>1</v>
      </c>
      <c r="G102">
        <f>IF(_5860[[#This Row],[Value]]=_5860[[#This Row],[Agree]],_5860[[#This Row],[Count]],0)</f>
        <v>2</v>
      </c>
      <c r="H102">
        <f>_xlfn.XLOOKUP("H.R. 5860",Table2[Bill],Table2[Weight?],"Error")</f>
        <v>2</v>
      </c>
    </row>
    <row r="103" spans="1:8" x14ac:dyDescent="0.2">
      <c r="A103" t="s">
        <v>140</v>
      </c>
      <c r="B103" t="s">
        <v>1</v>
      </c>
      <c r="C103" t="s">
        <v>141</v>
      </c>
      <c r="D103" t="s">
        <v>7</v>
      </c>
      <c r="E103">
        <f>IF(_5860[[#This Row],[Vote]]="YEA",1,0)</f>
        <v>1</v>
      </c>
      <c r="F103">
        <f>_xlfn.XLOOKUP("H.R. 5860",Table2[Bill],Table2[Agree Value])</f>
        <v>1</v>
      </c>
      <c r="G103">
        <f>IF(_5860[[#This Row],[Value]]=_5860[[#This Row],[Agree]],_5860[[#This Row],[Count]],0)</f>
        <v>2</v>
      </c>
      <c r="H103">
        <f>_xlfn.XLOOKUP("H.R. 5860",Table2[Bill],Table2[Weight?],"Error")</f>
        <v>2</v>
      </c>
    </row>
    <row r="104" spans="1:8" x14ac:dyDescent="0.2">
      <c r="A104" t="s">
        <v>142</v>
      </c>
      <c r="B104" t="s">
        <v>1</v>
      </c>
      <c r="C104" t="s">
        <v>66</v>
      </c>
      <c r="D104" t="s">
        <v>7</v>
      </c>
      <c r="E104">
        <f>IF(_5860[[#This Row],[Vote]]="YEA",1,0)</f>
        <v>1</v>
      </c>
      <c r="F104">
        <f>_xlfn.XLOOKUP("H.R. 5860",Table2[Bill],Table2[Agree Value])</f>
        <v>1</v>
      </c>
      <c r="G104">
        <f>IF(_5860[[#This Row],[Value]]=_5860[[#This Row],[Agree]],_5860[[#This Row],[Count]],0)</f>
        <v>2</v>
      </c>
      <c r="H104">
        <f>_xlfn.XLOOKUP("H.R. 5860",Table2[Bill],Table2[Weight?],"Error")</f>
        <v>2</v>
      </c>
    </row>
    <row r="105" spans="1:8" x14ac:dyDescent="0.2">
      <c r="A105" t="s">
        <v>143</v>
      </c>
      <c r="B105" t="s">
        <v>1</v>
      </c>
      <c r="C105" t="s">
        <v>9</v>
      </c>
      <c r="D105" t="s">
        <v>7</v>
      </c>
      <c r="E105">
        <f>IF(_5860[[#This Row],[Vote]]="YEA",1,0)</f>
        <v>1</v>
      </c>
      <c r="F105">
        <f>_xlfn.XLOOKUP("H.R. 5860",Table2[Bill],Table2[Agree Value])</f>
        <v>1</v>
      </c>
      <c r="G105">
        <f>IF(_5860[[#This Row],[Value]]=_5860[[#This Row],[Agree]],_5860[[#This Row],[Count]],0)</f>
        <v>2</v>
      </c>
      <c r="H105">
        <f>_xlfn.XLOOKUP("H.R. 5860",Table2[Bill],Table2[Weight?],"Error")</f>
        <v>2</v>
      </c>
    </row>
    <row r="106" spans="1:8" x14ac:dyDescent="0.2">
      <c r="A106" t="s">
        <v>144</v>
      </c>
      <c r="B106" t="s">
        <v>5</v>
      </c>
      <c r="C106" t="s">
        <v>75</v>
      </c>
      <c r="D106" t="s">
        <v>3</v>
      </c>
      <c r="E106">
        <f>IF(_5860[[#This Row],[Vote]]="YEA",1,0)</f>
        <v>0</v>
      </c>
      <c r="F106">
        <f>_xlfn.XLOOKUP("H.R. 5860",Table2[Bill],Table2[Agree Value])</f>
        <v>1</v>
      </c>
      <c r="G106">
        <f>IF(_5860[[#This Row],[Value]]=_5860[[#This Row],[Agree]],_5860[[#This Row],[Count]],0)</f>
        <v>0</v>
      </c>
      <c r="H106">
        <f>_xlfn.XLOOKUP("H.R. 5860",Table2[Bill],Table2[Weight?],"Error")</f>
        <v>2</v>
      </c>
    </row>
    <row r="107" spans="1:8" x14ac:dyDescent="0.2">
      <c r="A107" t="s">
        <v>145</v>
      </c>
      <c r="B107" t="s">
        <v>5</v>
      </c>
      <c r="C107" t="s">
        <v>39</v>
      </c>
      <c r="D107" t="s">
        <v>7</v>
      </c>
      <c r="E107">
        <f>IF(_5860[[#This Row],[Vote]]="YEA",1,0)</f>
        <v>1</v>
      </c>
      <c r="F107">
        <f>_xlfn.XLOOKUP("H.R. 5860",Table2[Bill],Table2[Agree Value])</f>
        <v>1</v>
      </c>
      <c r="G107">
        <f>IF(_5860[[#This Row],[Value]]=_5860[[#This Row],[Agree]],_5860[[#This Row],[Count]],0)</f>
        <v>2</v>
      </c>
      <c r="H107">
        <f>_xlfn.XLOOKUP("H.R. 5860",Table2[Bill],Table2[Weight?],"Error")</f>
        <v>2</v>
      </c>
    </row>
    <row r="108" spans="1:8" x14ac:dyDescent="0.2">
      <c r="A108" t="s">
        <v>146</v>
      </c>
      <c r="B108" t="s">
        <v>1</v>
      </c>
      <c r="C108" t="s">
        <v>45</v>
      </c>
      <c r="D108" t="s">
        <v>7</v>
      </c>
      <c r="E108">
        <f>IF(_5860[[#This Row],[Vote]]="YEA",1,0)</f>
        <v>1</v>
      </c>
      <c r="F108">
        <f>_xlfn.XLOOKUP("H.R. 5860",Table2[Bill],Table2[Agree Value])</f>
        <v>1</v>
      </c>
      <c r="G108">
        <f>IF(_5860[[#This Row],[Value]]=_5860[[#This Row],[Agree]],_5860[[#This Row],[Count]],0)</f>
        <v>2</v>
      </c>
      <c r="H108">
        <f>_xlfn.XLOOKUP("H.R. 5860",Table2[Bill],Table2[Weight?],"Error")</f>
        <v>2</v>
      </c>
    </row>
    <row r="109" spans="1:8" x14ac:dyDescent="0.2">
      <c r="A109" t="s">
        <v>147</v>
      </c>
      <c r="B109" t="s">
        <v>1</v>
      </c>
      <c r="C109" t="s">
        <v>15</v>
      </c>
      <c r="D109" t="s">
        <v>7</v>
      </c>
      <c r="E109">
        <f>IF(_5860[[#This Row],[Vote]]="YEA",1,0)</f>
        <v>1</v>
      </c>
      <c r="F109">
        <f>_xlfn.XLOOKUP("H.R. 5860",Table2[Bill],Table2[Agree Value])</f>
        <v>1</v>
      </c>
      <c r="G109">
        <f>IF(_5860[[#This Row],[Value]]=_5860[[#This Row],[Agree]],_5860[[#This Row],[Count]],0)</f>
        <v>2</v>
      </c>
      <c r="H109">
        <f>_xlfn.XLOOKUP("H.R. 5860",Table2[Bill],Table2[Weight?],"Error")</f>
        <v>2</v>
      </c>
    </row>
    <row r="110" spans="1:8" x14ac:dyDescent="0.2">
      <c r="A110" t="s">
        <v>148</v>
      </c>
      <c r="B110" t="s">
        <v>5</v>
      </c>
      <c r="C110" t="s">
        <v>39</v>
      </c>
      <c r="D110" t="s">
        <v>400</v>
      </c>
      <c r="E110">
        <f>IF(_5860[[#This Row],[Vote]]="YEA",1,0)</f>
        <v>0</v>
      </c>
      <c r="F110">
        <f>_xlfn.XLOOKUP("H.R. 5860",Table2[Bill],Table2[Agree Value])</f>
        <v>1</v>
      </c>
      <c r="G110">
        <f>IF(_5860[[#This Row],[Value]]=_5860[[#This Row],[Agree]],_5860[[#This Row],[Count]],0)</f>
        <v>0</v>
      </c>
      <c r="H110">
        <f>_xlfn.XLOOKUP("H.R. 5860",Table2[Bill],Table2[Weight?],"Error")</f>
        <v>2</v>
      </c>
    </row>
    <row r="111" spans="1:8" x14ac:dyDescent="0.2">
      <c r="A111" t="s">
        <v>149</v>
      </c>
      <c r="B111" t="s">
        <v>5</v>
      </c>
      <c r="C111" t="s">
        <v>9</v>
      </c>
      <c r="D111" t="s">
        <v>7</v>
      </c>
      <c r="E111">
        <f>IF(_5860[[#This Row],[Vote]]="YEA",1,0)</f>
        <v>1</v>
      </c>
      <c r="F111">
        <f>_xlfn.XLOOKUP("H.R. 5860",Table2[Bill],Table2[Agree Value])</f>
        <v>1</v>
      </c>
      <c r="G111">
        <f>IF(_5860[[#This Row],[Value]]=_5860[[#This Row],[Agree]],_5860[[#This Row],[Count]],0)</f>
        <v>2</v>
      </c>
      <c r="H111">
        <f>_xlfn.XLOOKUP("H.R. 5860",Table2[Bill],Table2[Weight?],"Error")</f>
        <v>2</v>
      </c>
    </row>
    <row r="112" spans="1:8" x14ac:dyDescent="0.2">
      <c r="A112" t="s">
        <v>150</v>
      </c>
      <c r="B112" t="s">
        <v>5</v>
      </c>
      <c r="C112" t="s">
        <v>108</v>
      </c>
      <c r="D112" t="s">
        <v>3</v>
      </c>
      <c r="E112">
        <f>IF(_5860[[#This Row],[Vote]]="YEA",1,0)</f>
        <v>0</v>
      </c>
      <c r="F112">
        <f>_xlfn.XLOOKUP("H.R. 5860",Table2[Bill],Table2[Agree Value])</f>
        <v>1</v>
      </c>
      <c r="G112">
        <f>IF(_5860[[#This Row],[Value]]=_5860[[#This Row],[Agree]],_5860[[#This Row],[Count]],0)</f>
        <v>0</v>
      </c>
      <c r="H112">
        <f>_xlfn.XLOOKUP("H.R. 5860",Table2[Bill],Table2[Weight?],"Error")</f>
        <v>2</v>
      </c>
    </row>
    <row r="113" spans="1:8" x14ac:dyDescent="0.2">
      <c r="A113" t="s">
        <v>151</v>
      </c>
      <c r="B113" t="s">
        <v>5</v>
      </c>
      <c r="C113" t="s">
        <v>39</v>
      </c>
      <c r="D113" t="s">
        <v>7</v>
      </c>
      <c r="E113">
        <f>IF(_5860[[#This Row],[Vote]]="YEA",1,0)</f>
        <v>1</v>
      </c>
      <c r="F113">
        <f>_xlfn.XLOOKUP("H.R. 5860",Table2[Bill],Table2[Agree Value])</f>
        <v>1</v>
      </c>
      <c r="G113">
        <f>IF(_5860[[#This Row],[Value]]=_5860[[#This Row],[Agree]],_5860[[#This Row],[Count]],0)</f>
        <v>2</v>
      </c>
      <c r="H113">
        <f>_xlfn.XLOOKUP("H.R. 5860",Table2[Bill],Table2[Weight?],"Error")</f>
        <v>2</v>
      </c>
    </row>
    <row r="114" spans="1:8" x14ac:dyDescent="0.2">
      <c r="A114" t="s">
        <v>152</v>
      </c>
      <c r="B114" t="s">
        <v>5</v>
      </c>
      <c r="C114" t="s">
        <v>2</v>
      </c>
      <c r="D114" t="s">
        <v>7</v>
      </c>
      <c r="E114">
        <f>IF(_5860[[#This Row],[Vote]]="YEA",1,0)</f>
        <v>1</v>
      </c>
      <c r="F114">
        <f>_xlfn.XLOOKUP("H.R. 5860",Table2[Bill],Table2[Agree Value])</f>
        <v>1</v>
      </c>
      <c r="G114">
        <f>IF(_5860[[#This Row],[Value]]=_5860[[#This Row],[Agree]],_5860[[#This Row],[Count]],0)</f>
        <v>2</v>
      </c>
      <c r="H114">
        <f>_xlfn.XLOOKUP("H.R. 5860",Table2[Bill],Table2[Weight?],"Error")</f>
        <v>2</v>
      </c>
    </row>
    <row r="115" spans="1:8" x14ac:dyDescent="0.2">
      <c r="A115" t="s">
        <v>153</v>
      </c>
      <c r="B115" t="s">
        <v>5</v>
      </c>
      <c r="C115" t="s">
        <v>15</v>
      </c>
      <c r="D115" t="s">
        <v>7</v>
      </c>
      <c r="E115">
        <f>IF(_5860[[#This Row],[Vote]]="YEA",1,0)</f>
        <v>1</v>
      </c>
      <c r="F115">
        <f>_xlfn.XLOOKUP("H.R. 5860",Table2[Bill],Table2[Agree Value])</f>
        <v>1</v>
      </c>
      <c r="G115">
        <f>IF(_5860[[#This Row],[Value]]=_5860[[#This Row],[Agree]],_5860[[#This Row],[Count]],0)</f>
        <v>2</v>
      </c>
      <c r="H115">
        <f>_xlfn.XLOOKUP("H.R. 5860",Table2[Bill],Table2[Weight?],"Error")</f>
        <v>2</v>
      </c>
    </row>
    <row r="116" spans="1:8" x14ac:dyDescent="0.2">
      <c r="A116" t="s">
        <v>154</v>
      </c>
      <c r="B116" t="s">
        <v>5</v>
      </c>
      <c r="C116" t="s">
        <v>120</v>
      </c>
      <c r="D116" t="s">
        <v>7</v>
      </c>
      <c r="E116">
        <f>IF(_5860[[#This Row],[Vote]]="YEA",1,0)</f>
        <v>1</v>
      </c>
      <c r="F116">
        <f>_xlfn.XLOOKUP("H.R. 5860",Table2[Bill],Table2[Agree Value])</f>
        <v>1</v>
      </c>
      <c r="G116">
        <f>IF(_5860[[#This Row],[Value]]=_5860[[#This Row],[Agree]],_5860[[#This Row],[Count]],0)</f>
        <v>2</v>
      </c>
      <c r="H116">
        <f>_xlfn.XLOOKUP("H.R. 5860",Table2[Bill],Table2[Weight?],"Error")</f>
        <v>2</v>
      </c>
    </row>
    <row r="117" spans="1:8" x14ac:dyDescent="0.2">
      <c r="A117" t="s">
        <v>155</v>
      </c>
      <c r="B117" t="s">
        <v>1</v>
      </c>
      <c r="C117" t="s">
        <v>15</v>
      </c>
      <c r="D117" t="s">
        <v>7</v>
      </c>
      <c r="E117">
        <f>IF(_5860[[#This Row],[Vote]]="YEA",1,0)</f>
        <v>1</v>
      </c>
      <c r="F117">
        <f>_xlfn.XLOOKUP("H.R. 5860",Table2[Bill],Table2[Agree Value])</f>
        <v>1</v>
      </c>
      <c r="G117">
        <f>IF(_5860[[#This Row],[Value]]=_5860[[#This Row],[Agree]],_5860[[#This Row],[Count]],0)</f>
        <v>2</v>
      </c>
      <c r="H117">
        <f>_xlfn.XLOOKUP("H.R. 5860",Table2[Bill],Table2[Weight?],"Error")</f>
        <v>2</v>
      </c>
    </row>
    <row r="118" spans="1:8" x14ac:dyDescent="0.2">
      <c r="A118" t="s">
        <v>156</v>
      </c>
      <c r="B118" t="s">
        <v>1</v>
      </c>
      <c r="C118" t="s">
        <v>9</v>
      </c>
      <c r="D118" t="s">
        <v>7</v>
      </c>
      <c r="E118">
        <f>IF(_5860[[#This Row],[Vote]]="YEA",1,0)</f>
        <v>1</v>
      </c>
      <c r="F118">
        <f>_xlfn.XLOOKUP("H.R. 5860",Table2[Bill],Table2[Agree Value])</f>
        <v>1</v>
      </c>
      <c r="G118">
        <f>IF(_5860[[#This Row],[Value]]=_5860[[#This Row],[Agree]],_5860[[#This Row],[Count]],0)</f>
        <v>2</v>
      </c>
      <c r="H118">
        <f>_xlfn.XLOOKUP("H.R. 5860",Table2[Bill],Table2[Weight?],"Error")</f>
        <v>2</v>
      </c>
    </row>
    <row r="119" spans="1:8" x14ac:dyDescent="0.2">
      <c r="A119" t="s">
        <v>157</v>
      </c>
      <c r="B119" t="s">
        <v>1</v>
      </c>
      <c r="C119" t="s">
        <v>64</v>
      </c>
      <c r="D119" t="s">
        <v>7</v>
      </c>
      <c r="E119">
        <f>IF(_5860[[#This Row],[Vote]]="YEA",1,0)</f>
        <v>1</v>
      </c>
      <c r="F119">
        <f>_xlfn.XLOOKUP("H.R. 5860",Table2[Bill],Table2[Agree Value])</f>
        <v>1</v>
      </c>
      <c r="G119">
        <f>IF(_5860[[#This Row],[Value]]=_5860[[#This Row],[Agree]],_5860[[#This Row],[Count]],0)</f>
        <v>2</v>
      </c>
      <c r="H119">
        <f>_xlfn.XLOOKUP("H.R. 5860",Table2[Bill],Table2[Weight?],"Error")</f>
        <v>2</v>
      </c>
    </row>
    <row r="120" spans="1:8" x14ac:dyDescent="0.2">
      <c r="A120" t="s">
        <v>158</v>
      </c>
      <c r="B120" t="s">
        <v>5</v>
      </c>
      <c r="C120" t="s">
        <v>132</v>
      </c>
      <c r="D120" t="s">
        <v>3</v>
      </c>
      <c r="E120">
        <f>IF(_5860[[#This Row],[Vote]]="YEA",1,0)</f>
        <v>0</v>
      </c>
      <c r="F120">
        <f>_xlfn.XLOOKUP("H.R. 5860",Table2[Bill],Table2[Agree Value])</f>
        <v>1</v>
      </c>
      <c r="G120">
        <f>IF(_5860[[#This Row],[Value]]=_5860[[#This Row],[Agree]],_5860[[#This Row],[Count]],0)</f>
        <v>0</v>
      </c>
      <c r="H120">
        <f>_xlfn.XLOOKUP("H.R. 5860",Table2[Bill],Table2[Weight?],"Error")</f>
        <v>2</v>
      </c>
    </row>
    <row r="121" spans="1:8" x14ac:dyDescent="0.2">
      <c r="A121" t="s">
        <v>159</v>
      </c>
      <c r="B121" t="s">
        <v>1</v>
      </c>
      <c r="C121" t="s">
        <v>66</v>
      </c>
      <c r="D121" t="s">
        <v>7</v>
      </c>
      <c r="E121">
        <f>IF(_5860[[#This Row],[Vote]]="YEA",1,0)</f>
        <v>1</v>
      </c>
      <c r="F121">
        <f>_xlfn.XLOOKUP("H.R. 5860",Table2[Bill],Table2[Agree Value])</f>
        <v>1</v>
      </c>
      <c r="G121">
        <f>IF(_5860[[#This Row],[Value]]=_5860[[#This Row],[Agree]],_5860[[#This Row],[Count]],0)</f>
        <v>2</v>
      </c>
      <c r="H121">
        <f>_xlfn.XLOOKUP("H.R. 5860",Table2[Bill],Table2[Weight?],"Error")</f>
        <v>2</v>
      </c>
    </row>
    <row r="122" spans="1:8" x14ac:dyDescent="0.2">
      <c r="A122" t="s">
        <v>160</v>
      </c>
      <c r="B122" t="s">
        <v>5</v>
      </c>
      <c r="C122" t="s">
        <v>161</v>
      </c>
      <c r="D122" t="s">
        <v>3</v>
      </c>
      <c r="E122">
        <f>IF(_5860[[#This Row],[Vote]]="YEA",1,0)</f>
        <v>0</v>
      </c>
      <c r="F122">
        <f>_xlfn.XLOOKUP("H.R. 5860",Table2[Bill],Table2[Agree Value])</f>
        <v>1</v>
      </c>
      <c r="G122">
        <f>IF(_5860[[#This Row],[Value]]=_5860[[#This Row],[Agree]],_5860[[#This Row],[Count]],0)</f>
        <v>0</v>
      </c>
      <c r="H122">
        <f>_xlfn.XLOOKUP("H.R. 5860",Table2[Bill],Table2[Weight?],"Error")</f>
        <v>2</v>
      </c>
    </row>
    <row r="123" spans="1:8" x14ac:dyDescent="0.2">
      <c r="A123" t="s">
        <v>162</v>
      </c>
      <c r="B123" t="s">
        <v>5</v>
      </c>
      <c r="C123" t="s">
        <v>15</v>
      </c>
      <c r="D123" t="s">
        <v>3</v>
      </c>
      <c r="E123">
        <f>IF(_5860[[#This Row],[Vote]]="YEA",1,0)</f>
        <v>0</v>
      </c>
      <c r="F123">
        <f>_xlfn.XLOOKUP("H.R. 5860",Table2[Bill],Table2[Agree Value])</f>
        <v>1</v>
      </c>
      <c r="G123">
        <f>IF(_5860[[#This Row],[Value]]=_5860[[#This Row],[Agree]],_5860[[#This Row],[Count]],0)</f>
        <v>0</v>
      </c>
      <c r="H123">
        <f>_xlfn.XLOOKUP("H.R. 5860",Table2[Bill],Table2[Weight?],"Error")</f>
        <v>2</v>
      </c>
    </row>
    <row r="124" spans="1:8" x14ac:dyDescent="0.2">
      <c r="A124" t="s">
        <v>163</v>
      </c>
      <c r="B124" t="s">
        <v>5</v>
      </c>
      <c r="C124" t="s">
        <v>164</v>
      </c>
      <c r="D124" t="s">
        <v>7</v>
      </c>
      <c r="E124">
        <f>IF(_5860[[#This Row],[Vote]]="YEA",1,0)</f>
        <v>1</v>
      </c>
      <c r="F124">
        <f>_xlfn.XLOOKUP("H.R. 5860",Table2[Bill],Table2[Agree Value])</f>
        <v>1</v>
      </c>
      <c r="G124">
        <f>IF(_5860[[#This Row],[Value]]=_5860[[#This Row],[Agree]],_5860[[#This Row],[Count]],0)</f>
        <v>2</v>
      </c>
      <c r="H124">
        <f>_xlfn.XLOOKUP("H.R. 5860",Table2[Bill],Table2[Weight?],"Error")</f>
        <v>2</v>
      </c>
    </row>
    <row r="125" spans="1:8" x14ac:dyDescent="0.2">
      <c r="A125" t="s">
        <v>165</v>
      </c>
      <c r="B125" t="s">
        <v>5</v>
      </c>
      <c r="C125" t="s">
        <v>13</v>
      </c>
      <c r="D125" t="s">
        <v>7</v>
      </c>
      <c r="E125">
        <f>IF(_5860[[#This Row],[Vote]]="YEA",1,0)</f>
        <v>1</v>
      </c>
      <c r="F125">
        <f>_xlfn.XLOOKUP("H.R. 5860",Table2[Bill],Table2[Agree Value])</f>
        <v>1</v>
      </c>
      <c r="G125">
        <f>IF(_5860[[#This Row],[Value]]=_5860[[#This Row],[Agree]],_5860[[#This Row],[Count]],0)</f>
        <v>2</v>
      </c>
      <c r="H125">
        <f>_xlfn.XLOOKUP("H.R. 5860",Table2[Bill],Table2[Weight?],"Error")</f>
        <v>2</v>
      </c>
    </row>
    <row r="126" spans="1:8" x14ac:dyDescent="0.2">
      <c r="A126" t="s">
        <v>166</v>
      </c>
      <c r="B126" t="s">
        <v>5</v>
      </c>
      <c r="C126" t="s">
        <v>120</v>
      </c>
      <c r="D126" t="s">
        <v>7</v>
      </c>
      <c r="E126">
        <f>IF(_5860[[#This Row],[Vote]]="YEA",1,0)</f>
        <v>1</v>
      </c>
      <c r="F126">
        <f>_xlfn.XLOOKUP("H.R. 5860",Table2[Bill],Table2[Agree Value])</f>
        <v>1</v>
      </c>
      <c r="G126">
        <f>IF(_5860[[#This Row],[Value]]=_5860[[#This Row],[Agree]],_5860[[#This Row],[Count]],0)</f>
        <v>2</v>
      </c>
      <c r="H126">
        <f>_xlfn.XLOOKUP("H.R. 5860",Table2[Bill],Table2[Weight?],"Error")</f>
        <v>2</v>
      </c>
    </row>
    <row r="127" spans="1:8" x14ac:dyDescent="0.2">
      <c r="A127" t="s">
        <v>167</v>
      </c>
      <c r="B127" t="s">
        <v>5</v>
      </c>
      <c r="C127" t="s">
        <v>120</v>
      </c>
      <c r="D127" t="s">
        <v>7</v>
      </c>
      <c r="E127">
        <f>IF(_5860[[#This Row],[Vote]]="YEA",1,0)</f>
        <v>1</v>
      </c>
      <c r="F127">
        <f>_xlfn.XLOOKUP("H.R. 5860",Table2[Bill],Table2[Agree Value])</f>
        <v>1</v>
      </c>
      <c r="G127">
        <f>IF(_5860[[#This Row],[Value]]=_5860[[#This Row],[Agree]],_5860[[#This Row],[Count]],0)</f>
        <v>2</v>
      </c>
      <c r="H127">
        <f>_xlfn.XLOOKUP("H.R. 5860",Table2[Bill],Table2[Weight?],"Error")</f>
        <v>2</v>
      </c>
    </row>
    <row r="128" spans="1:8" x14ac:dyDescent="0.2">
      <c r="A128" t="s">
        <v>168</v>
      </c>
      <c r="B128" t="s">
        <v>5</v>
      </c>
      <c r="C128" t="s">
        <v>169</v>
      </c>
      <c r="D128" t="s">
        <v>3</v>
      </c>
      <c r="E128">
        <f>IF(_5860[[#This Row],[Vote]]="YEA",1,0)</f>
        <v>0</v>
      </c>
      <c r="F128">
        <f>_xlfn.XLOOKUP("H.R. 5860",Table2[Bill],Table2[Agree Value])</f>
        <v>1</v>
      </c>
      <c r="G128">
        <f>IF(_5860[[#This Row],[Value]]=_5860[[#This Row],[Agree]],_5860[[#This Row],[Count]],0)</f>
        <v>0</v>
      </c>
      <c r="H128">
        <f>_xlfn.XLOOKUP("H.R. 5860",Table2[Bill],Table2[Weight?],"Error")</f>
        <v>2</v>
      </c>
    </row>
    <row r="129" spans="1:8" x14ac:dyDescent="0.2">
      <c r="A129" t="s">
        <v>170</v>
      </c>
      <c r="B129" t="s">
        <v>5</v>
      </c>
      <c r="C129" t="s">
        <v>66</v>
      </c>
      <c r="D129" t="s">
        <v>7</v>
      </c>
      <c r="E129">
        <f>IF(_5860[[#This Row],[Vote]]="YEA",1,0)</f>
        <v>1</v>
      </c>
      <c r="F129">
        <f>_xlfn.XLOOKUP("H.R. 5860",Table2[Bill],Table2[Agree Value])</f>
        <v>1</v>
      </c>
      <c r="G129">
        <f>IF(_5860[[#This Row],[Value]]=_5860[[#This Row],[Agree]],_5860[[#This Row],[Count]],0)</f>
        <v>2</v>
      </c>
      <c r="H129">
        <f>_xlfn.XLOOKUP("H.R. 5860",Table2[Bill],Table2[Weight?],"Error")</f>
        <v>2</v>
      </c>
    </row>
    <row r="130" spans="1:8" x14ac:dyDescent="0.2">
      <c r="A130" t="s">
        <v>171</v>
      </c>
      <c r="B130" t="s">
        <v>5</v>
      </c>
      <c r="C130" t="s">
        <v>75</v>
      </c>
      <c r="D130" t="s">
        <v>7</v>
      </c>
      <c r="E130">
        <f>IF(_5860[[#This Row],[Vote]]="YEA",1,0)</f>
        <v>1</v>
      </c>
      <c r="F130">
        <f>_xlfn.XLOOKUP("H.R. 5860",Table2[Bill],Table2[Agree Value])</f>
        <v>1</v>
      </c>
      <c r="G130">
        <f>IF(_5860[[#This Row],[Value]]=_5860[[#This Row],[Agree]],_5860[[#This Row],[Count]],0)</f>
        <v>2</v>
      </c>
      <c r="H130">
        <f>_xlfn.XLOOKUP("H.R. 5860",Table2[Bill],Table2[Weight?],"Error")</f>
        <v>2</v>
      </c>
    </row>
    <row r="131" spans="1:8" x14ac:dyDescent="0.2">
      <c r="A131" t="s">
        <v>172</v>
      </c>
      <c r="B131" t="s">
        <v>1</v>
      </c>
      <c r="C131" t="s">
        <v>15</v>
      </c>
      <c r="D131" t="s">
        <v>7</v>
      </c>
      <c r="E131">
        <f>IF(_5860[[#This Row],[Vote]]="YEA",1,0)</f>
        <v>1</v>
      </c>
      <c r="F131">
        <f>_xlfn.XLOOKUP("H.R. 5860",Table2[Bill],Table2[Agree Value])</f>
        <v>1</v>
      </c>
      <c r="G131">
        <f>IF(_5860[[#This Row],[Value]]=_5860[[#This Row],[Agree]],_5860[[#This Row],[Count]],0)</f>
        <v>2</v>
      </c>
      <c r="H131">
        <f>_xlfn.XLOOKUP("H.R. 5860",Table2[Bill],Table2[Weight?],"Error")</f>
        <v>2</v>
      </c>
    </row>
    <row r="132" spans="1:8" x14ac:dyDescent="0.2">
      <c r="A132" t="s">
        <v>173</v>
      </c>
      <c r="B132" t="s">
        <v>5</v>
      </c>
      <c r="C132" t="s">
        <v>27</v>
      </c>
      <c r="D132" t="s">
        <v>7</v>
      </c>
      <c r="E132">
        <f>IF(_5860[[#This Row],[Vote]]="YEA",1,0)</f>
        <v>1</v>
      </c>
      <c r="F132">
        <f>_xlfn.XLOOKUP("H.R. 5860",Table2[Bill],Table2[Agree Value])</f>
        <v>1</v>
      </c>
      <c r="G132">
        <f>IF(_5860[[#This Row],[Value]]=_5860[[#This Row],[Agree]],_5860[[#This Row],[Count]],0)</f>
        <v>2</v>
      </c>
      <c r="H132">
        <f>_xlfn.XLOOKUP("H.R. 5860",Table2[Bill],Table2[Weight?],"Error")</f>
        <v>2</v>
      </c>
    </row>
    <row r="133" spans="1:8" x14ac:dyDescent="0.2">
      <c r="A133" t="s">
        <v>174</v>
      </c>
      <c r="B133" t="s">
        <v>1</v>
      </c>
      <c r="C133" t="s">
        <v>62</v>
      </c>
      <c r="D133" t="s">
        <v>7</v>
      </c>
      <c r="E133">
        <f>IF(_5860[[#This Row],[Vote]]="YEA",1,0)</f>
        <v>1</v>
      </c>
      <c r="F133">
        <f>_xlfn.XLOOKUP("H.R. 5860",Table2[Bill],Table2[Agree Value])</f>
        <v>1</v>
      </c>
      <c r="G133">
        <f>IF(_5860[[#This Row],[Value]]=_5860[[#This Row],[Agree]],_5860[[#This Row],[Count]],0)</f>
        <v>2</v>
      </c>
      <c r="H133">
        <f>_xlfn.XLOOKUP("H.R. 5860",Table2[Bill],Table2[Weight?],"Error")</f>
        <v>2</v>
      </c>
    </row>
    <row r="134" spans="1:8" x14ac:dyDescent="0.2">
      <c r="A134" t="s">
        <v>175</v>
      </c>
      <c r="B134" t="s">
        <v>1</v>
      </c>
      <c r="C134" t="s">
        <v>2</v>
      </c>
      <c r="D134" t="s">
        <v>7</v>
      </c>
      <c r="E134">
        <f>IF(_5860[[#This Row],[Vote]]="YEA",1,0)</f>
        <v>1</v>
      </c>
      <c r="F134">
        <f>_xlfn.XLOOKUP("H.R. 5860",Table2[Bill],Table2[Agree Value])</f>
        <v>1</v>
      </c>
      <c r="G134">
        <f>IF(_5860[[#This Row],[Value]]=_5860[[#This Row],[Agree]],_5860[[#This Row],[Count]],0)</f>
        <v>2</v>
      </c>
      <c r="H134">
        <f>_xlfn.XLOOKUP("H.R. 5860",Table2[Bill],Table2[Weight?],"Error")</f>
        <v>2</v>
      </c>
    </row>
    <row r="135" spans="1:8" x14ac:dyDescent="0.2">
      <c r="A135" t="s">
        <v>176</v>
      </c>
      <c r="B135" t="s">
        <v>5</v>
      </c>
      <c r="C135" t="s">
        <v>2</v>
      </c>
      <c r="D135" t="s">
        <v>7</v>
      </c>
      <c r="E135">
        <f>IF(_5860[[#This Row],[Vote]]="YEA",1,0)</f>
        <v>1</v>
      </c>
      <c r="F135">
        <f>_xlfn.XLOOKUP("H.R. 5860",Table2[Bill],Table2[Agree Value])</f>
        <v>1</v>
      </c>
      <c r="G135">
        <f>IF(_5860[[#This Row],[Value]]=_5860[[#This Row],[Agree]],_5860[[#This Row],[Count]],0)</f>
        <v>2</v>
      </c>
      <c r="H135">
        <f>_xlfn.XLOOKUP("H.R. 5860",Table2[Bill],Table2[Weight?],"Error")</f>
        <v>2</v>
      </c>
    </row>
    <row r="136" spans="1:8" x14ac:dyDescent="0.2">
      <c r="A136" t="s">
        <v>177</v>
      </c>
      <c r="B136" t="s">
        <v>1</v>
      </c>
      <c r="C136" t="s">
        <v>39</v>
      </c>
      <c r="D136" t="s">
        <v>7</v>
      </c>
      <c r="E136">
        <f>IF(_5860[[#This Row],[Vote]]="YEA",1,0)</f>
        <v>1</v>
      </c>
      <c r="F136">
        <f>_xlfn.XLOOKUP("H.R. 5860",Table2[Bill],Table2[Agree Value])</f>
        <v>1</v>
      </c>
      <c r="G136">
        <f>IF(_5860[[#This Row],[Value]]=_5860[[#This Row],[Agree]],_5860[[#This Row],[Count]],0)</f>
        <v>2</v>
      </c>
      <c r="H136">
        <f>_xlfn.XLOOKUP("H.R. 5860",Table2[Bill],Table2[Weight?],"Error")</f>
        <v>2</v>
      </c>
    </row>
    <row r="137" spans="1:8" x14ac:dyDescent="0.2">
      <c r="A137" t="s">
        <v>493</v>
      </c>
      <c r="B137" t="s">
        <v>5</v>
      </c>
      <c r="C137" t="s">
        <v>39</v>
      </c>
      <c r="D137" t="s">
        <v>3</v>
      </c>
      <c r="E137">
        <f>IF(_5860[[#This Row],[Vote]]="YEA",1,0)</f>
        <v>0</v>
      </c>
      <c r="F137">
        <f>_xlfn.XLOOKUP("H.R. 5860",Table2[Bill],Table2[Agree Value])</f>
        <v>1</v>
      </c>
      <c r="G137">
        <f>IF(_5860[[#This Row],[Value]]=_5860[[#This Row],[Agree]],_5860[[#This Row],[Count]],0)</f>
        <v>0</v>
      </c>
      <c r="H137">
        <f>_xlfn.XLOOKUP("H.R. 5860",Table2[Bill],Table2[Weight?],"Error")</f>
        <v>2</v>
      </c>
    </row>
    <row r="138" spans="1:8" x14ac:dyDescent="0.2">
      <c r="A138" t="s">
        <v>179</v>
      </c>
      <c r="B138" t="s">
        <v>1</v>
      </c>
      <c r="C138" t="s">
        <v>39</v>
      </c>
      <c r="D138" t="s">
        <v>7</v>
      </c>
      <c r="E138">
        <f>IF(_5860[[#This Row],[Vote]]="YEA",1,0)</f>
        <v>1</v>
      </c>
      <c r="F138">
        <f>_xlfn.XLOOKUP("H.R. 5860",Table2[Bill],Table2[Agree Value])</f>
        <v>1</v>
      </c>
      <c r="G138">
        <f>IF(_5860[[#This Row],[Value]]=_5860[[#This Row],[Agree]],_5860[[#This Row],[Count]],0)</f>
        <v>2</v>
      </c>
      <c r="H138">
        <f>_xlfn.XLOOKUP("H.R. 5860",Table2[Bill],Table2[Weight?],"Error")</f>
        <v>2</v>
      </c>
    </row>
    <row r="139" spans="1:8" x14ac:dyDescent="0.2">
      <c r="A139" t="s">
        <v>180</v>
      </c>
      <c r="B139" t="s">
        <v>5</v>
      </c>
      <c r="C139" t="s">
        <v>108</v>
      </c>
      <c r="D139" t="s">
        <v>3</v>
      </c>
      <c r="E139">
        <f>IF(_5860[[#This Row],[Vote]]="YEA",1,0)</f>
        <v>0</v>
      </c>
      <c r="F139">
        <f>_xlfn.XLOOKUP("H.R. 5860",Table2[Bill],Table2[Agree Value])</f>
        <v>1</v>
      </c>
      <c r="G139">
        <f>IF(_5860[[#This Row],[Value]]=_5860[[#This Row],[Agree]],_5860[[#This Row],[Count]],0)</f>
        <v>0</v>
      </c>
      <c r="H139">
        <f>_xlfn.XLOOKUP("H.R. 5860",Table2[Bill],Table2[Weight?],"Error")</f>
        <v>2</v>
      </c>
    </row>
    <row r="140" spans="1:8" x14ac:dyDescent="0.2">
      <c r="A140" t="s">
        <v>181</v>
      </c>
      <c r="B140" t="s">
        <v>5</v>
      </c>
      <c r="C140" t="s">
        <v>182</v>
      </c>
      <c r="D140" t="s">
        <v>3</v>
      </c>
      <c r="E140">
        <f>IF(_5860[[#This Row],[Vote]]="YEA",1,0)</f>
        <v>0</v>
      </c>
      <c r="F140">
        <f>_xlfn.XLOOKUP("H.R. 5860",Table2[Bill],Table2[Agree Value])</f>
        <v>1</v>
      </c>
      <c r="G140">
        <f>IF(_5860[[#This Row],[Value]]=_5860[[#This Row],[Agree]],_5860[[#This Row],[Count]],0)</f>
        <v>0</v>
      </c>
      <c r="H140">
        <f>_xlfn.XLOOKUP("H.R. 5860",Table2[Bill],Table2[Weight?],"Error")</f>
        <v>2</v>
      </c>
    </row>
    <row r="141" spans="1:8" x14ac:dyDescent="0.2">
      <c r="A141" t="s">
        <v>183</v>
      </c>
      <c r="B141" t="s">
        <v>5</v>
      </c>
      <c r="C141" t="s">
        <v>39</v>
      </c>
      <c r="D141" t="s">
        <v>3</v>
      </c>
      <c r="E141">
        <f>IF(_5860[[#This Row],[Vote]]="YEA",1,0)</f>
        <v>0</v>
      </c>
      <c r="F141">
        <f>_xlfn.XLOOKUP("H.R. 5860",Table2[Bill],Table2[Agree Value])</f>
        <v>1</v>
      </c>
      <c r="G141">
        <f>IF(_5860[[#This Row],[Value]]=_5860[[#This Row],[Agree]],_5860[[#This Row],[Count]],0)</f>
        <v>0</v>
      </c>
      <c r="H141">
        <f>_xlfn.XLOOKUP("H.R. 5860",Table2[Bill],Table2[Weight?],"Error")</f>
        <v>2</v>
      </c>
    </row>
    <row r="142" spans="1:8" x14ac:dyDescent="0.2">
      <c r="A142" t="s">
        <v>184</v>
      </c>
      <c r="B142" t="s">
        <v>5</v>
      </c>
      <c r="C142" t="s">
        <v>169</v>
      </c>
      <c r="D142" t="s">
        <v>7</v>
      </c>
      <c r="E142">
        <f>IF(_5860[[#This Row],[Vote]]="YEA",1,0)</f>
        <v>1</v>
      </c>
      <c r="F142">
        <f>_xlfn.XLOOKUP("H.R. 5860",Table2[Bill],Table2[Agree Value])</f>
        <v>1</v>
      </c>
      <c r="G142">
        <f>IF(_5860[[#This Row],[Value]]=_5860[[#This Row],[Agree]],_5860[[#This Row],[Count]],0)</f>
        <v>2</v>
      </c>
      <c r="H142">
        <f>_xlfn.XLOOKUP("H.R. 5860",Table2[Bill],Table2[Weight?],"Error")</f>
        <v>2</v>
      </c>
    </row>
    <row r="143" spans="1:8" x14ac:dyDescent="0.2">
      <c r="A143" t="s">
        <v>185</v>
      </c>
      <c r="B143" t="s">
        <v>1</v>
      </c>
      <c r="C143" t="s">
        <v>51</v>
      </c>
      <c r="D143" t="s">
        <v>7</v>
      </c>
      <c r="E143">
        <f>IF(_5860[[#This Row],[Vote]]="YEA",1,0)</f>
        <v>1</v>
      </c>
      <c r="F143">
        <f>_xlfn.XLOOKUP("H.R. 5860",Table2[Bill],Table2[Agree Value])</f>
        <v>1</v>
      </c>
      <c r="G143">
        <f>IF(_5860[[#This Row],[Value]]=_5860[[#This Row],[Agree]],_5860[[#This Row],[Count]],0)</f>
        <v>2</v>
      </c>
      <c r="H143">
        <f>_xlfn.XLOOKUP("H.R. 5860",Table2[Bill],Table2[Weight?],"Error")</f>
        <v>2</v>
      </c>
    </row>
    <row r="144" spans="1:8" x14ac:dyDescent="0.2">
      <c r="A144" t="s">
        <v>186</v>
      </c>
      <c r="B144" t="s">
        <v>1</v>
      </c>
      <c r="C144" t="s">
        <v>9</v>
      </c>
      <c r="D144" t="s">
        <v>7</v>
      </c>
      <c r="E144">
        <f>IF(_5860[[#This Row],[Vote]]="YEA",1,0)</f>
        <v>1</v>
      </c>
      <c r="F144">
        <f>_xlfn.XLOOKUP("H.R. 5860",Table2[Bill],Table2[Agree Value])</f>
        <v>1</v>
      </c>
      <c r="G144">
        <f>IF(_5860[[#This Row],[Value]]=_5860[[#This Row],[Agree]],_5860[[#This Row],[Count]],0)</f>
        <v>2</v>
      </c>
      <c r="H144">
        <f>_xlfn.XLOOKUP("H.R. 5860",Table2[Bill],Table2[Weight?],"Error")</f>
        <v>2</v>
      </c>
    </row>
    <row r="145" spans="1:8" x14ac:dyDescent="0.2">
      <c r="A145" t="s">
        <v>187</v>
      </c>
      <c r="B145" t="s">
        <v>5</v>
      </c>
      <c r="C145" t="s">
        <v>64</v>
      </c>
      <c r="D145" t="s">
        <v>7</v>
      </c>
      <c r="E145">
        <f>IF(_5860[[#This Row],[Vote]]="YEA",1,0)</f>
        <v>1</v>
      </c>
      <c r="F145">
        <f>_xlfn.XLOOKUP("H.R. 5860",Table2[Bill],Table2[Agree Value])</f>
        <v>1</v>
      </c>
      <c r="G145">
        <f>IF(_5860[[#This Row],[Value]]=_5860[[#This Row],[Agree]],_5860[[#This Row],[Count]],0)</f>
        <v>2</v>
      </c>
      <c r="H145">
        <f>_xlfn.XLOOKUP("H.R. 5860",Table2[Bill],Table2[Weight?],"Error")</f>
        <v>2</v>
      </c>
    </row>
    <row r="146" spans="1:8" x14ac:dyDescent="0.2">
      <c r="A146" t="s">
        <v>188</v>
      </c>
      <c r="B146" t="s">
        <v>1</v>
      </c>
      <c r="C146" t="s">
        <v>62</v>
      </c>
      <c r="D146" t="s">
        <v>7</v>
      </c>
      <c r="E146">
        <f>IF(_5860[[#This Row],[Vote]]="YEA",1,0)</f>
        <v>1</v>
      </c>
      <c r="F146">
        <f>_xlfn.XLOOKUP("H.R. 5860",Table2[Bill],Table2[Agree Value])</f>
        <v>1</v>
      </c>
      <c r="G146">
        <f>IF(_5860[[#This Row],[Value]]=_5860[[#This Row],[Agree]],_5860[[#This Row],[Count]],0)</f>
        <v>2</v>
      </c>
      <c r="H146">
        <f>_xlfn.XLOOKUP("H.R. 5860",Table2[Bill],Table2[Weight?],"Error")</f>
        <v>2</v>
      </c>
    </row>
    <row r="147" spans="1:8" x14ac:dyDescent="0.2">
      <c r="A147" t="s">
        <v>189</v>
      </c>
      <c r="B147" t="s">
        <v>1</v>
      </c>
      <c r="C147" t="s">
        <v>15</v>
      </c>
      <c r="D147" t="s">
        <v>7</v>
      </c>
      <c r="E147">
        <f>IF(_5860[[#This Row],[Vote]]="YEA",1,0)</f>
        <v>1</v>
      </c>
      <c r="F147">
        <f>_xlfn.XLOOKUP("H.R. 5860",Table2[Bill],Table2[Agree Value])</f>
        <v>1</v>
      </c>
      <c r="G147">
        <f>IF(_5860[[#This Row],[Value]]=_5860[[#This Row],[Agree]],_5860[[#This Row],[Count]],0)</f>
        <v>2</v>
      </c>
      <c r="H147">
        <f>_xlfn.XLOOKUP("H.R. 5860",Table2[Bill],Table2[Weight?],"Error")</f>
        <v>2</v>
      </c>
    </row>
    <row r="148" spans="1:8" x14ac:dyDescent="0.2">
      <c r="A148" t="s">
        <v>190</v>
      </c>
      <c r="B148" t="s">
        <v>5</v>
      </c>
      <c r="C148" t="s">
        <v>9</v>
      </c>
      <c r="D148" t="s">
        <v>7</v>
      </c>
      <c r="E148">
        <f>IF(_5860[[#This Row],[Vote]]="YEA",1,0)</f>
        <v>1</v>
      </c>
      <c r="F148">
        <f>_xlfn.XLOOKUP("H.R. 5860",Table2[Bill],Table2[Agree Value])</f>
        <v>1</v>
      </c>
      <c r="G148">
        <f>IF(_5860[[#This Row],[Value]]=_5860[[#This Row],[Agree]],_5860[[#This Row],[Count]],0)</f>
        <v>2</v>
      </c>
      <c r="H148">
        <f>_xlfn.XLOOKUP("H.R. 5860",Table2[Bill],Table2[Weight?],"Error")</f>
        <v>2</v>
      </c>
    </row>
    <row r="149" spans="1:8" x14ac:dyDescent="0.2">
      <c r="A149" t="s">
        <v>191</v>
      </c>
      <c r="B149" t="s">
        <v>1</v>
      </c>
      <c r="C149" t="s">
        <v>9</v>
      </c>
      <c r="D149" t="s">
        <v>7</v>
      </c>
      <c r="E149">
        <f>IF(_5860[[#This Row],[Vote]]="YEA",1,0)</f>
        <v>1</v>
      </c>
      <c r="F149">
        <f>_xlfn.XLOOKUP("H.R. 5860",Table2[Bill],Table2[Agree Value])</f>
        <v>1</v>
      </c>
      <c r="G149">
        <f>IF(_5860[[#This Row],[Value]]=_5860[[#This Row],[Agree]],_5860[[#This Row],[Count]],0)</f>
        <v>2</v>
      </c>
      <c r="H149">
        <f>_xlfn.XLOOKUP("H.R. 5860",Table2[Bill],Table2[Weight?],"Error")</f>
        <v>2</v>
      </c>
    </row>
    <row r="150" spans="1:8" x14ac:dyDescent="0.2">
      <c r="A150" t="s">
        <v>192</v>
      </c>
      <c r="B150" t="s">
        <v>5</v>
      </c>
      <c r="C150" t="s">
        <v>39</v>
      </c>
      <c r="D150" t="s">
        <v>7</v>
      </c>
      <c r="E150">
        <f>IF(_5860[[#This Row],[Vote]]="YEA",1,0)</f>
        <v>1</v>
      </c>
      <c r="F150">
        <f>_xlfn.XLOOKUP("H.R. 5860",Table2[Bill],Table2[Agree Value])</f>
        <v>1</v>
      </c>
      <c r="G150">
        <f>IF(_5860[[#This Row],[Value]]=_5860[[#This Row],[Agree]],_5860[[#This Row],[Count]],0)</f>
        <v>2</v>
      </c>
      <c r="H150">
        <f>_xlfn.XLOOKUP("H.R. 5860",Table2[Bill],Table2[Weight?],"Error")</f>
        <v>2</v>
      </c>
    </row>
    <row r="151" spans="1:8" x14ac:dyDescent="0.2">
      <c r="A151" t="s">
        <v>193</v>
      </c>
      <c r="B151" t="s">
        <v>1</v>
      </c>
      <c r="C151" t="s">
        <v>194</v>
      </c>
      <c r="D151" t="s">
        <v>7</v>
      </c>
      <c r="E151">
        <f>IF(_5860[[#This Row],[Vote]]="YEA",1,0)</f>
        <v>1</v>
      </c>
      <c r="F151">
        <f>_xlfn.XLOOKUP("H.R. 5860",Table2[Bill],Table2[Agree Value])</f>
        <v>1</v>
      </c>
      <c r="G151">
        <f>IF(_5860[[#This Row],[Value]]=_5860[[#This Row],[Agree]],_5860[[#This Row],[Count]],0)</f>
        <v>2</v>
      </c>
      <c r="H151">
        <f>_xlfn.XLOOKUP("H.R. 5860",Table2[Bill],Table2[Weight?],"Error")</f>
        <v>2</v>
      </c>
    </row>
    <row r="152" spans="1:8" x14ac:dyDescent="0.2">
      <c r="A152" t="s">
        <v>195</v>
      </c>
      <c r="B152" t="s">
        <v>1</v>
      </c>
      <c r="C152" t="s">
        <v>64</v>
      </c>
      <c r="D152" t="s">
        <v>7</v>
      </c>
      <c r="E152">
        <f>IF(_5860[[#This Row],[Vote]]="YEA",1,0)</f>
        <v>1</v>
      </c>
      <c r="F152">
        <f>_xlfn.XLOOKUP("H.R. 5860",Table2[Bill],Table2[Agree Value])</f>
        <v>1</v>
      </c>
      <c r="G152">
        <f>IF(_5860[[#This Row],[Value]]=_5860[[#This Row],[Agree]],_5860[[#This Row],[Count]],0)</f>
        <v>2</v>
      </c>
      <c r="H152">
        <f>_xlfn.XLOOKUP("H.R. 5860",Table2[Bill],Table2[Weight?],"Error")</f>
        <v>2</v>
      </c>
    </row>
    <row r="153" spans="1:8" x14ac:dyDescent="0.2">
      <c r="A153" t="s">
        <v>196</v>
      </c>
      <c r="B153" t="s">
        <v>1</v>
      </c>
      <c r="C153" t="s">
        <v>9</v>
      </c>
      <c r="D153" t="s">
        <v>7</v>
      </c>
      <c r="E153">
        <f>IF(_5860[[#This Row],[Vote]]="YEA",1,0)</f>
        <v>1</v>
      </c>
      <c r="F153">
        <f>_xlfn.XLOOKUP("H.R. 5860",Table2[Bill],Table2[Agree Value])</f>
        <v>1</v>
      </c>
      <c r="G153">
        <f>IF(_5860[[#This Row],[Value]]=_5860[[#This Row],[Agree]],_5860[[#This Row],[Count]],0)</f>
        <v>2</v>
      </c>
      <c r="H153">
        <f>_xlfn.XLOOKUP("H.R. 5860",Table2[Bill],Table2[Weight?],"Error")</f>
        <v>2</v>
      </c>
    </row>
    <row r="154" spans="1:8" x14ac:dyDescent="0.2">
      <c r="A154" t="s">
        <v>197</v>
      </c>
      <c r="B154" t="s">
        <v>5</v>
      </c>
      <c r="C154" t="s">
        <v>15</v>
      </c>
      <c r="D154" t="s">
        <v>3</v>
      </c>
      <c r="E154">
        <f>IF(_5860[[#This Row],[Vote]]="YEA",1,0)</f>
        <v>0</v>
      </c>
      <c r="F154">
        <f>_xlfn.XLOOKUP("H.R. 5860",Table2[Bill],Table2[Agree Value])</f>
        <v>1</v>
      </c>
      <c r="G154">
        <f>IF(_5860[[#This Row],[Value]]=_5860[[#This Row],[Agree]],_5860[[#This Row],[Count]],0)</f>
        <v>0</v>
      </c>
      <c r="H154">
        <f>_xlfn.XLOOKUP("H.R. 5860",Table2[Bill],Table2[Weight?],"Error")</f>
        <v>2</v>
      </c>
    </row>
    <row r="155" spans="1:8" x14ac:dyDescent="0.2">
      <c r="A155" t="s">
        <v>198</v>
      </c>
      <c r="B155" t="s">
        <v>1</v>
      </c>
      <c r="C155" t="s">
        <v>15</v>
      </c>
      <c r="D155" t="s">
        <v>7</v>
      </c>
      <c r="E155">
        <f>IF(_5860[[#This Row],[Vote]]="YEA",1,0)</f>
        <v>1</v>
      </c>
      <c r="F155">
        <f>_xlfn.XLOOKUP("H.R. 5860",Table2[Bill],Table2[Agree Value])</f>
        <v>1</v>
      </c>
      <c r="G155">
        <f>IF(_5860[[#This Row],[Value]]=_5860[[#This Row],[Agree]],_5860[[#This Row],[Count]],0)</f>
        <v>2</v>
      </c>
      <c r="H155">
        <f>_xlfn.XLOOKUP("H.R. 5860",Table2[Bill],Table2[Weight?],"Error")</f>
        <v>2</v>
      </c>
    </row>
    <row r="156" spans="1:8" x14ac:dyDescent="0.2">
      <c r="A156" t="s">
        <v>199</v>
      </c>
      <c r="B156" t="s">
        <v>5</v>
      </c>
      <c r="C156" t="s">
        <v>47</v>
      </c>
      <c r="D156" t="s">
        <v>3</v>
      </c>
      <c r="E156">
        <f>IF(_5860[[#This Row],[Vote]]="YEA",1,0)</f>
        <v>0</v>
      </c>
      <c r="F156">
        <f>_xlfn.XLOOKUP("H.R. 5860",Table2[Bill],Table2[Agree Value])</f>
        <v>1</v>
      </c>
      <c r="G156">
        <f>IF(_5860[[#This Row],[Value]]=_5860[[#This Row],[Agree]],_5860[[#This Row],[Count]],0)</f>
        <v>0</v>
      </c>
      <c r="H156">
        <f>_xlfn.XLOOKUP("H.R. 5860",Table2[Bill],Table2[Weight?],"Error")</f>
        <v>2</v>
      </c>
    </row>
    <row r="157" spans="1:8" x14ac:dyDescent="0.2">
      <c r="A157" t="s">
        <v>200</v>
      </c>
      <c r="B157" t="s">
        <v>5</v>
      </c>
      <c r="C157" t="s">
        <v>15</v>
      </c>
      <c r="D157" t="s">
        <v>3</v>
      </c>
      <c r="E157">
        <f>IF(_5860[[#This Row],[Vote]]="YEA",1,0)</f>
        <v>0</v>
      </c>
      <c r="F157">
        <f>_xlfn.XLOOKUP("H.R. 5860",Table2[Bill],Table2[Agree Value])</f>
        <v>1</v>
      </c>
      <c r="G157">
        <f>IF(_5860[[#This Row],[Value]]=_5860[[#This Row],[Agree]],_5860[[#This Row],[Count]],0)</f>
        <v>0</v>
      </c>
      <c r="H157">
        <f>_xlfn.XLOOKUP("H.R. 5860",Table2[Bill],Table2[Weight?],"Error")</f>
        <v>2</v>
      </c>
    </row>
    <row r="158" spans="1:8" x14ac:dyDescent="0.2">
      <c r="A158" t="s">
        <v>201</v>
      </c>
      <c r="B158" t="s">
        <v>5</v>
      </c>
      <c r="C158" t="s">
        <v>51</v>
      </c>
      <c r="D158" t="s">
        <v>3</v>
      </c>
      <c r="E158">
        <f>IF(_5860[[#This Row],[Vote]]="YEA",1,0)</f>
        <v>0</v>
      </c>
      <c r="F158">
        <f>_xlfn.XLOOKUP("H.R. 5860",Table2[Bill],Table2[Agree Value])</f>
        <v>1</v>
      </c>
      <c r="G158">
        <f>IF(_5860[[#This Row],[Value]]=_5860[[#This Row],[Agree]],_5860[[#This Row],[Count]],0)</f>
        <v>0</v>
      </c>
      <c r="H158">
        <f>_xlfn.XLOOKUP("H.R. 5860",Table2[Bill],Table2[Weight?],"Error")</f>
        <v>2</v>
      </c>
    </row>
    <row r="159" spans="1:8" x14ac:dyDescent="0.2">
      <c r="A159" t="s">
        <v>202</v>
      </c>
      <c r="B159" t="s">
        <v>1</v>
      </c>
      <c r="C159" t="s">
        <v>203</v>
      </c>
      <c r="D159" t="s">
        <v>7</v>
      </c>
      <c r="E159">
        <f>IF(_5860[[#This Row],[Vote]]="YEA",1,0)</f>
        <v>1</v>
      </c>
      <c r="F159">
        <f>_xlfn.XLOOKUP("H.R. 5860",Table2[Bill],Table2[Agree Value])</f>
        <v>1</v>
      </c>
      <c r="G159">
        <f>IF(_5860[[#This Row],[Value]]=_5860[[#This Row],[Agree]],_5860[[#This Row],[Count]],0)</f>
        <v>2</v>
      </c>
      <c r="H159">
        <f>_xlfn.XLOOKUP("H.R. 5860",Table2[Bill],Table2[Weight?],"Error")</f>
        <v>2</v>
      </c>
    </row>
    <row r="160" spans="1:8" x14ac:dyDescent="0.2">
      <c r="A160" t="s">
        <v>204</v>
      </c>
      <c r="B160" t="s">
        <v>5</v>
      </c>
      <c r="C160" t="s">
        <v>15</v>
      </c>
      <c r="D160" t="s">
        <v>7</v>
      </c>
      <c r="E160">
        <f>IF(_5860[[#This Row],[Vote]]="YEA",1,0)</f>
        <v>1</v>
      </c>
      <c r="F160">
        <f>_xlfn.XLOOKUP("H.R. 5860",Table2[Bill],Table2[Agree Value])</f>
        <v>1</v>
      </c>
      <c r="G160">
        <f>IF(_5860[[#This Row],[Value]]=_5860[[#This Row],[Agree]],_5860[[#This Row],[Count]],0)</f>
        <v>2</v>
      </c>
      <c r="H160">
        <f>_xlfn.XLOOKUP("H.R. 5860",Table2[Bill],Table2[Weight?],"Error")</f>
        <v>2</v>
      </c>
    </row>
    <row r="161" spans="1:8" x14ac:dyDescent="0.2">
      <c r="A161" t="s">
        <v>205</v>
      </c>
      <c r="B161" t="s">
        <v>5</v>
      </c>
      <c r="C161" t="s">
        <v>89</v>
      </c>
      <c r="D161" t="s">
        <v>7</v>
      </c>
      <c r="E161">
        <f>IF(_5860[[#This Row],[Vote]]="YEA",1,0)</f>
        <v>1</v>
      </c>
      <c r="F161">
        <f>_xlfn.XLOOKUP("H.R. 5860",Table2[Bill],Table2[Agree Value])</f>
        <v>1</v>
      </c>
      <c r="G161">
        <f>IF(_5860[[#This Row],[Value]]=_5860[[#This Row],[Agree]],_5860[[#This Row],[Count]],0)</f>
        <v>2</v>
      </c>
      <c r="H161">
        <f>_xlfn.XLOOKUP("H.R. 5860",Table2[Bill],Table2[Weight?],"Error")</f>
        <v>2</v>
      </c>
    </row>
    <row r="162" spans="1:8" x14ac:dyDescent="0.2">
      <c r="A162" t="s">
        <v>206</v>
      </c>
      <c r="B162" t="s">
        <v>5</v>
      </c>
      <c r="C162" t="s">
        <v>11</v>
      </c>
      <c r="D162" t="s">
        <v>7</v>
      </c>
      <c r="E162">
        <f>IF(_5860[[#This Row],[Vote]]="YEA",1,0)</f>
        <v>1</v>
      </c>
      <c r="F162">
        <f>_xlfn.XLOOKUP("H.R. 5860",Table2[Bill],Table2[Agree Value])</f>
        <v>1</v>
      </c>
      <c r="G162">
        <f>IF(_5860[[#This Row],[Value]]=_5860[[#This Row],[Agree]],_5860[[#This Row],[Count]],0)</f>
        <v>2</v>
      </c>
      <c r="H162">
        <f>_xlfn.XLOOKUP("H.R. 5860",Table2[Bill],Table2[Weight?],"Error")</f>
        <v>2</v>
      </c>
    </row>
    <row r="163" spans="1:8" x14ac:dyDescent="0.2">
      <c r="A163" t="s">
        <v>207</v>
      </c>
      <c r="B163" t="s">
        <v>5</v>
      </c>
      <c r="C163" t="s">
        <v>75</v>
      </c>
      <c r="D163" t="s">
        <v>3</v>
      </c>
      <c r="E163">
        <f>IF(_5860[[#This Row],[Vote]]="YEA",1,0)</f>
        <v>0</v>
      </c>
      <c r="F163">
        <f>_xlfn.XLOOKUP("H.R. 5860",Table2[Bill],Table2[Agree Value])</f>
        <v>1</v>
      </c>
      <c r="G163">
        <f>IF(_5860[[#This Row],[Value]]=_5860[[#This Row],[Agree]],_5860[[#This Row],[Count]],0)</f>
        <v>0</v>
      </c>
      <c r="H163">
        <f>_xlfn.XLOOKUP("H.R. 5860",Table2[Bill],Table2[Weight?],"Error")</f>
        <v>2</v>
      </c>
    </row>
    <row r="164" spans="1:8" x14ac:dyDescent="0.2">
      <c r="A164" t="s">
        <v>208</v>
      </c>
      <c r="B164" t="s">
        <v>1</v>
      </c>
      <c r="C164" t="s">
        <v>15</v>
      </c>
      <c r="D164" t="s">
        <v>7</v>
      </c>
      <c r="E164">
        <f>IF(_5860[[#This Row],[Vote]]="YEA",1,0)</f>
        <v>1</v>
      </c>
      <c r="F164">
        <f>_xlfn.XLOOKUP("H.R. 5860",Table2[Bill],Table2[Agree Value])</f>
        <v>1</v>
      </c>
      <c r="G164">
        <f>IF(_5860[[#This Row],[Value]]=_5860[[#This Row],[Agree]],_5860[[#This Row],[Count]],0)</f>
        <v>2</v>
      </c>
      <c r="H164">
        <f>_xlfn.XLOOKUP("H.R. 5860",Table2[Bill],Table2[Weight?],"Error")</f>
        <v>2</v>
      </c>
    </row>
    <row r="165" spans="1:8" x14ac:dyDescent="0.2">
      <c r="A165" t="s">
        <v>209</v>
      </c>
      <c r="B165" t="s">
        <v>5</v>
      </c>
      <c r="C165" t="s">
        <v>13</v>
      </c>
      <c r="D165" t="s">
        <v>3</v>
      </c>
      <c r="E165">
        <f>IF(_5860[[#This Row],[Vote]]="YEA",1,0)</f>
        <v>0</v>
      </c>
      <c r="F165">
        <f>_xlfn.XLOOKUP("H.R. 5860",Table2[Bill],Table2[Agree Value])</f>
        <v>1</v>
      </c>
      <c r="G165">
        <f>IF(_5860[[#This Row],[Value]]=_5860[[#This Row],[Agree]],_5860[[#This Row],[Count]],0)</f>
        <v>0</v>
      </c>
      <c r="H165">
        <f>_xlfn.XLOOKUP("H.R. 5860",Table2[Bill],Table2[Weight?],"Error")</f>
        <v>2</v>
      </c>
    </row>
    <row r="166" spans="1:8" x14ac:dyDescent="0.2">
      <c r="A166" t="s">
        <v>210</v>
      </c>
      <c r="B166" t="s">
        <v>5</v>
      </c>
      <c r="C166" t="s">
        <v>47</v>
      </c>
      <c r="D166" t="s">
        <v>3</v>
      </c>
      <c r="E166">
        <f>IF(_5860[[#This Row],[Vote]]="YEA",1,0)</f>
        <v>0</v>
      </c>
      <c r="F166">
        <f>_xlfn.XLOOKUP("H.R. 5860",Table2[Bill],Table2[Agree Value])</f>
        <v>1</v>
      </c>
      <c r="G166">
        <f>IF(_5860[[#This Row],[Value]]=_5860[[#This Row],[Agree]],_5860[[#This Row],[Count]],0)</f>
        <v>0</v>
      </c>
      <c r="H166">
        <f>_xlfn.XLOOKUP("H.R. 5860",Table2[Bill],Table2[Weight?],"Error")</f>
        <v>2</v>
      </c>
    </row>
    <row r="167" spans="1:8" x14ac:dyDescent="0.2">
      <c r="A167" t="s">
        <v>211</v>
      </c>
      <c r="B167" t="s">
        <v>1</v>
      </c>
      <c r="C167" t="s">
        <v>51</v>
      </c>
      <c r="D167" t="s">
        <v>7</v>
      </c>
      <c r="E167">
        <f>IF(_5860[[#This Row],[Vote]]="YEA",1,0)</f>
        <v>1</v>
      </c>
      <c r="F167">
        <f>_xlfn.XLOOKUP("H.R. 5860",Table2[Bill],Table2[Agree Value])</f>
        <v>1</v>
      </c>
      <c r="G167">
        <f>IF(_5860[[#This Row],[Value]]=_5860[[#This Row],[Agree]],_5860[[#This Row],[Count]],0)</f>
        <v>2</v>
      </c>
      <c r="H167">
        <f>_xlfn.XLOOKUP("H.R. 5860",Table2[Bill],Table2[Weight?],"Error")</f>
        <v>2</v>
      </c>
    </row>
    <row r="168" spans="1:8" x14ac:dyDescent="0.2">
      <c r="A168" t="s">
        <v>212</v>
      </c>
      <c r="B168" t="s">
        <v>5</v>
      </c>
      <c r="C168" t="s">
        <v>169</v>
      </c>
      <c r="D168" t="s">
        <v>7</v>
      </c>
      <c r="E168">
        <f>IF(_5860[[#This Row],[Vote]]="YEA",1,0)</f>
        <v>1</v>
      </c>
      <c r="F168">
        <f>_xlfn.XLOOKUP("H.R. 5860",Table2[Bill],Table2[Agree Value])</f>
        <v>1</v>
      </c>
      <c r="G168">
        <f>IF(_5860[[#This Row],[Value]]=_5860[[#This Row],[Agree]],_5860[[#This Row],[Count]],0)</f>
        <v>2</v>
      </c>
      <c r="H168">
        <f>_xlfn.XLOOKUP("H.R. 5860",Table2[Bill],Table2[Weight?],"Error")</f>
        <v>2</v>
      </c>
    </row>
    <row r="169" spans="1:8" x14ac:dyDescent="0.2">
      <c r="A169" t="s">
        <v>213</v>
      </c>
      <c r="B169" t="s">
        <v>5</v>
      </c>
      <c r="C169" t="s">
        <v>161</v>
      </c>
      <c r="D169" t="s">
        <v>3</v>
      </c>
      <c r="E169">
        <f>IF(_5860[[#This Row],[Vote]]="YEA",1,0)</f>
        <v>0</v>
      </c>
      <c r="F169">
        <f>_xlfn.XLOOKUP("H.R. 5860",Table2[Bill],Table2[Agree Value])</f>
        <v>1</v>
      </c>
      <c r="G169">
        <f>IF(_5860[[#This Row],[Value]]=_5860[[#This Row],[Agree]],_5860[[#This Row],[Count]],0)</f>
        <v>0</v>
      </c>
      <c r="H169">
        <f>_xlfn.XLOOKUP("H.R. 5860",Table2[Bill],Table2[Weight?],"Error")</f>
        <v>2</v>
      </c>
    </row>
    <row r="170" spans="1:8" x14ac:dyDescent="0.2">
      <c r="A170" t="s">
        <v>214</v>
      </c>
      <c r="B170" t="s">
        <v>5</v>
      </c>
      <c r="C170" t="s">
        <v>36</v>
      </c>
      <c r="D170" t="s">
        <v>7</v>
      </c>
      <c r="E170">
        <f>IF(_5860[[#This Row],[Vote]]="YEA",1,0)</f>
        <v>1</v>
      </c>
      <c r="F170">
        <f>_xlfn.XLOOKUP("H.R. 5860",Table2[Bill],Table2[Agree Value])</f>
        <v>1</v>
      </c>
      <c r="G170">
        <f>IF(_5860[[#This Row],[Value]]=_5860[[#This Row],[Agree]],_5860[[#This Row],[Count]],0)</f>
        <v>2</v>
      </c>
      <c r="H170">
        <f>_xlfn.XLOOKUP("H.R. 5860",Table2[Bill],Table2[Weight?],"Error")</f>
        <v>2</v>
      </c>
    </row>
    <row r="171" spans="1:8" x14ac:dyDescent="0.2">
      <c r="A171" t="s">
        <v>215</v>
      </c>
      <c r="B171" t="s">
        <v>5</v>
      </c>
      <c r="C171" t="s">
        <v>216</v>
      </c>
      <c r="D171" t="s">
        <v>3</v>
      </c>
      <c r="E171">
        <f>IF(_5860[[#This Row],[Vote]]="YEA",1,0)</f>
        <v>0</v>
      </c>
      <c r="F171">
        <f>_xlfn.XLOOKUP("H.R. 5860",Table2[Bill],Table2[Agree Value])</f>
        <v>1</v>
      </c>
      <c r="G171">
        <f>IF(_5860[[#This Row],[Value]]=_5860[[#This Row],[Agree]],_5860[[#This Row],[Count]],0)</f>
        <v>0</v>
      </c>
      <c r="H171">
        <f>_xlfn.XLOOKUP("H.R. 5860",Table2[Bill],Table2[Weight?],"Error")</f>
        <v>2</v>
      </c>
    </row>
    <row r="172" spans="1:8" x14ac:dyDescent="0.2">
      <c r="A172" t="s">
        <v>217</v>
      </c>
      <c r="B172" t="s">
        <v>1</v>
      </c>
      <c r="C172" t="s">
        <v>9</v>
      </c>
      <c r="D172" t="s">
        <v>7</v>
      </c>
      <c r="E172">
        <f>IF(_5860[[#This Row],[Vote]]="YEA",1,0)</f>
        <v>1</v>
      </c>
      <c r="F172">
        <f>_xlfn.XLOOKUP("H.R. 5860",Table2[Bill],Table2[Agree Value])</f>
        <v>1</v>
      </c>
      <c r="G172">
        <f>IF(_5860[[#This Row],[Value]]=_5860[[#This Row],[Agree]],_5860[[#This Row],[Count]],0)</f>
        <v>2</v>
      </c>
      <c r="H172">
        <f>_xlfn.XLOOKUP("H.R. 5860",Table2[Bill],Table2[Weight?],"Error")</f>
        <v>2</v>
      </c>
    </row>
    <row r="173" spans="1:8" x14ac:dyDescent="0.2">
      <c r="A173" t="s">
        <v>218</v>
      </c>
      <c r="B173" t="s">
        <v>5</v>
      </c>
      <c r="C173" t="s">
        <v>219</v>
      </c>
      <c r="D173" t="s">
        <v>3</v>
      </c>
      <c r="E173">
        <f>IF(_5860[[#This Row],[Vote]]="YEA",1,0)</f>
        <v>0</v>
      </c>
      <c r="F173">
        <f>_xlfn.XLOOKUP("H.R. 5860",Table2[Bill],Table2[Agree Value])</f>
        <v>1</v>
      </c>
      <c r="G173">
        <f>IF(_5860[[#This Row],[Value]]=_5860[[#This Row],[Agree]],_5860[[#This Row],[Count]],0)</f>
        <v>0</v>
      </c>
      <c r="H173">
        <f>_xlfn.XLOOKUP("H.R. 5860",Table2[Bill],Table2[Weight?],"Error")</f>
        <v>2</v>
      </c>
    </row>
    <row r="174" spans="1:8" x14ac:dyDescent="0.2">
      <c r="A174" t="s">
        <v>220</v>
      </c>
      <c r="B174" t="s">
        <v>5</v>
      </c>
      <c r="C174" t="s">
        <v>75</v>
      </c>
      <c r="D174" t="s">
        <v>3</v>
      </c>
      <c r="E174">
        <f>IF(_5860[[#This Row],[Vote]]="YEA",1,0)</f>
        <v>0</v>
      </c>
      <c r="F174">
        <f>_xlfn.XLOOKUP("H.R. 5860",Table2[Bill],Table2[Agree Value])</f>
        <v>1</v>
      </c>
      <c r="G174">
        <f>IF(_5860[[#This Row],[Value]]=_5860[[#This Row],[Agree]],_5860[[#This Row],[Count]],0)</f>
        <v>0</v>
      </c>
      <c r="H174">
        <f>_xlfn.XLOOKUP("H.R. 5860",Table2[Bill],Table2[Weight?],"Error")</f>
        <v>2</v>
      </c>
    </row>
    <row r="175" spans="1:8" x14ac:dyDescent="0.2">
      <c r="A175" t="s">
        <v>221</v>
      </c>
      <c r="B175" t="s">
        <v>1</v>
      </c>
      <c r="C175" t="s">
        <v>118</v>
      </c>
      <c r="D175" t="s">
        <v>7</v>
      </c>
      <c r="E175">
        <f>IF(_5860[[#This Row],[Vote]]="YEA",1,0)</f>
        <v>1</v>
      </c>
      <c r="F175">
        <f>_xlfn.XLOOKUP("H.R. 5860",Table2[Bill],Table2[Agree Value])</f>
        <v>1</v>
      </c>
      <c r="G175">
        <f>IF(_5860[[#This Row],[Value]]=_5860[[#This Row],[Agree]],_5860[[#This Row],[Count]],0)</f>
        <v>2</v>
      </c>
      <c r="H175">
        <f>_xlfn.XLOOKUP("H.R. 5860",Table2[Bill],Table2[Weight?],"Error")</f>
        <v>2</v>
      </c>
    </row>
    <row r="176" spans="1:8" x14ac:dyDescent="0.2">
      <c r="A176" t="s">
        <v>222</v>
      </c>
      <c r="B176" t="s">
        <v>5</v>
      </c>
      <c r="C176" t="s">
        <v>49</v>
      </c>
      <c r="D176" t="s">
        <v>3</v>
      </c>
      <c r="E176">
        <f>IF(_5860[[#This Row],[Vote]]="YEA",1,0)</f>
        <v>0</v>
      </c>
      <c r="F176">
        <f>_xlfn.XLOOKUP("H.R. 5860",Table2[Bill],Table2[Agree Value])</f>
        <v>1</v>
      </c>
      <c r="G176">
        <f>IF(_5860[[#This Row],[Value]]=_5860[[#This Row],[Agree]],_5860[[#This Row],[Count]],0)</f>
        <v>0</v>
      </c>
      <c r="H176">
        <f>_xlfn.XLOOKUP("H.R. 5860",Table2[Bill],Table2[Weight?],"Error")</f>
        <v>2</v>
      </c>
    </row>
    <row r="177" spans="1:8" x14ac:dyDescent="0.2">
      <c r="A177" t="s">
        <v>223</v>
      </c>
      <c r="B177" t="s">
        <v>5</v>
      </c>
      <c r="C177" t="s">
        <v>89</v>
      </c>
      <c r="D177" t="s">
        <v>3</v>
      </c>
      <c r="E177">
        <f>IF(_5860[[#This Row],[Vote]]="YEA",1,0)</f>
        <v>0</v>
      </c>
      <c r="F177">
        <f>_xlfn.XLOOKUP("H.R. 5860",Table2[Bill],Table2[Agree Value])</f>
        <v>1</v>
      </c>
      <c r="G177">
        <f>IF(_5860[[#This Row],[Value]]=_5860[[#This Row],[Agree]],_5860[[#This Row],[Count]],0)</f>
        <v>0</v>
      </c>
      <c r="H177">
        <f>_xlfn.XLOOKUP("H.R. 5860",Table2[Bill],Table2[Weight?],"Error")</f>
        <v>2</v>
      </c>
    </row>
    <row r="178" spans="1:8" x14ac:dyDescent="0.2">
      <c r="A178" t="s">
        <v>494</v>
      </c>
      <c r="B178" t="s">
        <v>1</v>
      </c>
      <c r="C178" t="s">
        <v>64</v>
      </c>
      <c r="D178" t="s">
        <v>7</v>
      </c>
      <c r="E178">
        <f>IF(_5860[[#This Row],[Vote]]="YEA",1,0)</f>
        <v>1</v>
      </c>
      <c r="F178">
        <f>_xlfn.XLOOKUP("H.R. 5860",Table2[Bill],Table2[Agree Value])</f>
        <v>1</v>
      </c>
      <c r="G178">
        <f>IF(_5860[[#This Row],[Value]]=_5860[[#This Row],[Agree]],_5860[[#This Row],[Count]],0)</f>
        <v>2</v>
      </c>
      <c r="H178">
        <f>_xlfn.XLOOKUP("H.R. 5860",Table2[Bill],Table2[Weight?],"Error")</f>
        <v>2</v>
      </c>
    </row>
    <row r="179" spans="1:8" x14ac:dyDescent="0.2">
      <c r="A179" t="s">
        <v>224</v>
      </c>
      <c r="B179" t="s">
        <v>5</v>
      </c>
      <c r="C179" t="s">
        <v>123</v>
      </c>
      <c r="D179" t="s">
        <v>7</v>
      </c>
      <c r="E179">
        <f>IF(_5860[[#This Row],[Vote]]="YEA",1,0)</f>
        <v>1</v>
      </c>
      <c r="F179">
        <f>_xlfn.XLOOKUP("H.R. 5860",Table2[Bill],Table2[Agree Value])</f>
        <v>1</v>
      </c>
      <c r="G179">
        <f>IF(_5860[[#This Row],[Value]]=_5860[[#This Row],[Agree]],_5860[[#This Row],[Count]],0)</f>
        <v>2</v>
      </c>
      <c r="H179">
        <f>_xlfn.XLOOKUP("H.R. 5860",Table2[Bill],Table2[Weight?],"Error")</f>
        <v>2</v>
      </c>
    </row>
    <row r="180" spans="1:8" x14ac:dyDescent="0.2">
      <c r="A180" t="s">
        <v>225</v>
      </c>
      <c r="B180" t="s">
        <v>1</v>
      </c>
      <c r="C180" t="s">
        <v>118</v>
      </c>
      <c r="D180" t="s">
        <v>7</v>
      </c>
      <c r="E180">
        <f>IF(_5860[[#This Row],[Vote]]="YEA",1,0)</f>
        <v>1</v>
      </c>
      <c r="F180">
        <f>_xlfn.XLOOKUP("H.R. 5860",Table2[Bill],Table2[Agree Value])</f>
        <v>1</v>
      </c>
      <c r="G180">
        <f>IF(_5860[[#This Row],[Value]]=_5860[[#This Row],[Agree]],_5860[[#This Row],[Count]],0)</f>
        <v>2</v>
      </c>
      <c r="H180">
        <f>_xlfn.XLOOKUP("H.R. 5860",Table2[Bill],Table2[Weight?],"Error")</f>
        <v>2</v>
      </c>
    </row>
    <row r="181" spans="1:8" x14ac:dyDescent="0.2">
      <c r="A181" t="s">
        <v>226</v>
      </c>
      <c r="B181" t="s">
        <v>5</v>
      </c>
      <c r="C181" t="s">
        <v>164</v>
      </c>
      <c r="D181" t="s">
        <v>7</v>
      </c>
      <c r="E181">
        <f>IF(_5860[[#This Row],[Vote]]="YEA",1,0)</f>
        <v>1</v>
      </c>
      <c r="F181">
        <f>_xlfn.XLOOKUP("H.R. 5860",Table2[Bill],Table2[Agree Value])</f>
        <v>1</v>
      </c>
      <c r="G181">
        <f>IF(_5860[[#This Row],[Value]]=_5860[[#This Row],[Agree]],_5860[[#This Row],[Count]],0)</f>
        <v>2</v>
      </c>
      <c r="H181">
        <f>_xlfn.XLOOKUP("H.R. 5860",Table2[Bill],Table2[Weight?],"Error")</f>
        <v>2</v>
      </c>
    </row>
    <row r="182" spans="1:8" x14ac:dyDescent="0.2">
      <c r="A182" t="s">
        <v>227</v>
      </c>
      <c r="B182" t="s">
        <v>1</v>
      </c>
      <c r="C182" t="s">
        <v>19</v>
      </c>
      <c r="D182" t="s">
        <v>7</v>
      </c>
      <c r="E182">
        <f>IF(_5860[[#This Row],[Vote]]="YEA",1,0)</f>
        <v>1</v>
      </c>
      <c r="F182">
        <f>_xlfn.XLOOKUP("H.R. 5860",Table2[Bill],Table2[Agree Value])</f>
        <v>1</v>
      </c>
      <c r="G182">
        <f>IF(_5860[[#This Row],[Value]]=_5860[[#This Row],[Agree]],_5860[[#This Row],[Count]],0)</f>
        <v>2</v>
      </c>
      <c r="H182">
        <f>_xlfn.XLOOKUP("H.R. 5860",Table2[Bill],Table2[Weight?],"Error")</f>
        <v>2</v>
      </c>
    </row>
    <row r="183" spans="1:8" x14ac:dyDescent="0.2">
      <c r="A183" t="s">
        <v>228</v>
      </c>
      <c r="B183" t="s">
        <v>5</v>
      </c>
      <c r="C183" t="s">
        <v>29</v>
      </c>
      <c r="D183" t="s">
        <v>7</v>
      </c>
      <c r="E183">
        <f>IF(_5860[[#This Row],[Vote]]="YEA",1,0)</f>
        <v>1</v>
      </c>
      <c r="F183">
        <f>_xlfn.XLOOKUP("H.R. 5860",Table2[Bill],Table2[Agree Value])</f>
        <v>1</v>
      </c>
      <c r="G183">
        <f>IF(_5860[[#This Row],[Value]]=_5860[[#This Row],[Agree]],_5860[[#This Row],[Count]],0)</f>
        <v>2</v>
      </c>
      <c r="H183">
        <f>_xlfn.XLOOKUP("H.R. 5860",Table2[Bill],Table2[Weight?],"Error")</f>
        <v>2</v>
      </c>
    </row>
    <row r="184" spans="1:8" x14ac:dyDescent="0.2">
      <c r="A184" t="s">
        <v>229</v>
      </c>
      <c r="B184" t="s">
        <v>1</v>
      </c>
      <c r="C184" t="s">
        <v>66</v>
      </c>
      <c r="D184" t="s">
        <v>7</v>
      </c>
      <c r="E184">
        <f>IF(_5860[[#This Row],[Vote]]="YEA",1,0)</f>
        <v>1</v>
      </c>
      <c r="F184">
        <f>_xlfn.XLOOKUP("H.R. 5860",Table2[Bill],Table2[Agree Value])</f>
        <v>1</v>
      </c>
      <c r="G184">
        <f>IF(_5860[[#This Row],[Value]]=_5860[[#This Row],[Agree]],_5860[[#This Row],[Count]],0)</f>
        <v>2</v>
      </c>
      <c r="H184">
        <f>_xlfn.XLOOKUP("H.R. 5860",Table2[Bill],Table2[Weight?],"Error")</f>
        <v>2</v>
      </c>
    </row>
    <row r="185" spans="1:8" x14ac:dyDescent="0.2">
      <c r="A185" t="s">
        <v>230</v>
      </c>
      <c r="B185" t="s">
        <v>1</v>
      </c>
      <c r="C185" t="s">
        <v>219</v>
      </c>
      <c r="D185" t="s">
        <v>7</v>
      </c>
      <c r="E185">
        <f>IF(_5860[[#This Row],[Vote]]="YEA",1,0)</f>
        <v>1</v>
      </c>
      <c r="F185">
        <f>_xlfn.XLOOKUP("H.R. 5860",Table2[Bill],Table2[Agree Value])</f>
        <v>1</v>
      </c>
      <c r="G185">
        <f>IF(_5860[[#This Row],[Value]]=_5860[[#This Row],[Agree]],_5860[[#This Row],[Count]],0)</f>
        <v>2</v>
      </c>
      <c r="H185">
        <f>_xlfn.XLOOKUP("H.R. 5860",Table2[Bill],Table2[Weight?],"Error")</f>
        <v>2</v>
      </c>
    </row>
    <row r="186" spans="1:8" x14ac:dyDescent="0.2">
      <c r="A186" t="s">
        <v>231</v>
      </c>
      <c r="B186" t="s">
        <v>1</v>
      </c>
      <c r="C186" t="s">
        <v>42</v>
      </c>
      <c r="D186" t="s">
        <v>7</v>
      </c>
      <c r="E186">
        <f>IF(_5860[[#This Row],[Vote]]="YEA",1,0)</f>
        <v>1</v>
      </c>
      <c r="F186">
        <f>_xlfn.XLOOKUP("H.R. 5860",Table2[Bill],Table2[Agree Value])</f>
        <v>1</v>
      </c>
      <c r="G186">
        <f>IF(_5860[[#This Row],[Value]]=_5860[[#This Row],[Agree]],_5860[[#This Row],[Count]],0)</f>
        <v>2</v>
      </c>
      <c r="H186">
        <f>_xlfn.XLOOKUP("H.R. 5860",Table2[Bill],Table2[Weight?],"Error")</f>
        <v>2</v>
      </c>
    </row>
    <row r="187" spans="1:8" x14ac:dyDescent="0.2">
      <c r="A187" t="s">
        <v>232</v>
      </c>
      <c r="B187" t="s">
        <v>5</v>
      </c>
      <c r="C187" t="s">
        <v>2</v>
      </c>
      <c r="D187" t="s">
        <v>7</v>
      </c>
      <c r="E187">
        <f>IF(_5860[[#This Row],[Vote]]="YEA",1,0)</f>
        <v>1</v>
      </c>
      <c r="F187">
        <f>_xlfn.XLOOKUP("H.R. 5860",Table2[Bill],Table2[Agree Value])</f>
        <v>1</v>
      </c>
      <c r="G187">
        <f>IF(_5860[[#This Row],[Value]]=_5860[[#This Row],[Agree]],_5860[[#This Row],[Count]],0)</f>
        <v>2</v>
      </c>
      <c r="H187">
        <f>_xlfn.XLOOKUP("H.R. 5860",Table2[Bill],Table2[Weight?],"Error")</f>
        <v>2</v>
      </c>
    </row>
    <row r="188" spans="1:8" x14ac:dyDescent="0.2">
      <c r="A188" t="s">
        <v>233</v>
      </c>
      <c r="B188" t="s">
        <v>1</v>
      </c>
      <c r="C188" t="s">
        <v>9</v>
      </c>
      <c r="D188" t="s">
        <v>7</v>
      </c>
      <c r="E188">
        <f>IF(_5860[[#This Row],[Vote]]="YEA",1,0)</f>
        <v>1</v>
      </c>
      <c r="F188">
        <f>_xlfn.XLOOKUP("H.R. 5860",Table2[Bill],Table2[Agree Value])</f>
        <v>1</v>
      </c>
      <c r="G188">
        <f>IF(_5860[[#This Row],[Value]]=_5860[[#This Row],[Agree]],_5860[[#This Row],[Count]],0)</f>
        <v>2</v>
      </c>
      <c r="H188">
        <f>_xlfn.XLOOKUP("H.R. 5860",Table2[Bill],Table2[Weight?],"Error")</f>
        <v>2</v>
      </c>
    </row>
    <row r="189" spans="1:8" x14ac:dyDescent="0.2">
      <c r="A189" t="s">
        <v>234</v>
      </c>
      <c r="B189" t="s">
        <v>5</v>
      </c>
      <c r="C189" t="s">
        <v>45</v>
      </c>
      <c r="D189" t="s">
        <v>7</v>
      </c>
      <c r="E189">
        <f>IF(_5860[[#This Row],[Vote]]="YEA",1,0)</f>
        <v>1</v>
      </c>
      <c r="F189">
        <f>_xlfn.XLOOKUP("H.R. 5860",Table2[Bill],Table2[Agree Value])</f>
        <v>1</v>
      </c>
      <c r="G189">
        <f>IF(_5860[[#This Row],[Value]]=_5860[[#This Row],[Agree]],_5860[[#This Row],[Count]],0)</f>
        <v>2</v>
      </c>
      <c r="H189">
        <f>_xlfn.XLOOKUP("H.R. 5860",Table2[Bill],Table2[Weight?],"Error")</f>
        <v>2</v>
      </c>
    </row>
    <row r="190" spans="1:8" x14ac:dyDescent="0.2">
      <c r="A190" t="s">
        <v>235</v>
      </c>
      <c r="B190" t="s">
        <v>5</v>
      </c>
      <c r="C190" t="s">
        <v>15</v>
      </c>
      <c r="D190" t="s">
        <v>3</v>
      </c>
      <c r="E190">
        <f>IF(_5860[[#This Row],[Vote]]="YEA",1,0)</f>
        <v>0</v>
      </c>
      <c r="F190">
        <f>_xlfn.XLOOKUP("H.R. 5860",Table2[Bill],Table2[Agree Value])</f>
        <v>1</v>
      </c>
      <c r="G190">
        <f>IF(_5860[[#This Row],[Value]]=_5860[[#This Row],[Agree]],_5860[[#This Row],[Count]],0)</f>
        <v>0</v>
      </c>
      <c r="H190">
        <f>_xlfn.XLOOKUP("H.R. 5860",Table2[Bill],Table2[Weight?],"Error")</f>
        <v>2</v>
      </c>
    </row>
    <row r="191" spans="1:8" x14ac:dyDescent="0.2">
      <c r="A191" t="s">
        <v>236</v>
      </c>
      <c r="B191" t="s">
        <v>5</v>
      </c>
      <c r="C191" t="s">
        <v>9</v>
      </c>
      <c r="D191" t="s">
        <v>7</v>
      </c>
      <c r="E191">
        <f>IF(_5860[[#This Row],[Vote]]="YEA",1,0)</f>
        <v>1</v>
      </c>
      <c r="F191">
        <f>_xlfn.XLOOKUP("H.R. 5860",Table2[Bill],Table2[Agree Value])</f>
        <v>1</v>
      </c>
      <c r="G191">
        <f>IF(_5860[[#This Row],[Value]]=_5860[[#This Row],[Agree]],_5860[[#This Row],[Count]],0)</f>
        <v>2</v>
      </c>
      <c r="H191">
        <f>_xlfn.XLOOKUP("H.R. 5860",Table2[Bill],Table2[Weight?],"Error")</f>
        <v>2</v>
      </c>
    </row>
    <row r="192" spans="1:8" x14ac:dyDescent="0.2">
      <c r="A192" t="s">
        <v>237</v>
      </c>
      <c r="B192" t="s">
        <v>1</v>
      </c>
      <c r="C192" t="s">
        <v>219</v>
      </c>
      <c r="D192" t="s">
        <v>7</v>
      </c>
      <c r="E192">
        <f>IF(_5860[[#This Row],[Vote]]="YEA",1,0)</f>
        <v>1</v>
      </c>
      <c r="F192">
        <f>_xlfn.XLOOKUP("H.R. 5860",Table2[Bill],Table2[Agree Value])</f>
        <v>1</v>
      </c>
      <c r="G192">
        <f>IF(_5860[[#This Row],[Value]]=_5860[[#This Row],[Agree]],_5860[[#This Row],[Count]],0)</f>
        <v>2</v>
      </c>
      <c r="H192">
        <f>_xlfn.XLOOKUP("H.R. 5860",Table2[Bill],Table2[Weight?],"Error")</f>
        <v>2</v>
      </c>
    </row>
    <row r="193" spans="1:8" x14ac:dyDescent="0.2">
      <c r="A193" t="s">
        <v>238</v>
      </c>
      <c r="B193" t="s">
        <v>1</v>
      </c>
      <c r="C193" t="s">
        <v>62</v>
      </c>
      <c r="D193" t="s">
        <v>7</v>
      </c>
      <c r="E193">
        <f>IF(_5860[[#This Row],[Vote]]="YEA",1,0)</f>
        <v>1</v>
      </c>
      <c r="F193">
        <f>_xlfn.XLOOKUP("H.R. 5860",Table2[Bill],Table2[Agree Value])</f>
        <v>1</v>
      </c>
      <c r="G193">
        <f>IF(_5860[[#This Row],[Value]]=_5860[[#This Row],[Agree]],_5860[[#This Row],[Count]],0)</f>
        <v>2</v>
      </c>
      <c r="H193">
        <f>_xlfn.XLOOKUP("H.R. 5860",Table2[Bill],Table2[Weight?],"Error")</f>
        <v>2</v>
      </c>
    </row>
    <row r="194" spans="1:8" x14ac:dyDescent="0.2">
      <c r="A194" t="s">
        <v>239</v>
      </c>
      <c r="B194" t="s">
        <v>1</v>
      </c>
      <c r="C194" t="s">
        <v>2</v>
      </c>
      <c r="D194" t="s">
        <v>7</v>
      </c>
      <c r="E194">
        <f>IF(_5860[[#This Row],[Vote]]="YEA",1,0)</f>
        <v>1</v>
      </c>
      <c r="F194">
        <f>_xlfn.XLOOKUP("H.R. 5860",Table2[Bill],Table2[Agree Value])</f>
        <v>1</v>
      </c>
      <c r="G194">
        <f>IF(_5860[[#This Row],[Value]]=_5860[[#This Row],[Agree]],_5860[[#This Row],[Count]],0)</f>
        <v>2</v>
      </c>
      <c r="H194">
        <f>_xlfn.XLOOKUP("H.R. 5860",Table2[Bill],Table2[Weight?],"Error")</f>
        <v>2</v>
      </c>
    </row>
    <row r="195" spans="1:8" x14ac:dyDescent="0.2">
      <c r="A195" t="s">
        <v>240</v>
      </c>
      <c r="B195" t="s">
        <v>5</v>
      </c>
      <c r="C195" t="s">
        <v>15</v>
      </c>
      <c r="D195" t="s">
        <v>3</v>
      </c>
      <c r="E195">
        <f>IF(_5860[[#This Row],[Vote]]="YEA",1,0)</f>
        <v>0</v>
      </c>
      <c r="F195">
        <f>_xlfn.XLOOKUP("H.R. 5860",Table2[Bill],Table2[Agree Value])</f>
        <v>1</v>
      </c>
      <c r="G195">
        <f>IF(_5860[[#This Row],[Value]]=_5860[[#This Row],[Agree]],_5860[[#This Row],[Count]],0)</f>
        <v>0</v>
      </c>
      <c r="H195">
        <f>_xlfn.XLOOKUP("H.R. 5860",Table2[Bill],Table2[Weight?],"Error")</f>
        <v>2</v>
      </c>
    </row>
    <row r="196" spans="1:8" x14ac:dyDescent="0.2">
      <c r="A196" t="s">
        <v>241</v>
      </c>
      <c r="B196" t="s">
        <v>1</v>
      </c>
      <c r="C196" t="s">
        <v>15</v>
      </c>
      <c r="D196" t="s">
        <v>7</v>
      </c>
      <c r="E196">
        <f>IF(_5860[[#This Row],[Vote]]="YEA",1,0)</f>
        <v>1</v>
      </c>
      <c r="F196">
        <f>_xlfn.XLOOKUP("H.R. 5860",Table2[Bill],Table2[Agree Value])</f>
        <v>1</v>
      </c>
      <c r="G196">
        <f>IF(_5860[[#This Row],[Value]]=_5860[[#This Row],[Agree]],_5860[[#This Row],[Count]],0)</f>
        <v>2</v>
      </c>
      <c r="H196">
        <f>_xlfn.XLOOKUP("H.R. 5860",Table2[Bill],Table2[Weight?],"Error")</f>
        <v>2</v>
      </c>
    </row>
    <row r="197" spans="1:8" x14ac:dyDescent="0.2">
      <c r="A197" t="s">
        <v>242</v>
      </c>
      <c r="B197" t="s">
        <v>1</v>
      </c>
      <c r="C197" t="s">
        <v>9</v>
      </c>
      <c r="D197" t="s">
        <v>7</v>
      </c>
      <c r="E197">
        <f>IF(_5860[[#This Row],[Vote]]="YEA",1,0)</f>
        <v>1</v>
      </c>
      <c r="F197">
        <f>_xlfn.XLOOKUP("H.R. 5860",Table2[Bill],Table2[Agree Value])</f>
        <v>1</v>
      </c>
      <c r="G197">
        <f>IF(_5860[[#This Row],[Value]]=_5860[[#This Row],[Agree]],_5860[[#This Row],[Count]],0)</f>
        <v>2</v>
      </c>
      <c r="H197">
        <f>_xlfn.XLOOKUP("H.R. 5860",Table2[Bill],Table2[Weight?],"Error")</f>
        <v>2</v>
      </c>
    </row>
    <row r="198" spans="1:8" x14ac:dyDescent="0.2">
      <c r="A198" t="s">
        <v>243</v>
      </c>
      <c r="B198" t="s">
        <v>5</v>
      </c>
      <c r="C198" t="s">
        <v>45</v>
      </c>
      <c r="D198" t="s">
        <v>7</v>
      </c>
      <c r="E198">
        <f>IF(_5860[[#This Row],[Vote]]="YEA",1,0)</f>
        <v>1</v>
      </c>
      <c r="F198">
        <f>_xlfn.XLOOKUP("H.R. 5860",Table2[Bill],Table2[Agree Value])</f>
        <v>1</v>
      </c>
      <c r="G198">
        <f>IF(_5860[[#This Row],[Value]]=_5860[[#This Row],[Agree]],_5860[[#This Row],[Count]],0)</f>
        <v>2</v>
      </c>
      <c r="H198">
        <f>_xlfn.XLOOKUP("H.R. 5860",Table2[Bill],Table2[Weight?],"Error")</f>
        <v>2</v>
      </c>
    </row>
    <row r="199" spans="1:8" x14ac:dyDescent="0.2">
      <c r="A199" t="s">
        <v>244</v>
      </c>
      <c r="B199" t="s">
        <v>1</v>
      </c>
      <c r="C199" t="s">
        <v>141</v>
      </c>
      <c r="D199" t="s">
        <v>7</v>
      </c>
      <c r="E199">
        <f>IF(_5860[[#This Row],[Vote]]="YEA",1,0)</f>
        <v>1</v>
      </c>
      <c r="F199">
        <f>_xlfn.XLOOKUP("H.R. 5860",Table2[Bill],Table2[Agree Value])</f>
        <v>1</v>
      </c>
      <c r="G199">
        <f>IF(_5860[[#This Row],[Value]]=_5860[[#This Row],[Agree]],_5860[[#This Row],[Count]],0)</f>
        <v>2</v>
      </c>
      <c r="H199">
        <f>_xlfn.XLOOKUP("H.R. 5860",Table2[Bill],Table2[Weight?],"Error")</f>
        <v>2</v>
      </c>
    </row>
    <row r="200" spans="1:8" x14ac:dyDescent="0.2">
      <c r="A200" t="s">
        <v>245</v>
      </c>
      <c r="B200" t="s">
        <v>1</v>
      </c>
      <c r="C200" t="s">
        <v>64</v>
      </c>
      <c r="D200" t="s">
        <v>7</v>
      </c>
      <c r="E200">
        <f>IF(_5860[[#This Row],[Vote]]="YEA",1,0)</f>
        <v>1</v>
      </c>
      <c r="F200">
        <f>_xlfn.XLOOKUP("H.R. 5860",Table2[Bill],Table2[Agree Value])</f>
        <v>1</v>
      </c>
      <c r="G200">
        <f>IF(_5860[[#This Row],[Value]]=_5860[[#This Row],[Agree]],_5860[[#This Row],[Count]],0)</f>
        <v>2</v>
      </c>
      <c r="H200">
        <f>_xlfn.XLOOKUP("H.R. 5860",Table2[Bill],Table2[Weight?],"Error")</f>
        <v>2</v>
      </c>
    </row>
    <row r="201" spans="1:8" x14ac:dyDescent="0.2">
      <c r="A201" t="s">
        <v>246</v>
      </c>
      <c r="B201" t="s">
        <v>1</v>
      </c>
      <c r="C201" t="s">
        <v>13</v>
      </c>
      <c r="D201" t="s">
        <v>7</v>
      </c>
      <c r="E201">
        <f>IF(_5860[[#This Row],[Vote]]="YEA",1,0)</f>
        <v>1</v>
      </c>
      <c r="F201">
        <f>_xlfn.XLOOKUP("H.R. 5860",Table2[Bill],Table2[Agree Value])</f>
        <v>1</v>
      </c>
      <c r="G201">
        <f>IF(_5860[[#This Row],[Value]]=_5860[[#This Row],[Agree]],_5860[[#This Row],[Count]],0)</f>
        <v>2</v>
      </c>
      <c r="H201">
        <f>_xlfn.XLOOKUP("H.R. 5860",Table2[Bill],Table2[Weight?],"Error")</f>
        <v>2</v>
      </c>
    </row>
    <row r="202" spans="1:8" x14ac:dyDescent="0.2">
      <c r="A202" t="s">
        <v>247</v>
      </c>
      <c r="B202" t="s">
        <v>5</v>
      </c>
      <c r="C202" t="s">
        <v>89</v>
      </c>
      <c r="D202" t="s">
        <v>3</v>
      </c>
      <c r="E202">
        <f>IF(_5860[[#This Row],[Vote]]="YEA",1,0)</f>
        <v>0</v>
      </c>
      <c r="F202">
        <f>_xlfn.XLOOKUP("H.R. 5860",Table2[Bill],Table2[Agree Value])</f>
        <v>1</v>
      </c>
      <c r="G202">
        <f>IF(_5860[[#This Row],[Value]]=_5860[[#This Row],[Agree]],_5860[[#This Row],[Count]],0)</f>
        <v>0</v>
      </c>
      <c r="H202">
        <f>_xlfn.XLOOKUP("H.R. 5860",Table2[Bill],Table2[Weight?],"Error")</f>
        <v>2</v>
      </c>
    </row>
    <row r="203" spans="1:8" x14ac:dyDescent="0.2">
      <c r="A203" t="s">
        <v>495</v>
      </c>
      <c r="B203" t="s">
        <v>5</v>
      </c>
      <c r="C203" t="s">
        <v>31</v>
      </c>
      <c r="D203" t="s">
        <v>7</v>
      </c>
      <c r="E203">
        <f>IF(_5860[[#This Row],[Vote]]="YEA",1,0)</f>
        <v>1</v>
      </c>
      <c r="F203">
        <f>_xlfn.XLOOKUP("H.R. 5860",Table2[Bill],Table2[Agree Value])</f>
        <v>1</v>
      </c>
      <c r="G203">
        <f>IF(_5860[[#This Row],[Value]]=_5860[[#This Row],[Agree]],_5860[[#This Row],[Count]],0)</f>
        <v>2</v>
      </c>
      <c r="H203">
        <f>_xlfn.XLOOKUP("H.R. 5860",Table2[Bill],Table2[Weight?],"Error")</f>
        <v>2</v>
      </c>
    </row>
    <row r="204" spans="1:8" x14ac:dyDescent="0.2">
      <c r="A204" t="s">
        <v>248</v>
      </c>
      <c r="B204" t="s">
        <v>5</v>
      </c>
      <c r="C204" t="s">
        <v>249</v>
      </c>
      <c r="D204" t="s">
        <v>7</v>
      </c>
      <c r="E204">
        <f>IF(_5860[[#This Row],[Vote]]="YEA",1,0)</f>
        <v>1</v>
      </c>
      <c r="F204">
        <f>_xlfn.XLOOKUP("H.R. 5860",Table2[Bill],Table2[Agree Value])</f>
        <v>1</v>
      </c>
      <c r="G204">
        <f>IF(_5860[[#This Row],[Value]]=_5860[[#This Row],[Agree]],_5860[[#This Row],[Count]],0)</f>
        <v>2</v>
      </c>
      <c r="H204">
        <f>_xlfn.XLOOKUP("H.R. 5860",Table2[Bill],Table2[Weight?],"Error")</f>
        <v>2</v>
      </c>
    </row>
    <row r="205" spans="1:8" x14ac:dyDescent="0.2">
      <c r="A205" t="s">
        <v>250</v>
      </c>
      <c r="B205" t="s">
        <v>5</v>
      </c>
      <c r="C205" t="s">
        <v>31</v>
      </c>
      <c r="D205" t="s">
        <v>3</v>
      </c>
      <c r="E205">
        <f>IF(_5860[[#This Row],[Vote]]="YEA",1,0)</f>
        <v>0</v>
      </c>
      <c r="F205">
        <f>_xlfn.XLOOKUP("H.R. 5860",Table2[Bill],Table2[Agree Value])</f>
        <v>1</v>
      </c>
      <c r="G205">
        <f>IF(_5860[[#This Row],[Value]]=_5860[[#This Row],[Agree]],_5860[[#This Row],[Count]],0)</f>
        <v>0</v>
      </c>
      <c r="H205">
        <f>_xlfn.XLOOKUP("H.R. 5860",Table2[Bill],Table2[Weight?],"Error")</f>
        <v>2</v>
      </c>
    </row>
    <row r="206" spans="1:8" x14ac:dyDescent="0.2">
      <c r="A206" t="s">
        <v>251</v>
      </c>
      <c r="B206" t="s">
        <v>5</v>
      </c>
      <c r="C206" t="s">
        <v>31</v>
      </c>
      <c r="D206" t="s">
        <v>7</v>
      </c>
      <c r="E206">
        <f>IF(_5860[[#This Row],[Vote]]="YEA",1,0)</f>
        <v>1</v>
      </c>
      <c r="F206">
        <f>_xlfn.XLOOKUP("H.R. 5860",Table2[Bill],Table2[Agree Value])</f>
        <v>1</v>
      </c>
      <c r="G206">
        <f>IF(_5860[[#This Row],[Value]]=_5860[[#This Row],[Agree]],_5860[[#This Row],[Count]],0)</f>
        <v>2</v>
      </c>
      <c r="H206">
        <f>_xlfn.XLOOKUP("H.R. 5860",Table2[Bill],Table2[Weight?],"Error")</f>
        <v>2</v>
      </c>
    </row>
    <row r="207" spans="1:8" x14ac:dyDescent="0.2">
      <c r="A207" t="s">
        <v>252</v>
      </c>
      <c r="B207" t="s">
        <v>5</v>
      </c>
      <c r="C207" t="s">
        <v>66</v>
      </c>
      <c r="D207" t="s">
        <v>400</v>
      </c>
      <c r="E207">
        <f>IF(_5860[[#This Row],[Vote]]="YEA",1,0)</f>
        <v>0</v>
      </c>
      <c r="F207">
        <f>_xlfn.XLOOKUP("H.R. 5860",Table2[Bill],Table2[Agree Value])</f>
        <v>1</v>
      </c>
      <c r="G207">
        <f>IF(_5860[[#This Row],[Value]]=_5860[[#This Row],[Agree]],_5860[[#This Row],[Count]],0)</f>
        <v>0</v>
      </c>
      <c r="H207">
        <f>_xlfn.XLOOKUP("H.R. 5860",Table2[Bill],Table2[Weight?],"Error")</f>
        <v>2</v>
      </c>
    </row>
    <row r="208" spans="1:8" x14ac:dyDescent="0.2">
      <c r="A208" t="s">
        <v>253</v>
      </c>
      <c r="B208" t="s">
        <v>1</v>
      </c>
      <c r="C208" t="s">
        <v>9</v>
      </c>
      <c r="D208" t="s">
        <v>7</v>
      </c>
      <c r="E208">
        <f>IF(_5860[[#This Row],[Vote]]="YEA",1,0)</f>
        <v>1</v>
      </c>
      <c r="F208">
        <f>_xlfn.XLOOKUP("H.R. 5860",Table2[Bill],Table2[Agree Value])</f>
        <v>1</v>
      </c>
      <c r="G208">
        <f>IF(_5860[[#This Row],[Value]]=_5860[[#This Row],[Agree]],_5860[[#This Row],[Count]],0)</f>
        <v>2</v>
      </c>
      <c r="H208">
        <f>_xlfn.XLOOKUP("H.R. 5860",Table2[Bill],Table2[Weight?],"Error")</f>
        <v>2</v>
      </c>
    </row>
    <row r="209" spans="1:8" x14ac:dyDescent="0.2">
      <c r="A209" t="s">
        <v>254</v>
      </c>
      <c r="B209" t="s">
        <v>1</v>
      </c>
      <c r="C209" t="s">
        <v>31</v>
      </c>
      <c r="D209" t="s">
        <v>7</v>
      </c>
      <c r="E209">
        <f>IF(_5860[[#This Row],[Vote]]="YEA",1,0)</f>
        <v>1</v>
      </c>
      <c r="F209">
        <f>_xlfn.XLOOKUP("H.R. 5860",Table2[Bill],Table2[Agree Value])</f>
        <v>1</v>
      </c>
      <c r="G209">
        <f>IF(_5860[[#This Row],[Value]]=_5860[[#This Row],[Agree]],_5860[[#This Row],[Count]],0)</f>
        <v>2</v>
      </c>
      <c r="H209">
        <f>_xlfn.XLOOKUP("H.R. 5860",Table2[Bill],Table2[Weight?],"Error")</f>
        <v>2</v>
      </c>
    </row>
    <row r="210" spans="1:8" x14ac:dyDescent="0.2">
      <c r="A210" t="s">
        <v>255</v>
      </c>
      <c r="B210" t="s">
        <v>5</v>
      </c>
      <c r="C210" t="s">
        <v>203</v>
      </c>
      <c r="D210" t="s">
        <v>7</v>
      </c>
      <c r="E210">
        <f>IF(_5860[[#This Row],[Vote]]="YEA",1,0)</f>
        <v>1</v>
      </c>
      <c r="F210">
        <f>_xlfn.XLOOKUP("H.R. 5860",Table2[Bill],Table2[Agree Value])</f>
        <v>1</v>
      </c>
      <c r="G210">
        <f>IF(_5860[[#This Row],[Value]]=_5860[[#This Row],[Agree]],_5860[[#This Row],[Count]],0)</f>
        <v>2</v>
      </c>
      <c r="H210">
        <f>_xlfn.XLOOKUP("H.R. 5860",Table2[Bill],Table2[Weight?],"Error")</f>
        <v>2</v>
      </c>
    </row>
    <row r="211" spans="1:8" x14ac:dyDescent="0.2">
      <c r="A211" t="s">
        <v>256</v>
      </c>
      <c r="B211" t="s">
        <v>1</v>
      </c>
      <c r="C211" t="s">
        <v>24</v>
      </c>
      <c r="D211" t="s">
        <v>7</v>
      </c>
      <c r="E211">
        <f>IF(_5860[[#This Row],[Vote]]="YEA",1,0)</f>
        <v>1</v>
      </c>
      <c r="F211">
        <f>_xlfn.XLOOKUP("H.R. 5860",Table2[Bill],Table2[Agree Value])</f>
        <v>1</v>
      </c>
      <c r="G211">
        <f>IF(_5860[[#This Row],[Value]]=_5860[[#This Row],[Agree]],_5860[[#This Row],[Count]],0)</f>
        <v>2</v>
      </c>
      <c r="H211">
        <f>_xlfn.XLOOKUP("H.R. 5860",Table2[Bill],Table2[Weight?],"Error")</f>
        <v>2</v>
      </c>
    </row>
    <row r="212" spans="1:8" x14ac:dyDescent="0.2">
      <c r="A212" t="s">
        <v>257</v>
      </c>
      <c r="B212" t="s">
        <v>1</v>
      </c>
      <c r="C212" t="s">
        <v>62</v>
      </c>
      <c r="D212" t="s">
        <v>7</v>
      </c>
      <c r="E212">
        <f>IF(_5860[[#This Row],[Vote]]="YEA",1,0)</f>
        <v>1</v>
      </c>
      <c r="F212">
        <f>_xlfn.XLOOKUP("H.R. 5860",Table2[Bill],Table2[Agree Value])</f>
        <v>1</v>
      </c>
      <c r="G212">
        <f>IF(_5860[[#This Row],[Value]]=_5860[[#This Row],[Agree]],_5860[[#This Row],[Count]],0)</f>
        <v>2</v>
      </c>
      <c r="H212">
        <f>_xlfn.XLOOKUP("H.R. 5860",Table2[Bill],Table2[Weight?],"Error")</f>
        <v>2</v>
      </c>
    </row>
    <row r="213" spans="1:8" x14ac:dyDescent="0.2">
      <c r="A213" t="s">
        <v>258</v>
      </c>
      <c r="B213" t="s">
        <v>5</v>
      </c>
      <c r="C213" t="s">
        <v>161</v>
      </c>
      <c r="D213" t="s">
        <v>3</v>
      </c>
      <c r="E213">
        <f>IF(_5860[[#This Row],[Vote]]="YEA",1,0)</f>
        <v>0</v>
      </c>
      <c r="F213">
        <f>_xlfn.XLOOKUP("H.R. 5860",Table2[Bill],Table2[Agree Value])</f>
        <v>1</v>
      </c>
      <c r="G213">
        <f>IF(_5860[[#This Row],[Value]]=_5860[[#This Row],[Agree]],_5860[[#This Row],[Count]],0)</f>
        <v>0</v>
      </c>
      <c r="H213">
        <f>_xlfn.XLOOKUP("H.R. 5860",Table2[Bill],Table2[Weight?],"Error")</f>
        <v>2</v>
      </c>
    </row>
    <row r="214" spans="1:8" x14ac:dyDescent="0.2">
      <c r="A214" t="s">
        <v>259</v>
      </c>
      <c r="B214" t="s">
        <v>5</v>
      </c>
      <c r="C214" t="s">
        <v>66</v>
      </c>
      <c r="D214" t="s">
        <v>7</v>
      </c>
      <c r="E214">
        <f>IF(_5860[[#This Row],[Vote]]="YEA",1,0)</f>
        <v>1</v>
      </c>
      <c r="F214">
        <f>_xlfn.XLOOKUP("H.R. 5860",Table2[Bill],Table2[Agree Value])</f>
        <v>1</v>
      </c>
      <c r="G214">
        <f>IF(_5860[[#This Row],[Value]]=_5860[[#This Row],[Agree]],_5860[[#This Row],[Count]],0)</f>
        <v>2</v>
      </c>
      <c r="H214">
        <f>_xlfn.XLOOKUP("H.R. 5860",Table2[Bill],Table2[Weight?],"Error")</f>
        <v>2</v>
      </c>
    </row>
    <row r="215" spans="1:8" x14ac:dyDescent="0.2">
      <c r="A215" t="s">
        <v>260</v>
      </c>
      <c r="B215" t="s">
        <v>1</v>
      </c>
      <c r="C215" t="s">
        <v>9</v>
      </c>
      <c r="D215" t="s">
        <v>7</v>
      </c>
      <c r="E215">
        <f>IF(_5860[[#This Row],[Vote]]="YEA",1,0)</f>
        <v>1</v>
      </c>
      <c r="F215">
        <f>_xlfn.XLOOKUP("H.R. 5860",Table2[Bill],Table2[Agree Value])</f>
        <v>1</v>
      </c>
      <c r="G215">
        <f>IF(_5860[[#This Row],[Value]]=_5860[[#This Row],[Agree]],_5860[[#This Row],[Count]],0)</f>
        <v>2</v>
      </c>
      <c r="H215">
        <f>_xlfn.XLOOKUP("H.R. 5860",Table2[Bill],Table2[Weight?],"Error")</f>
        <v>2</v>
      </c>
    </row>
    <row r="216" spans="1:8" x14ac:dyDescent="0.2">
      <c r="A216" t="s">
        <v>261</v>
      </c>
      <c r="B216" t="s">
        <v>5</v>
      </c>
      <c r="C216" t="s">
        <v>47</v>
      </c>
      <c r="D216" t="s">
        <v>7</v>
      </c>
      <c r="E216">
        <f>IF(_5860[[#This Row],[Vote]]="YEA",1,0)</f>
        <v>1</v>
      </c>
      <c r="F216">
        <f>_xlfn.XLOOKUP("H.R. 5860",Table2[Bill],Table2[Agree Value])</f>
        <v>1</v>
      </c>
      <c r="G216">
        <f>IF(_5860[[#This Row],[Value]]=_5860[[#This Row],[Agree]],_5860[[#This Row],[Count]],0)</f>
        <v>2</v>
      </c>
      <c r="H216">
        <f>_xlfn.XLOOKUP("H.R. 5860",Table2[Bill],Table2[Weight?],"Error")</f>
        <v>2</v>
      </c>
    </row>
    <row r="217" spans="1:8" x14ac:dyDescent="0.2">
      <c r="A217" t="s">
        <v>262</v>
      </c>
      <c r="B217" t="s">
        <v>1</v>
      </c>
      <c r="C217" t="s">
        <v>45</v>
      </c>
      <c r="D217" t="s">
        <v>7</v>
      </c>
      <c r="E217">
        <f>IF(_5860[[#This Row],[Vote]]="YEA",1,0)</f>
        <v>1</v>
      </c>
      <c r="F217">
        <f>_xlfn.XLOOKUP("H.R. 5860",Table2[Bill],Table2[Agree Value])</f>
        <v>1</v>
      </c>
      <c r="G217">
        <f>IF(_5860[[#This Row],[Value]]=_5860[[#This Row],[Agree]],_5860[[#This Row],[Count]],0)</f>
        <v>2</v>
      </c>
      <c r="H217">
        <f>_xlfn.XLOOKUP("H.R. 5860",Table2[Bill],Table2[Weight?],"Error")</f>
        <v>2</v>
      </c>
    </row>
    <row r="218" spans="1:8" x14ac:dyDescent="0.2">
      <c r="A218" t="s">
        <v>263</v>
      </c>
      <c r="B218" t="s">
        <v>5</v>
      </c>
      <c r="C218" t="s">
        <v>9</v>
      </c>
      <c r="D218" t="s">
        <v>7</v>
      </c>
      <c r="E218">
        <f>IF(_5860[[#This Row],[Vote]]="YEA",1,0)</f>
        <v>1</v>
      </c>
      <c r="F218">
        <f>_xlfn.XLOOKUP("H.R. 5860",Table2[Bill],Table2[Agree Value])</f>
        <v>1</v>
      </c>
      <c r="G218">
        <f>IF(_5860[[#This Row],[Value]]=_5860[[#This Row],[Agree]],_5860[[#This Row],[Count]],0)</f>
        <v>2</v>
      </c>
      <c r="H218">
        <f>_xlfn.XLOOKUP("H.R. 5860",Table2[Bill],Table2[Weight?],"Error")</f>
        <v>2</v>
      </c>
    </row>
    <row r="219" spans="1:8" x14ac:dyDescent="0.2">
      <c r="A219" t="s">
        <v>264</v>
      </c>
      <c r="B219" t="s">
        <v>1</v>
      </c>
      <c r="C219" t="s">
        <v>141</v>
      </c>
      <c r="D219" t="s">
        <v>7</v>
      </c>
      <c r="E219">
        <f>IF(_5860[[#This Row],[Vote]]="YEA",1,0)</f>
        <v>1</v>
      </c>
      <c r="F219">
        <f>_xlfn.XLOOKUP("H.R. 5860",Table2[Bill],Table2[Agree Value])</f>
        <v>1</v>
      </c>
      <c r="G219">
        <f>IF(_5860[[#This Row],[Value]]=_5860[[#This Row],[Agree]],_5860[[#This Row],[Count]],0)</f>
        <v>2</v>
      </c>
      <c r="H219">
        <f>_xlfn.XLOOKUP("H.R. 5860",Table2[Bill],Table2[Weight?],"Error")</f>
        <v>2</v>
      </c>
    </row>
    <row r="220" spans="1:8" x14ac:dyDescent="0.2">
      <c r="A220" t="s">
        <v>265</v>
      </c>
      <c r="B220" t="s">
        <v>5</v>
      </c>
      <c r="C220" t="s">
        <v>9</v>
      </c>
      <c r="D220" t="s">
        <v>7</v>
      </c>
      <c r="E220">
        <f>IF(_5860[[#This Row],[Vote]]="YEA",1,0)</f>
        <v>1</v>
      </c>
      <c r="F220">
        <f>_xlfn.XLOOKUP("H.R. 5860",Table2[Bill],Table2[Agree Value])</f>
        <v>1</v>
      </c>
      <c r="G220">
        <f>IF(_5860[[#This Row],[Value]]=_5860[[#This Row],[Agree]],_5860[[#This Row],[Count]],0)</f>
        <v>2</v>
      </c>
      <c r="H220">
        <f>_xlfn.XLOOKUP("H.R. 5860",Table2[Bill],Table2[Weight?],"Error")</f>
        <v>2</v>
      </c>
    </row>
    <row r="221" spans="1:8" x14ac:dyDescent="0.2">
      <c r="A221" t="s">
        <v>266</v>
      </c>
      <c r="B221" t="s">
        <v>1</v>
      </c>
      <c r="C221" t="s">
        <v>203</v>
      </c>
      <c r="D221" t="s">
        <v>7</v>
      </c>
      <c r="E221">
        <f>IF(_5860[[#This Row],[Vote]]="YEA",1,0)</f>
        <v>1</v>
      </c>
      <c r="F221">
        <f>_xlfn.XLOOKUP("H.R. 5860",Table2[Bill],Table2[Agree Value])</f>
        <v>1</v>
      </c>
      <c r="G221">
        <f>IF(_5860[[#This Row],[Value]]=_5860[[#This Row],[Agree]],_5860[[#This Row],[Count]],0)</f>
        <v>2</v>
      </c>
      <c r="H221">
        <f>_xlfn.XLOOKUP("H.R. 5860",Table2[Bill],Table2[Weight?],"Error")</f>
        <v>2</v>
      </c>
    </row>
    <row r="222" spans="1:8" x14ac:dyDescent="0.2">
      <c r="A222" t="s">
        <v>267</v>
      </c>
      <c r="B222" t="s">
        <v>1</v>
      </c>
      <c r="C222" t="s">
        <v>62</v>
      </c>
      <c r="D222" t="s">
        <v>7</v>
      </c>
      <c r="E222">
        <f>IF(_5860[[#This Row],[Vote]]="YEA",1,0)</f>
        <v>1</v>
      </c>
      <c r="F222">
        <f>_xlfn.XLOOKUP("H.R. 5860",Table2[Bill],Table2[Agree Value])</f>
        <v>1</v>
      </c>
      <c r="G222">
        <f>IF(_5860[[#This Row],[Value]]=_5860[[#This Row],[Agree]],_5860[[#This Row],[Count]],0)</f>
        <v>2</v>
      </c>
      <c r="H222">
        <f>_xlfn.XLOOKUP("H.R. 5860",Table2[Bill],Table2[Weight?],"Error")</f>
        <v>2</v>
      </c>
    </row>
    <row r="223" spans="1:8" x14ac:dyDescent="0.2">
      <c r="A223" t="s">
        <v>268</v>
      </c>
      <c r="B223" t="s">
        <v>1</v>
      </c>
      <c r="C223" t="s">
        <v>269</v>
      </c>
      <c r="D223" t="s">
        <v>7</v>
      </c>
      <c r="E223">
        <f>IF(_5860[[#This Row],[Vote]]="YEA",1,0)</f>
        <v>1</v>
      </c>
      <c r="F223">
        <f>_xlfn.XLOOKUP("H.R. 5860",Table2[Bill],Table2[Agree Value])</f>
        <v>1</v>
      </c>
      <c r="G223">
        <f>IF(_5860[[#This Row],[Value]]=_5860[[#This Row],[Agree]],_5860[[#This Row],[Count]],0)</f>
        <v>2</v>
      </c>
      <c r="H223">
        <f>_xlfn.XLOOKUP("H.R. 5860",Table2[Bill],Table2[Weight?],"Error")</f>
        <v>2</v>
      </c>
    </row>
    <row r="224" spans="1:8" x14ac:dyDescent="0.2">
      <c r="A224" t="s">
        <v>270</v>
      </c>
      <c r="B224" t="s">
        <v>5</v>
      </c>
      <c r="C224" t="s">
        <v>75</v>
      </c>
      <c r="D224" t="s">
        <v>7</v>
      </c>
      <c r="E224">
        <f>IF(_5860[[#This Row],[Vote]]="YEA",1,0)</f>
        <v>1</v>
      </c>
      <c r="F224">
        <f>_xlfn.XLOOKUP("H.R. 5860",Table2[Bill],Table2[Agree Value])</f>
        <v>1</v>
      </c>
      <c r="G224">
        <f>IF(_5860[[#This Row],[Value]]=_5860[[#This Row],[Agree]],_5860[[#This Row],[Count]],0)</f>
        <v>2</v>
      </c>
      <c r="H224">
        <f>_xlfn.XLOOKUP("H.R. 5860",Table2[Bill],Table2[Weight?],"Error")</f>
        <v>2</v>
      </c>
    </row>
    <row r="225" spans="1:8" x14ac:dyDescent="0.2">
      <c r="A225" t="s">
        <v>271</v>
      </c>
      <c r="B225" t="s">
        <v>5</v>
      </c>
      <c r="C225" t="s">
        <v>62</v>
      </c>
      <c r="D225" t="s">
        <v>3</v>
      </c>
      <c r="E225">
        <f>IF(_5860[[#This Row],[Vote]]="YEA",1,0)</f>
        <v>0</v>
      </c>
      <c r="F225">
        <f>_xlfn.XLOOKUP("H.R. 5860",Table2[Bill],Table2[Agree Value])</f>
        <v>1</v>
      </c>
      <c r="G225">
        <f>IF(_5860[[#This Row],[Value]]=_5860[[#This Row],[Agree]],_5860[[#This Row],[Count]],0)</f>
        <v>0</v>
      </c>
      <c r="H225">
        <f>_xlfn.XLOOKUP("H.R. 5860",Table2[Bill],Table2[Weight?],"Error")</f>
        <v>2</v>
      </c>
    </row>
    <row r="226" spans="1:8" x14ac:dyDescent="0.2">
      <c r="A226" t="s">
        <v>272</v>
      </c>
      <c r="B226" t="s">
        <v>5</v>
      </c>
      <c r="C226" t="s">
        <v>64</v>
      </c>
      <c r="D226" t="s">
        <v>7</v>
      </c>
      <c r="E226">
        <f>IF(_5860[[#This Row],[Vote]]="YEA",1,0)</f>
        <v>1</v>
      </c>
      <c r="F226">
        <f>_xlfn.XLOOKUP("H.R. 5860",Table2[Bill],Table2[Agree Value])</f>
        <v>1</v>
      </c>
      <c r="G226">
        <f>IF(_5860[[#This Row],[Value]]=_5860[[#This Row],[Agree]],_5860[[#This Row],[Count]],0)</f>
        <v>2</v>
      </c>
      <c r="H226">
        <f>_xlfn.XLOOKUP("H.R. 5860",Table2[Bill],Table2[Weight?],"Error")</f>
        <v>2</v>
      </c>
    </row>
    <row r="227" spans="1:8" x14ac:dyDescent="0.2">
      <c r="A227" t="s">
        <v>273</v>
      </c>
      <c r="B227" t="s">
        <v>5</v>
      </c>
      <c r="C227" t="s">
        <v>9</v>
      </c>
      <c r="D227" t="s">
        <v>7</v>
      </c>
      <c r="E227">
        <f>IF(_5860[[#This Row],[Vote]]="YEA",1,0)</f>
        <v>1</v>
      </c>
      <c r="F227">
        <f>_xlfn.XLOOKUP("H.R. 5860",Table2[Bill],Table2[Agree Value])</f>
        <v>1</v>
      </c>
      <c r="G227">
        <f>IF(_5860[[#This Row],[Value]]=_5860[[#This Row],[Agree]],_5860[[#This Row],[Count]],0)</f>
        <v>2</v>
      </c>
      <c r="H227">
        <f>_xlfn.XLOOKUP("H.R. 5860",Table2[Bill],Table2[Weight?],"Error")</f>
        <v>2</v>
      </c>
    </row>
    <row r="228" spans="1:8" x14ac:dyDescent="0.2">
      <c r="A228" t="s">
        <v>274</v>
      </c>
      <c r="B228" t="s">
        <v>5</v>
      </c>
      <c r="C228" t="s">
        <v>59</v>
      </c>
      <c r="D228" t="s">
        <v>7</v>
      </c>
      <c r="E228">
        <f>IF(_5860[[#This Row],[Vote]]="YEA",1,0)</f>
        <v>1</v>
      </c>
      <c r="F228">
        <f>_xlfn.XLOOKUP("H.R. 5860",Table2[Bill],Table2[Agree Value])</f>
        <v>1</v>
      </c>
      <c r="G228">
        <f>IF(_5860[[#This Row],[Value]]=_5860[[#This Row],[Agree]],_5860[[#This Row],[Count]],0)</f>
        <v>2</v>
      </c>
      <c r="H228">
        <f>_xlfn.XLOOKUP("H.R. 5860",Table2[Bill],Table2[Weight?],"Error")</f>
        <v>2</v>
      </c>
    </row>
    <row r="229" spans="1:8" x14ac:dyDescent="0.2">
      <c r="A229" t="s">
        <v>275</v>
      </c>
      <c r="B229" t="s">
        <v>1</v>
      </c>
      <c r="C229" t="s">
        <v>31</v>
      </c>
      <c r="D229" t="s">
        <v>7</v>
      </c>
      <c r="E229">
        <f>IF(_5860[[#This Row],[Vote]]="YEA",1,0)</f>
        <v>1</v>
      </c>
      <c r="F229">
        <f>_xlfn.XLOOKUP("H.R. 5860",Table2[Bill],Table2[Agree Value])</f>
        <v>1</v>
      </c>
      <c r="G229">
        <f>IF(_5860[[#This Row],[Value]]=_5860[[#This Row],[Agree]],_5860[[#This Row],[Count]],0)</f>
        <v>2</v>
      </c>
      <c r="H229">
        <f>_xlfn.XLOOKUP("H.R. 5860",Table2[Bill],Table2[Weight?],"Error")</f>
        <v>2</v>
      </c>
    </row>
    <row r="230" spans="1:8" x14ac:dyDescent="0.2">
      <c r="A230" t="s">
        <v>276</v>
      </c>
      <c r="B230" t="s">
        <v>5</v>
      </c>
      <c r="C230" t="s">
        <v>64</v>
      </c>
      <c r="D230" t="s">
        <v>7</v>
      </c>
      <c r="E230">
        <f>IF(_5860[[#This Row],[Vote]]="YEA",1,0)</f>
        <v>1</v>
      </c>
      <c r="F230">
        <f>_xlfn.XLOOKUP("H.R. 5860",Table2[Bill],Table2[Agree Value])</f>
        <v>1</v>
      </c>
      <c r="G230">
        <f>IF(_5860[[#This Row],[Value]]=_5860[[#This Row],[Agree]],_5860[[#This Row],[Count]],0)</f>
        <v>2</v>
      </c>
      <c r="H230">
        <f>_xlfn.XLOOKUP("H.R. 5860",Table2[Bill],Table2[Weight?],"Error")</f>
        <v>2</v>
      </c>
    </row>
    <row r="231" spans="1:8" x14ac:dyDescent="0.2">
      <c r="A231" t="s">
        <v>277</v>
      </c>
      <c r="B231" t="s">
        <v>1</v>
      </c>
      <c r="C231" t="s">
        <v>141</v>
      </c>
      <c r="D231" t="s">
        <v>7</v>
      </c>
      <c r="E231">
        <f>IF(_5860[[#This Row],[Vote]]="YEA",1,0)</f>
        <v>1</v>
      </c>
      <c r="F231">
        <f>_xlfn.XLOOKUP("H.R. 5860",Table2[Bill],Table2[Agree Value])</f>
        <v>1</v>
      </c>
      <c r="G231">
        <f>IF(_5860[[#This Row],[Value]]=_5860[[#This Row],[Agree]],_5860[[#This Row],[Count]],0)</f>
        <v>2</v>
      </c>
      <c r="H231">
        <f>_xlfn.XLOOKUP("H.R. 5860",Table2[Bill],Table2[Weight?],"Error")</f>
        <v>2</v>
      </c>
    </row>
    <row r="232" spans="1:8" x14ac:dyDescent="0.2">
      <c r="A232" t="s">
        <v>278</v>
      </c>
      <c r="B232" t="s">
        <v>1</v>
      </c>
      <c r="C232" t="s">
        <v>118</v>
      </c>
      <c r="D232" t="s">
        <v>7</v>
      </c>
      <c r="E232">
        <f>IF(_5860[[#This Row],[Vote]]="YEA",1,0)</f>
        <v>1</v>
      </c>
      <c r="F232">
        <f>_xlfn.XLOOKUP("H.R. 5860",Table2[Bill],Table2[Agree Value])</f>
        <v>1</v>
      </c>
      <c r="G232">
        <f>IF(_5860[[#This Row],[Value]]=_5860[[#This Row],[Agree]],_5860[[#This Row],[Count]],0)</f>
        <v>2</v>
      </c>
      <c r="H232">
        <f>_xlfn.XLOOKUP("H.R. 5860",Table2[Bill],Table2[Weight?],"Error")</f>
        <v>2</v>
      </c>
    </row>
    <row r="233" spans="1:8" x14ac:dyDescent="0.2">
      <c r="A233" t="s">
        <v>279</v>
      </c>
      <c r="B233" t="s">
        <v>5</v>
      </c>
      <c r="C233" t="s">
        <v>31</v>
      </c>
      <c r="D233" t="s">
        <v>7</v>
      </c>
      <c r="E233">
        <f>IF(_5860[[#This Row],[Vote]]="YEA",1,0)</f>
        <v>1</v>
      </c>
      <c r="F233">
        <f>_xlfn.XLOOKUP("H.R. 5860",Table2[Bill],Table2[Agree Value])</f>
        <v>1</v>
      </c>
      <c r="G233">
        <f>IF(_5860[[#This Row],[Value]]=_5860[[#This Row],[Agree]],_5860[[#This Row],[Count]],0)</f>
        <v>2</v>
      </c>
      <c r="H233">
        <f>_xlfn.XLOOKUP("H.R. 5860",Table2[Bill],Table2[Weight?],"Error")</f>
        <v>2</v>
      </c>
    </row>
    <row r="234" spans="1:8" x14ac:dyDescent="0.2">
      <c r="A234" t="s">
        <v>280</v>
      </c>
      <c r="B234" t="s">
        <v>5</v>
      </c>
      <c r="C234" t="s">
        <v>132</v>
      </c>
      <c r="D234" t="s">
        <v>7</v>
      </c>
      <c r="E234">
        <f>IF(_5860[[#This Row],[Vote]]="YEA",1,0)</f>
        <v>1</v>
      </c>
      <c r="F234">
        <f>_xlfn.XLOOKUP("H.R. 5860",Table2[Bill],Table2[Agree Value])</f>
        <v>1</v>
      </c>
      <c r="G234">
        <f>IF(_5860[[#This Row],[Value]]=_5860[[#This Row],[Agree]],_5860[[#This Row],[Count]],0)</f>
        <v>2</v>
      </c>
      <c r="H234">
        <f>_xlfn.XLOOKUP("H.R. 5860",Table2[Bill],Table2[Weight?],"Error")</f>
        <v>2</v>
      </c>
    </row>
    <row r="235" spans="1:8" x14ac:dyDescent="0.2">
      <c r="A235" t="s">
        <v>281</v>
      </c>
      <c r="B235" t="s">
        <v>5</v>
      </c>
      <c r="C235" t="s">
        <v>64</v>
      </c>
      <c r="D235" t="s">
        <v>7</v>
      </c>
      <c r="E235">
        <f>IF(_5860[[#This Row],[Vote]]="YEA",1,0)</f>
        <v>1</v>
      </c>
      <c r="F235">
        <f>_xlfn.XLOOKUP("H.R. 5860",Table2[Bill],Table2[Agree Value])</f>
        <v>1</v>
      </c>
      <c r="G235">
        <f>IF(_5860[[#This Row],[Value]]=_5860[[#This Row],[Agree]],_5860[[#This Row],[Count]],0)</f>
        <v>2</v>
      </c>
      <c r="H235">
        <f>_xlfn.XLOOKUP("H.R. 5860",Table2[Bill],Table2[Weight?],"Error")</f>
        <v>2</v>
      </c>
    </row>
    <row r="236" spans="1:8" x14ac:dyDescent="0.2">
      <c r="A236" t="s">
        <v>282</v>
      </c>
      <c r="B236" t="s">
        <v>1</v>
      </c>
      <c r="C236" t="s">
        <v>9</v>
      </c>
      <c r="D236" t="s">
        <v>7</v>
      </c>
      <c r="E236">
        <f>IF(_5860[[#This Row],[Vote]]="YEA",1,0)</f>
        <v>1</v>
      </c>
      <c r="F236">
        <f>_xlfn.XLOOKUP("H.R. 5860",Table2[Bill],Table2[Agree Value])</f>
        <v>1</v>
      </c>
      <c r="G236">
        <f>IF(_5860[[#This Row],[Value]]=_5860[[#This Row],[Agree]],_5860[[#This Row],[Count]],0)</f>
        <v>2</v>
      </c>
      <c r="H236">
        <f>_xlfn.XLOOKUP("H.R. 5860",Table2[Bill],Table2[Weight?],"Error")</f>
        <v>2</v>
      </c>
    </row>
    <row r="237" spans="1:8" x14ac:dyDescent="0.2">
      <c r="A237" t="s">
        <v>283</v>
      </c>
      <c r="B237" t="s">
        <v>5</v>
      </c>
      <c r="C237" t="s">
        <v>39</v>
      </c>
      <c r="D237" t="s">
        <v>7</v>
      </c>
      <c r="E237">
        <f>IF(_5860[[#This Row],[Vote]]="YEA",1,0)</f>
        <v>1</v>
      </c>
      <c r="F237">
        <f>_xlfn.XLOOKUP("H.R. 5860",Table2[Bill],Table2[Agree Value])</f>
        <v>1</v>
      </c>
      <c r="G237">
        <f>IF(_5860[[#This Row],[Value]]=_5860[[#This Row],[Agree]],_5860[[#This Row],[Count]],0)</f>
        <v>2</v>
      </c>
      <c r="H237">
        <f>_xlfn.XLOOKUP("H.R. 5860",Table2[Bill],Table2[Weight?],"Error")</f>
        <v>2</v>
      </c>
    </row>
    <row r="238" spans="1:8" x14ac:dyDescent="0.2">
      <c r="A238" t="s">
        <v>284</v>
      </c>
      <c r="B238" t="s">
        <v>1</v>
      </c>
      <c r="C238" t="s">
        <v>19</v>
      </c>
      <c r="D238" t="s">
        <v>7</v>
      </c>
      <c r="E238">
        <f>IF(_5860[[#This Row],[Vote]]="YEA",1,0)</f>
        <v>1</v>
      </c>
      <c r="F238">
        <f>_xlfn.XLOOKUP("H.R. 5860",Table2[Bill],Table2[Agree Value])</f>
        <v>1</v>
      </c>
      <c r="G238">
        <f>IF(_5860[[#This Row],[Value]]=_5860[[#This Row],[Agree]],_5860[[#This Row],[Count]],0)</f>
        <v>2</v>
      </c>
      <c r="H238">
        <f>_xlfn.XLOOKUP("H.R. 5860",Table2[Bill],Table2[Weight?],"Error")</f>
        <v>2</v>
      </c>
    </row>
    <row r="239" spans="1:8" x14ac:dyDescent="0.2">
      <c r="A239" t="s">
        <v>285</v>
      </c>
      <c r="B239" t="s">
        <v>1</v>
      </c>
      <c r="C239" t="s">
        <v>66</v>
      </c>
      <c r="D239" t="s">
        <v>7</v>
      </c>
      <c r="E239">
        <f>IF(_5860[[#This Row],[Vote]]="YEA",1,0)</f>
        <v>1</v>
      </c>
      <c r="F239">
        <f>_xlfn.XLOOKUP("H.R. 5860",Table2[Bill],Table2[Agree Value])</f>
        <v>1</v>
      </c>
      <c r="G239">
        <f>IF(_5860[[#This Row],[Value]]=_5860[[#This Row],[Agree]],_5860[[#This Row],[Count]],0)</f>
        <v>2</v>
      </c>
      <c r="H239">
        <f>_xlfn.XLOOKUP("H.R. 5860",Table2[Bill],Table2[Weight?],"Error")</f>
        <v>2</v>
      </c>
    </row>
    <row r="240" spans="1:8" x14ac:dyDescent="0.2">
      <c r="A240" t="s">
        <v>286</v>
      </c>
      <c r="B240" t="s">
        <v>1</v>
      </c>
      <c r="C240" t="s">
        <v>287</v>
      </c>
      <c r="D240" t="s">
        <v>7</v>
      </c>
      <c r="E240">
        <f>IF(_5860[[#This Row],[Vote]]="YEA",1,0)</f>
        <v>1</v>
      </c>
      <c r="F240">
        <f>_xlfn.XLOOKUP("H.R. 5860",Table2[Bill],Table2[Agree Value])</f>
        <v>1</v>
      </c>
      <c r="G240">
        <f>IF(_5860[[#This Row],[Value]]=_5860[[#This Row],[Agree]],_5860[[#This Row],[Count]],0)</f>
        <v>2</v>
      </c>
      <c r="H240">
        <f>_xlfn.XLOOKUP("H.R. 5860",Table2[Bill],Table2[Weight?],"Error")</f>
        <v>2</v>
      </c>
    </row>
    <row r="241" spans="1:8" x14ac:dyDescent="0.2">
      <c r="A241" t="s">
        <v>288</v>
      </c>
      <c r="B241" t="s">
        <v>5</v>
      </c>
      <c r="C241" t="s">
        <v>51</v>
      </c>
      <c r="D241" t="s">
        <v>3</v>
      </c>
      <c r="E241">
        <f>IF(_5860[[#This Row],[Vote]]="YEA",1,0)</f>
        <v>0</v>
      </c>
      <c r="F241">
        <f>_xlfn.XLOOKUP("H.R. 5860",Table2[Bill],Table2[Agree Value])</f>
        <v>1</v>
      </c>
      <c r="G241">
        <f>IF(_5860[[#This Row],[Value]]=_5860[[#This Row],[Agree]],_5860[[#This Row],[Count]],0)</f>
        <v>0</v>
      </c>
      <c r="H241">
        <f>_xlfn.XLOOKUP("H.R. 5860",Table2[Bill],Table2[Weight?],"Error")</f>
        <v>2</v>
      </c>
    </row>
    <row r="242" spans="1:8" x14ac:dyDescent="0.2">
      <c r="A242" t="s">
        <v>289</v>
      </c>
      <c r="B242" t="s">
        <v>5</v>
      </c>
      <c r="C242" t="s">
        <v>89</v>
      </c>
      <c r="D242" t="s">
        <v>7</v>
      </c>
      <c r="E242">
        <f>IF(_5860[[#This Row],[Vote]]="YEA",1,0)</f>
        <v>1</v>
      </c>
      <c r="F242">
        <f>_xlfn.XLOOKUP("H.R. 5860",Table2[Bill],Table2[Agree Value])</f>
        <v>1</v>
      </c>
      <c r="G242">
        <f>IF(_5860[[#This Row],[Value]]=_5860[[#This Row],[Agree]],_5860[[#This Row],[Count]],0)</f>
        <v>2</v>
      </c>
      <c r="H242">
        <f>_xlfn.XLOOKUP("H.R. 5860",Table2[Bill],Table2[Weight?],"Error")</f>
        <v>2</v>
      </c>
    </row>
    <row r="243" spans="1:8" x14ac:dyDescent="0.2">
      <c r="A243" t="s">
        <v>290</v>
      </c>
      <c r="B243" t="s">
        <v>1</v>
      </c>
      <c r="C243" t="s">
        <v>9</v>
      </c>
      <c r="D243" t="s">
        <v>7</v>
      </c>
      <c r="E243">
        <f>IF(_5860[[#This Row],[Vote]]="YEA",1,0)</f>
        <v>1</v>
      </c>
      <c r="F243">
        <f>_xlfn.XLOOKUP("H.R. 5860",Table2[Bill],Table2[Agree Value])</f>
        <v>1</v>
      </c>
      <c r="G243">
        <f>IF(_5860[[#This Row],[Value]]=_5860[[#This Row],[Agree]],_5860[[#This Row],[Count]],0)</f>
        <v>2</v>
      </c>
      <c r="H243">
        <f>_xlfn.XLOOKUP("H.R. 5860",Table2[Bill],Table2[Weight?],"Error")</f>
        <v>2</v>
      </c>
    </row>
    <row r="244" spans="1:8" x14ac:dyDescent="0.2">
      <c r="A244" t="s">
        <v>291</v>
      </c>
      <c r="B244" t="s">
        <v>1</v>
      </c>
      <c r="C244" t="s">
        <v>9</v>
      </c>
      <c r="D244" t="s">
        <v>7</v>
      </c>
      <c r="E244">
        <f>IF(_5860[[#This Row],[Vote]]="YEA",1,0)</f>
        <v>1</v>
      </c>
      <c r="F244">
        <f>_xlfn.XLOOKUP("H.R. 5860",Table2[Bill],Table2[Agree Value])</f>
        <v>1</v>
      </c>
      <c r="G244">
        <f>IF(_5860[[#This Row],[Value]]=_5860[[#This Row],[Agree]],_5860[[#This Row],[Count]],0)</f>
        <v>2</v>
      </c>
      <c r="H244">
        <f>_xlfn.XLOOKUP("H.R. 5860",Table2[Bill],Table2[Weight?],"Error")</f>
        <v>2</v>
      </c>
    </row>
    <row r="245" spans="1:8" x14ac:dyDescent="0.2">
      <c r="A245" t="s">
        <v>292</v>
      </c>
      <c r="B245" t="s">
        <v>1</v>
      </c>
      <c r="C245" t="s">
        <v>9</v>
      </c>
      <c r="D245" t="s">
        <v>7</v>
      </c>
      <c r="E245">
        <f>IF(_5860[[#This Row],[Vote]]="YEA",1,0)</f>
        <v>1</v>
      </c>
      <c r="F245">
        <f>_xlfn.XLOOKUP("H.R. 5860",Table2[Bill],Table2[Agree Value])</f>
        <v>1</v>
      </c>
      <c r="G245">
        <f>IF(_5860[[#This Row],[Value]]=_5860[[#This Row],[Agree]],_5860[[#This Row],[Count]],0)</f>
        <v>2</v>
      </c>
      <c r="H245">
        <f>_xlfn.XLOOKUP("H.R. 5860",Table2[Bill],Table2[Weight?],"Error")</f>
        <v>2</v>
      </c>
    </row>
    <row r="246" spans="1:8" x14ac:dyDescent="0.2">
      <c r="A246" t="s">
        <v>293</v>
      </c>
      <c r="B246" t="s">
        <v>5</v>
      </c>
      <c r="C246" t="s">
        <v>13</v>
      </c>
      <c r="D246" t="s">
        <v>3</v>
      </c>
      <c r="E246">
        <f>IF(_5860[[#This Row],[Vote]]="YEA",1,0)</f>
        <v>0</v>
      </c>
      <c r="F246">
        <f>_xlfn.XLOOKUP("H.R. 5860",Table2[Bill],Table2[Agree Value])</f>
        <v>1</v>
      </c>
      <c r="G246">
        <f>IF(_5860[[#This Row],[Value]]=_5860[[#This Row],[Agree]],_5860[[#This Row],[Count]],0)</f>
        <v>0</v>
      </c>
      <c r="H246">
        <f>_xlfn.XLOOKUP("H.R. 5860",Table2[Bill],Table2[Weight?],"Error")</f>
        <v>2</v>
      </c>
    </row>
    <row r="247" spans="1:8" x14ac:dyDescent="0.2">
      <c r="A247" t="s">
        <v>294</v>
      </c>
      <c r="B247" t="s">
        <v>5</v>
      </c>
      <c r="C247" t="s">
        <v>49</v>
      </c>
      <c r="D247" t="s">
        <v>7</v>
      </c>
      <c r="E247">
        <f>IF(_5860[[#This Row],[Vote]]="YEA",1,0)</f>
        <v>1</v>
      </c>
      <c r="F247">
        <f>_xlfn.XLOOKUP("H.R. 5860",Table2[Bill],Table2[Agree Value])</f>
        <v>1</v>
      </c>
      <c r="G247">
        <f>IF(_5860[[#This Row],[Value]]=_5860[[#This Row],[Agree]],_5860[[#This Row],[Count]],0)</f>
        <v>2</v>
      </c>
      <c r="H247">
        <f>_xlfn.XLOOKUP("H.R. 5860",Table2[Bill],Table2[Weight?],"Error")</f>
        <v>2</v>
      </c>
    </row>
    <row r="248" spans="1:8" x14ac:dyDescent="0.2">
      <c r="A248" t="s">
        <v>295</v>
      </c>
      <c r="B248" t="s">
        <v>5</v>
      </c>
      <c r="C248" t="s">
        <v>11</v>
      </c>
      <c r="D248" t="s">
        <v>7</v>
      </c>
      <c r="E248">
        <f>IF(_5860[[#This Row],[Vote]]="YEA",1,0)</f>
        <v>1</v>
      </c>
      <c r="F248">
        <f>_xlfn.XLOOKUP("H.R. 5860",Table2[Bill],Table2[Agree Value])</f>
        <v>1</v>
      </c>
      <c r="G248">
        <f>IF(_5860[[#This Row],[Value]]=_5860[[#This Row],[Agree]],_5860[[#This Row],[Count]],0)</f>
        <v>2</v>
      </c>
      <c r="H248">
        <f>_xlfn.XLOOKUP("H.R. 5860",Table2[Bill],Table2[Weight?],"Error")</f>
        <v>2</v>
      </c>
    </row>
    <row r="249" spans="1:8" x14ac:dyDescent="0.2">
      <c r="A249" t="s">
        <v>296</v>
      </c>
      <c r="B249" t="s">
        <v>5</v>
      </c>
      <c r="C249" t="s">
        <v>39</v>
      </c>
      <c r="D249" t="s">
        <v>400</v>
      </c>
      <c r="E249">
        <f>IF(_5860[[#This Row],[Vote]]="YEA",1,0)</f>
        <v>0</v>
      </c>
      <c r="F249">
        <f>_xlfn.XLOOKUP("H.R. 5860",Table2[Bill],Table2[Agree Value])</f>
        <v>1</v>
      </c>
      <c r="G249">
        <f>IF(_5860[[#This Row],[Value]]=_5860[[#This Row],[Agree]],_5860[[#This Row],[Count]],0)</f>
        <v>0</v>
      </c>
      <c r="H249">
        <f>_xlfn.XLOOKUP("H.R. 5860",Table2[Bill],Table2[Weight?],"Error")</f>
        <v>2</v>
      </c>
    </row>
    <row r="250" spans="1:8" x14ac:dyDescent="0.2">
      <c r="A250" t="s">
        <v>297</v>
      </c>
      <c r="B250" t="s">
        <v>5</v>
      </c>
      <c r="C250" t="s">
        <v>15</v>
      </c>
      <c r="D250" t="s">
        <v>3</v>
      </c>
      <c r="E250">
        <f>IF(_5860[[#This Row],[Vote]]="YEA",1,0)</f>
        <v>0</v>
      </c>
      <c r="F250">
        <f>_xlfn.XLOOKUP("H.R. 5860",Table2[Bill],Table2[Agree Value])</f>
        <v>1</v>
      </c>
      <c r="G250">
        <f>IF(_5860[[#This Row],[Value]]=_5860[[#This Row],[Agree]],_5860[[#This Row],[Count]],0)</f>
        <v>0</v>
      </c>
      <c r="H250">
        <f>_xlfn.XLOOKUP("H.R. 5860",Table2[Bill],Table2[Weight?],"Error")</f>
        <v>2</v>
      </c>
    </row>
    <row r="251" spans="1:8" x14ac:dyDescent="0.2">
      <c r="A251" t="s">
        <v>298</v>
      </c>
      <c r="B251" t="s">
        <v>1</v>
      </c>
      <c r="C251" t="s">
        <v>24</v>
      </c>
      <c r="D251" t="s">
        <v>7</v>
      </c>
      <c r="E251">
        <f>IF(_5860[[#This Row],[Vote]]="YEA",1,0)</f>
        <v>1</v>
      </c>
      <c r="F251">
        <f>_xlfn.XLOOKUP("H.R. 5860",Table2[Bill],Table2[Agree Value])</f>
        <v>1</v>
      </c>
      <c r="G251">
        <f>IF(_5860[[#This Row],[Value]]=_5860[[#This Row],[Agree]],_5860[[#This Row],[Count]],0)</f>
        <v>2</v>
      </c>
      <c r="H251">
        <f>_xlfn.XLOOKUP("H.R. 5860",Table2[Bill],Table2[Weight?],"Error")</f>
        <v>2</v>
      </c>
    </row>
    <row r="252" spans="1:8" x14ac:dyDescent="0.2">
      <c r="A252" t="s">
        <v>299</v>
      </c>
      <c r="B252" t="s">
        <v>5</v>
      </c>
      <c r="C252" t="s">
        <v>108</v>
      </c>
      <c r="D252" t="s">
        <v>3</v>
      </c>
      <c r="E252">
        <f>IF(_5860[[#This Row],[Vote]]="YEA",1,0)</f>
        <v>0</v>
      </c>
      <c r="F252">
        <f>_xlfn.XLOOKUP("H.R. 5860",Table2[Bill],Table2[Agree Value])</f>
        <v>1</v>
      </c>
      <c r="G252">
        <f>IF(_5860[[#This Row],[Value]]=_5860[[#This Row],[Agree]],_5860[[#This Row],[Count]],0)</f>
        <v>0</v>
      </c>
      <c r="H252">
        <f>_xlfn.XLOOKUP("H.R. 5860",Table2[Bill],Table2[Weight?],"Error")</f>
        <v>2</v>
      </c>
    </row>
    <row r="253" spans="1:8" x14ac:dyDescent="0.2">
      <c r="A253" t="s">
        <v>300</v>
      </c>
      <c r="B253" t="s">
        <v>1</v>
      </c>
      <c r="C253" t="s">
        <v>17</v>
      </c>
      <c r="D253" t="s">
        <v>7</v>
      </c>
      <c r="E253">
        <f>IF(_5860[[#This Row],[Vote]]="YEA",1,0)</f>
        <v>1</v>
      </c>
      <c r="F253">
        <f>_xlfn.XLOOKUP("H.R. 5860",Table2[Bill],Table2[Agree Value])</f>
        <v>1</v>
      </c>
      <c r="G253">
        <f>IF(_5860[[#This Row],[Value]]=_5860[[#This Row],[Agree]],_5860[[#This Row],[Count]],0)</f>
        <v>2</v>
      </c>
      <c r="H253">
        <f>_xlfn.XLOOKUP("H.R. 5860",Table2[Bill],Table2[Weight?],"Error")</f>
        <v>2</v>
      </c>
    </row>
    <row r="254" spans="1:8" x14ac:dyDescent="0.2">
      <c r="A254" t="s">
        <v>301</v>
      </c>
      <c r="B254" t="s">
        <v>5</v>
      </c>
      <c r="C254" t="s">
        <v>64</v>
      </c>
      <c r="D254" t="s">
        <v>7</v>
      </c>
      <c r="E254">
        <f>IF(_5860[[#This Row],[Vote]]="YEA",1,0)</f>
        <v>1</v>
      </c>
      <c r="F254">
        <f>_xlfn.XLOOKUP("H.R. 5860",Table2[Bill],Table2[Agree Value])</f>
        <v>1</v>
      </c>
      <c r="G254">
        <f>IF(_5860[[#This Row],[Value]]=_5860[[#This Row],[Agree]],_5860[[#This Row],[Count]],0)</f>
        <v>2</v>
      </c>
      <c r="H254">
        <f>_xlfn.XLOOKUP("H.R. 5860",Table2[Bill],Table2[Weight?],"Error")</f>
        <v>2</v>
      </c>
    </row>
    <row r="255" spans="1:8" x14ac:dyDescent="0.2">
      <c r="A255" t="s">
        <v>303</v>
      </c>
      <c r="B255" t="s">
        <v>5</v>
      </c>
      <c r="C255" t="s">
        <v>132</v>
      </c>
      <c r="D255" t="s">
        <v>3</v>
      </c>
      <c r="E255">
        <f>IF(_5860[[#This Row],[Vote]]="YEA",1,0)</f>
        <v>0</v>
      </c>
      <c r="F255">
        <f>_xlfn.XLOOKUP("H.R. 5860",Table2[Bill],Table2[Agree Value])</f>
        <v>1</v>
      </c>
      <c r="G255">
        <f>IF(_5860[[#This Row],[Value]]=_5860[[#This Row],[Agree]],_5860[[#This Row],[Count]],0)</f>
        <v>0</v>
      </c>
      <c r="H255">
        <f>_xlfn.XLOOKUP("H.R. 5860",Table2[Bill],Table2[Weight?],"Error")</f>
        <v>2</v>
      </c>
    </row>
    <row r="256" spans="1:8" x14ac:dyDescent="0.2">
      <c r="A256" t="s">
        <v>304</v>
      </c>
      <c r="B256" t="s">
        <v>1</v>
      </c>
      <c r="C256" t="s">
        <v>2</v>
      </c>
      <c r="D256" t="s">
        <v>7</v>
      </c>
      <c r="E256">
        <f>IF(_5860[[#This Row],[Vote]]="YEA",1,0)</f>
        <v>1</v>
      </c>
      <c r="F256">
        <f>_xlfn.XLOOKUP("H.R. 5860",Table2[Bill],Table2[Agree Value])</f>
        <v>1</v>
      </c>
      <c r="G256">
        <f>IF(_5860[[#This Row],[Value]]=_5860[[#This Row],[Agree]],_5860[[#This Row],[Count]],0)</f>
        <v>2</v>
      </c>
      <c r="H256">
        <f>_xlfn.XLOOKUP("H.R. 5860",Table2[Bill],Table2[Weight?],"Error")</f>
        <v>2</v>
      </c>
    </row>
    <row r="257" spans="1:8" x14ac:dyDescent="0.2">
      <c r="A257" t="s">
        <v>305</v>
      </c>
      <c r="B257" t="s">
        <v>5</v>
      </c>
      <c r="C257" t="s">
        <v>36</v>
      </c>
      <c r="D257" t="s">
        <v>3</v>
      </c>
      <c r="E257">
        <f>IF(_5860[[#This Row],[Vote]]="YEA",1,0)</f>
        <v>0</v>
      </c>
      <c r="F257">
        <f>_xlfn.XLOOKUP("H.R. 5860",Table2[Bill],Table2[Agree Value])</f>
        <v>1</v>
      </c>
      <c r="G257">
        <f>IF(_5860[[#This Row],[Value]]=_5860[[#This Row],[Agree]],_5860[[#This Row],[Count]],0)</f>
        <v>0</v>
      </c>
      <c r="H257">
        <f>_xlfn.XLOOKUP("H.R. 5860",Table2[Bill],Table2[Weight?],"Error")</f>
        <v>2</v>
      </c>
    </row>
    <row r="258" spans="1:8" x14ac:dyDescent="0.2">
      <c r="A258" t="s">
        <v>306</v>
      </c>
      <c r="B258" t="s">
        <v>5</v>
      </c>
      <c r="C258" t="s">
        <v>39</v>
      </c>
      <c r="D258" t="s">
        <v>3</v>
      </c>
      <c r="E258">
        <f>IF(_5860[[#This Row],[Vote]]="YEA",1,0)</f>
        <v>0</v>
      </c>
      <c r="F258">
        <f>_xlfn.XLOOKUP("H.R. 5860",Table2[Bill],Table2[Agree Value])</f>
        <v>1</v>
      </c>
      <c r="G258">
        <f>IF(_5860[[#This Row],[Value]]=_5860[[#This Row],[Agree]],_5860[[#This Row],[Count]],0)</f>
        <v>0</v>
      </c>
      <c r="H258">
        <f>_xlfn.XLOOKUP("H.R. 5860",Table2[Bill],Table2[Weight?],"Error")</f>
        <v>2</v>
      </c>
    </row>
    <row r="259" spans="1:8" x14ac:dyDescent="0.2">
      <c r="A259" t="s">
        <v>307</v>
      </c>
      <c r="B259" t="s">
        <v>1</v>
      </c>
      <c r="C259" t="s">
        <v>9</v>
      </c>
      <c r="D259" t="s">
        <v>7</v>
      </c>
      <c r="E259">
        <f>IF(_5860[[#This Row],[Vote]]="YEA",1,0)</f>
        <v>1</v>
      </c>
      <c r="F259">
        <f>_xlfn.XLOOKUP("H.R. 5860",Table2[Bill],Table2[Agree Value])</f>
        <v>1</v>
      </c>
      <c r="G259">
        <f>IF(_5860[[#This Row],[Value]]=_5860[[#This Row],[Agree]],_5860[[#This Row],[Count]],0)</f>
        <v>2</v>
      </c>
      <c r="H259">
        <f>_xlfn.XLOOKUP("H.R. 5860",Table2[Bill],Table2[Weight?],"Error")</f>
        <v>2</v>
      </c>
    </row>
    <row r="260" spans="1:8" x14ac:dyDescent="0.2">
      <c r="A260" t="s">
        <v>308</v>
      </c>
      <c r="B260" t="s">
        <v>1</v>
      </c>
      <c r="C260" t="s">
        <v>13</v>
      </c>
      <c r="D260" t="s">
        <v>7</v>
      </c>
      <c r="E260">
        <f>IF(_5860[[#This Row],[Vote]]="YEA",1,0)</f>
        <v>1</v>
      </c>
      <c r="F260">
        <f>_xlfn.XLOOKUP("H.R. 5860",Table2[Bill],Table2[Agree Value])</f>
        <v>1</v>
      </c>
      <c r="G260">
        <f>IF(_5860[[#This Row],[Value]]=_5860[[#This Row],[Agree]],_5860[[#This Row],[Count]],0)</f>
        <v>2</v>
      </c>
      <c r="H260">
        <f>_xlfn.XLOOKUP("H.R. 5860",Table2[Bill],Table2[Weight?],"Error")</f>
        <v>2</v>
      </c>
    </row>
    <row r="261" spans="1:8" x14ac:dyDescent="0.2">
      <c r="A261" t="s">
        <v>496</v>
      </c>
      <c r="B261" t="s">
        <v>5</v>
      </c>
      <c r="C261" t="s">
        <v>9</v>
      </c>
      <c r="D261" t="s">
        <v>7</v>
      </c>
      <c r="E261">
        <f>IF(_5860[[#This Row],[Vote]]="YEA",1,0)</f>
        <v>1</v>
      </c>
      <c r="F261">
        <f>_xlfn.XLOOKUP("H.R. 5860",Table2[Bill],Table2[Agree Value])</f>
        <v>1</v>
      </c>
      <c r="G261">
        <f>IF(_5860[[#This Row],[Value]]=_5860[[#This Row],[Agree]],_5860[[#This Row],[Count]],0)</f>
        <v>2</v>
      </c>
      <c r="H261">
        <f>_xlfn.XLOOKUP("H.R. 5860",Table2[Bill],Table2[Weight?],"Error")</f>
        <v>2</v>
      </c>
    </row>
    <row r="262" spans="1:8" x14ac:dyDescent="0.2">
      <c r="A262" t="s">
        <v>309</v>
      </c>
      <c r="B262" t="s">
        <v>5</v>
      </c>
      <c r="C262" t="s">
        <v>15</v>
      </c>
      <c r="D262" t="s">
        <v>7</v>
      </c>
      <c r="E262">
        <f>IF(_5860[[#This Row],[Vote]]="YEA",1,0)</f>
        <v>1</v>
      </c>
      <c r="F262">
        <f>_xlfn.XLOOKUP("H.R. 5860",Table2[Bill],Table2[Agree Value])</f>
        <v>1</v>
      </c>
      <c r="G262">
        <f>IF(_5860[[#This Row],[Value]]=_5860[[#This Row],[Agree]],_5860[[#This Row],[Count]],0)</f>
        <v>2</v>
      </c>
      <c r="H262">
        <f>_xlfn.XLOOKUP("H.R. 5860",Table2[Bill],Table2[Weight?],"Error")</f>
        <v>2</v>
      </c>
    </row>
    <row r="263" spans="1:8" x14ac:dyDescent="0.2">
      <c r="A263" t="s">
        <v>310</v>
      </c>
      <c r="B263" t="s">
        <v>5</v>
      </c>
      <c r="C263" t="s">
        <v>45</v>
      </c>
      <c r="D263" t="s">
        <v>3</v>
      </c>
      <c r="E263">
        <f>IF(_5860[[#This Row],[Vote]]="YEA",1,0)</f>
        <v>0</v>
      </c>
      <c r="F263">
        <f>_xlfn.XLOOKUP("H.R. 5860",Table2[Bill],Table2[Agree Value])</f>
        <v>1</v>
      </c>
      <c r="G263">
        <f>IF(_5860[[#This Row],[Value]]=_5860[[#This Row],[Agree]],_5860[[#This Row],[Count]],0)</f>
        <v>0</v>
      </c>
      <c r="H263">
        <f>_xlfn.XLOOKUP("H.R. 5860",Table2[Bill],Table2[Weight?],"Error")</f>
        <v>2</v>
      </c>
    </row>
    <row r="264" spans="1:8" x14ac:dyDescent="0.2">
      <c r="A264" t="s">
        <v>311</v>
      </c>
      <c r="B264" t="s">
        <v>1</v>
      </c>
      <c r="C264" t="s">
        <v>47</v>
      </c>
      <c r="D264" t="s">
        <v>7</v>
      </c>
      <c r="E264">
        <f>IF(_5860[[#This Row],[Vote]]="YEA",1,0)</f>
        <v>1</v>
      </c>
      <c r="F264">
        <f>_xlfn.XLOOKUP("H.R. 5860",Table2[Bill],Table2[Agree Value])</f>
        <v>1</v>
      </c>
      <c r="G264">
        <f>IF(_5860[[#This Row],[Value]]=_5860[[#This Row],[Agree]],_5860[[#This Row],[Count]],0)</f>
        <v>2</v>
      </c>
      <c r="H264">
        <f>_xlfn.XLOOKUP("H.R. 5860",Table2[Bill],Table2[Weight?],"Error")</f>
        <v>2</v>
      </c>
    </row>
    <row r="265" spans="1:8" x14ac:dyDescent="0.2">
      <c r="A265" t="s">
        <v>312</v>
      </c>
      <c r="B265" t="s">
        <v>5</v>
      </c>
      <c r="C265" t="s">
        <v>9</v>
      </c>
      <c r="D265" t="s">
        <v>7</v>
      </c>
      <c r="E265">
        <f>IF(_5860[[#This Row],[Vote]]="YEA",1,0)</f>
        <v>1</v>
      </c>
      <c r="F265">
        <f>_xlfn.XLOOKUP("H.R. 5860",Table2[Bill],Table2[Agree Value])</f>
        <v>1</v>
      </c>
      <c r="G265">
        <f>IF(_5860[[#This Row],[Value]]=_5860[[#This Row],[Agree]],_5860[[#This Row],[Count]],0)</f>
        <v>2</v>
      </c>
      <c r="H265">
        <f>_xlfn.XLOOKUP("H.R. 5860",Table2[Bill],Table2[Weight?],"Error")</f>
        <v>2</v>
      </c>
    </row>
    <row r="266" spans="1:8" x14ac:dyDescent="0.2">
      <c r="A266" t="s">
        <v>313</v>
      </c>
      <c r="B266" t="s">
        <v>1</v>
      </c>
      <c r="C266" t="s">
        <v>120</v>
      </c>
      <c r="D266" t="s">
        <v>7</v>
      </c>
      <c r="E266">
        <f>IF(_5860[[#This Row],[Vote]]="YEA",1,0)</f>
        <v>1</v>
      </c>
      <c r="F266">
        <f>_xlfn.XLOOKUP("H.R. 5860",Table2[Bill],Table2[Agree Value])</f>
        <v>1</v>
      </c>
      <c r="G266">
        <f>IF(_5860[[#This Row],[Value]]=_5860[[#This Row],[Agree]],_5860[[#This Row],[Count]],0)</f>
        <v>2</v>
      </c>
      <c r="H266">
        <f>_xlfn.XLOOKUP("H.R. 5860",Table2[Bill],Table2[Weight?],"Error")</f>
        <v>2</v>
      </c>
    </row>
    <row r="267" spans="1:8" x14ac:dyDescent="0.2">
      <c r="A267" t="s">
        <v>314</v>
      </c>
      <c r="B267" t="s">
        <v>5</v>
      </c>
      <c r="C267" t="s">
        <v>13</v>
      </c>
      <c r="D267" t="s">
        <v>3</v>
      </c>
      <c r="E267">
        <f>IF(_5860[[#This Row],[Vote]]="YEA",1,0)</f>
        <v>0</v>
      </c>
      <c r="F267">
        <f>_xlfn.XLOOKUP("H.R. 5860",Table2[Bill],Table2[Agree Value])</f>
        <v>1</v>
      </c>
      <c r="G267">
        <f>IF(_5860[[#This Row],[Value]]=_5860[[#This Row],[Agree]],_5860[[#This Row],[Count]],0)</f>
        <v>0</v>
      </c>
      <c r="H267">
        <f>_xlfn.XLOOKUP("H.R. 5860",Table2[Bill],Table2[Weight?],"Error")</f>
        <v>2</v>
      </c>
    </row>
    <row r="268" spans="1:8" x14ac:dyDescent="0.2">
      <c r="A268" t="s">
        <v>315</v>
      </c>
      <c r="B268" t="s">
        <v>1</v>
      </c>
      <c r="C268" t="s">
        <v>36</v>
      </c>
      <c r="D268" t="s">
        <v>7</v>
      </c>
      <c r="E268">
        <f>IF(_5860[[#This Row],[Vote]]="YEA",1,0)</f>
        <v>1</v>
      </c>
      <c r="F268">
        <f>_xlfn.XLOOKUP("H.R. 5860",Table2[Bill],Table2[Agree Value])</f>
        <v>1</v>
      </c>
      <c r="G268">
        <f>IF(_5860[[#This Row],[Value]]=_5860[[#This Row],[Agree]],_5860[[#This Row],[Count]],0)</f>
        <v>2</v>
      </c>
      <c r="H268">
        <f>_xlfn.XLOOKUP("H.R. 5860",Table2[Bill],Table2[Weight?],"Error")</f>
        <v>2</v>
      </c>
    </row>
    <row r="269" spans="1:8" x14ac:dyDescent="0.2">
      <c r="A269" t="s">
        <v>316</v>
      </c>
      <c r="B269" t="s">
        <v>1</v>
      </c>
      <c r="C269" t="s">
        <v>24</v>
      </c>
      <c r="D269" t="s">
        <v>7</v>
      </c>
      <c r="E269">
        <f>IF(_5860[[#This Row],[Vote]]="YEA",1,0)</f>
        <v>1</v>
      </c>
      <c r="F269">
        <f>_xlfn.XLOOKUP("H.R. 5860",Table2[Bill],Table2[Agree Value])</f>
        <v>1</v>
      </c>
      <c r="G269">
        <f>IF(_5860[[#This Row],[Value]]=_5860[[#This Row],[Agree]],_5860[[#This Row],[Count]],0)</f>
        <v>2</v>
      </c>
      <c r="H269">
        <f>_xlfn.XLOOKUP("H.R. 5860",Table2[Bill],Table2[Weight?],"Error")</f>
        <v>2</v>
      </c>
    </row>
    <row r="270" spans="1:8" x14ac:dyDescent="0.2">
      <c r="A270" t="s">
        <v>317</v>
      </c>
      <c r="B270" t="s">
        <v>5</v>
      </c>
      <c r="C270" t="s">
        <v>2</v>
      </c>
      <c r="D270" t="s">
        <v>7</v>
      </c>
      <c r="E270">
        <f>IF(_5860[[#This Row],[Vote]]="YEA",1,0)</f>
        <v>1</v>
      </c>
      <c r="F270">
        <f>_xlfn.XLOOKUP("H.R. 5860",Table2[Bill],Table2[Agree Value])</f>
        <v>1</v>
      </c>
      <c r="G270">
        <f>IF(_5860[[#This Row],[Value]]=_5860[[#This Row],[Agree]],_5860[[#This Row],[Count]],0)</f>
        <v>2</v>
      </c>
      <c r="H270">
        <f>_xlfn.XLOOKUP("H.R. 5860",Table2[Bill],Table2[Weight?],"Error")</f>
        <v>2</v>
      </c>
    </row>
    <row r="271" spans="1:8" x14ac:dyDescent="0.2">
      <c r="A271" t="s">
        <v>318</v>
      </c>
      <c r="B271" t="s">
        <v>1</v>
      </c>
      <c r="C271" t="s">
        <v>64</v>
      </c>
      <c r="D271" t="s">
        <v>7</v>
      </c>
      <c r="E271">
        <f>IF(_5860[[#This Row],[Vote]]="YEA",1,0)</f>
        <v>1</v>
      </c>
      <c r="F271">
        <f>_xlfn.XLOOKUP("H.R. 5860",Table2[Bill],Table2[Agree Value])</f>
        <v>1</v>
      </c>
      <c r="G271">
        <f>IF(_5860[[#This Row],[Value]]=_5860[[#This Row],[Agree]],_5860[[#This Row],[Count]],0)</f>
        <v>2</v>
      </c>
      <c r="H271">
        <f>_xlfn.XLOOKUP("H.R. 5860",Table2[Bill],Table2[Weight?],"Error")</f>
        <v>2</v>
      </c>
    </row>
    <row r="272" spans="1:8" x14ac:dyDescent="0.2">
      <c r="A272" t="s">
        <v>319</v>
      </c>
      <c r="B272" t="s">
        <v>1</v>
      </c>
      <c r="C272" t="s">
        <v>203</v>
      </c>
      <c r="D272" t="s">
        <v>7</v>
      </c>
      <c r="E272">
        <f>IF(_5860[[#This Row],[Vote]]="YEA",1,0)</f>
        <v>1</v>
      </c>
      <c r="F272">
        <f>_xlfn.XLOOKUP("H.R. 5860",Table2[Bill],Table2[Agree Value])</f>
        <v>1</v>
      </c>
      <c r="G272">
        <f>IF(_5860[[#This Row],[Value]]=_5860[[#This Row],[Agree]],_5860[[#This Row],[Count]],0)</f>
        <v>2</v>
      </c>
      <c r="H272">
        <f>_xlfn.XLOOKUP("H.R. 5860",Table2[Bill],Table2[Weight?],"Error")</f>
        <v>2</v>
      </c>
    </row>
    <row r="273" spans="1:8" x14ac:dyDescent="0.2">
      <c r="A273" t="s">
        <v>320</v>
      </c>
      <c r="B273" t="s">
        <v>1</v>
      </c>
      <c r="C273" t="s">
        <v>64</v>
      </c>
      <c r="D273" t="s">
        <v>7</v>
      </c>
      <c r="E273">
        <f>IF(_5860[[#This Row],[Vote]]="YEA",1,0)</f>
        <v>1</v>
      </c>
      <c r="F273">
        <f>_xlfn.XLOOKUP("H.R. 5860",Table2[Bill],Table2[Agree Value])</f>
        <v>1</v>
      </c>
      <c r="G273">
        <f>IF(_5860[[#This Row],[Value]]=_5860[[#This Row],[Agree]],_5860[[#This Row],[Count]],0)</f>
        <v>2</v>
      </c>
      <c r="H273">
        <f>_xlfn.XLOOKUP("H.R. 5860",Table2[Bill],Table2[Weight?],"Error")</f>
        <v>2</v>
      </c>
    </row>
    <row r="274" spans="1:8" x14ac:dyDescent="0.2">
      <c r="A274" t="s">
        <v>321</v>
      </c>
      <c r="B274" t="s">
        <v>5</v>
      </c>
      <c r="C274" t="s">
        <v>66</v>
      </c>
      <c r="D274" t="s">
        <v>7</v>
      </c>
      <c r="E274">
        <f>IF(_5860[[#This Row],[Vote]]="YEA",1,0)</f>
        <v>1</v>
      </c>
      <c r="F274">
        <f>_xlfn.XLOOKUP("H.R. 5860",Table2[Bill],Table2[Agree Value])</f>
        <v>1</v>
      </c>
      <c r="G274">
        <f>IF(_5860[[#This Row],[Value]]=_5860[[#This Row],[Agree]],_5860[[#This Row],[Count]],0)</f>
        <v>2</v>
      </c>
      <c r="H274">
        <f>_xlfn.XLOOKUP("H.R. 5860",Table2[Bill],Table2[Weight?],"Error")</f>
        <v>2</v>
      </c>
    </row>
    <row r="275" spans="1:8" x14ac:dyDescent="0.2">
      <c r="A275" t="s">
        <v>322</v>
      </c>
      <c r="B275" t="s">
        <v>1</v>
      </c>
      <c r="C275" t="s">
        <v>219</v>
      </c>
      <c r="D275" t="s">
        <v>7</v>
      </c>
      <c r="E275">
        <f>IF(_5860[[#This Row],[Vote]]="YEA",1,0)</f>
        <v>1</v>
      </c>
      <c r="F275">
        <f>_xlfn.XLOOKUP("H.R. 5860",Table2[Bill],Table2[Agree Value])</f>
        <v>1</v>
      </c>
      <c r="G275">
        <f>IF(_5860[[#This Row],[Value]]=_5860[[#This Row],[Agree]],_5860[[#This Row],[Count]],0)</f>
        <v>2</v>
      </c>
      <c r="H275">
        <f>_xlfn.XLOOKUP("H.R. 5860",Table2[Bill],Table2[Weight?],"Error")</f>
        <v>2</v>
      </c>
    </row>
    <row r="276" spans="1:8" x14ac:dyDescent="0.2">
      <c r="A276" t="s">
        <v>323</v>
      </c>
      <c r="B276" t="s">
        <v>5</v>
      </c>
      <c r="C276" t="s">
        <v>62</v>
      </c>
      <c r="D276" t="s">
        <v>3</v>
      </c>
      <c r="E276">
        <f>IF(_5860[[#This Row],[Vote]]="YEA",1,0)</f>
        <v>0</v>
      </c>
      <c r="F276">
        <f>_xlfn.XLOOKUP("H.R. 5860",Table2[Bill],Table2[Agree Value])</f>
        <v>1</v>
      </c>
      <c r="G276">
        <f>IF(_5860[[#This Row],[Value]]=_5860[[#This Row],[Agree]],_5860[[#This Row],[Count]],0)</f>
        <v>0</v>
      </c>
      <c r="H276">
        <f>_xlfn.XLOOKUP("H.R. 5860",Table2[Bill],Table2[Weight?],"Error")</f>
        <v>2</v>
      </c>
    </row>
    <row r="277" spans="1:8" x14ac:dyDescent="0.2">
      <c r="A277" t="s">
        <v>324</v>
      </c>
      <c r="B277" t="s">
        <v>5</v>
      </c>
      <c r="C277" t="s">
        <v>31</v>
      </c>
      <c r="D277" t="s">
        <v>7</v>
      </c>
      <c r="E277">
        <f>IF(_5860[[#This Row],[Vote]]="YEA",1,0)</f>
        <v>1</v>
      </c>
      <c r="F277">
        <f>_xlfn.XLOOKUP("H.R. 5860",Table2[Bill],Table2[Agree Value])</f>
        <v>1</v>
      </c>
      <c r="G277">
        <f>IF(_5860[[#This Row],[Value]]=_5860[[#This Row],[Agree]],_5860[[#This Row],[Count]],0)</f>
        <v>2</v>
      </c>
      <c r="H277">
        <f>_xlfn.XLOOKUP("H.R. 5860",Table2[Bill],Table2[Weight?],"Error")</f>
        <v>2</v>
      </c>
    </row>
    <row r="278" spans="1:8" x14ac:dyDescent="0.2">
      <c r="A278" t="s">
        <v>325</v>
      </c>
      <c r="B278" t="s">
        <v>5</v>
      </c>
      <c r="C278" t="s">
        <v>326</v>
      </c>
      <c r="D278" t="s">
        <v>7</v>
      </c>
      <c r="E278">
        <f>IF(_5860[[#This Row],[Vote]]="YEA",1,0)</f>
        <v>1</v>
      </c>
      <c r="F278">
        <f>_xlfn.XLOOKUP("H.R. 5860",Table2[Bill],Table2[Agree Value])</f>
        <v>1</v>
      </c>
      <c r="G278">
        <f>IF(_5860[[#This Row],[Value]]=_5860[[#This Row],[Agree]],_5860[[#This Row],[Count]],0)</f>
        <v>2</v>
      </c>
      <c r="H278">
        <f>_xlfn.XLOOKUP("H.R. 5860",Table2[Bill],Table2[Weight?],"Error")</f>
        <v>2</v>
      </c>
    </row>
    <row r="279" spans="1:8" x14ac:dyDescent="0.2">
      <c r="A279" t="s">
        <v>327</v>
      </c>
      <c r="B279" t="s">
        <v>5</v>
      </c>
      <c r="C279" t="s">
        <v>164</v>
      </c>
      <c r="D279" t="s">
        <v>7</v>
      </c>
      <c r="E279">
        <f>IF(_5860[[#This Row],[Vote]]="YEA",1,0)</f>
        <v>1</v>
      </c>
      <c r="F279">
        <f>_xlfn.XLOOKUP("H.R. 5860",Table2[Bill],Table2[Agree Value])</f>
        <v>1</v>
      </c>
      <c r="G279">
        <f>IF(_5860[[#This Row],[Value]]=_5860[[#This Row],[Agree]],_5860[[#This Row],[Count]],0)</f>
        <v>2</v>
      </c>
      <c r="H279">
        <f>_xlfn.XLOOKUP("H.R. 5860",Table2[Bill],Table2[Weight?],"Error")</f>
        <v>2</v>
      </c>
    </row>
    <row r="280" spans="1:8" x14ac:dyDescent="0.2">
      <c r="A280" t="s">
        <v>328</v>
      </c>
      <c r="B280" t="s">
        <v>5</v>
      </c>
      <c r="C280" t="s">
        <v>39</v>
      </c>
      <c r="D280" t="s">
        <v>3</v>
      </c>
      <c r="E280">
        <f>IF(_5860[[#This Row],[Vote]]="YEA",1,0)</f>
        <v>0</v>
      </c>
      <c r="F280">
        <f>_xlfn.XLOOKUP("H.R. 5860",Table2[Bill],Table2[Agree Value])</f>
        <v>1</v>
      </c>
      <c r="G280">
        <f>IF(_5860[[#This Row],[Value]]=_5860[[#This Row],[Agree]],_5860[[#This Row],[Count]],0)</f>
        <v>0</v>
      </c>
      <c r="H280">
        <f>_xlfn.XLOOKUP("H.R. 5860",Table2[Bill],Table2[Weight?],"Error")</f>
        <v>2</v>
      </c>
    </row>
    <row r="281" spans="1:8" x14ac:dyDescent="0.2">
      <c r="A281" t="s">
        <v>329</v>
      </c>
      <c r="B281" t="s">
        <v>5</v>
      </c>
      <c r="C281" t="s">
        <v>64</v>
      </c>
      <c r="D281" t="s">
        <v>7</v>
      </c>
      <c r="E281">
        <f>IF(_5860[[#This Row],[Vote]]="YEA",1,0)</f>
        <v>1</v>
      </c>
      <c r="F281">
        <f>_xlfn.XLOOKUP("H.R. 5860",Table2[Bill],Table2[Agree Value])</f>
        <v>1</v>
      </c>
      <c r="G281">
        <f>IF(_5860[[#This Row],[Value]]=_5860[[#This Row],[Agree]],_5860[[#This Row],[Count]],0)</f>
        <v>2</v>
      </c>
      <c r="H281">
        <f>_xlfn.XLOOKUP("H.R. 5860",Table2[Bill],Table2[Weight?],"Error")</f>
        <v>2</v>
      </c>
    </row>
    <row r="282" spans="1:8" x14ac:dyDescent="0.2">
      <c r="A282" t="s">
        <v>330</v>
      </c>
      <c r="B282" t="s">
        <v>5</v>
      </c>
      <c r="C282" t="s">
        <v>45</v>
      </c>
      <c r="D282" t="s">
        <v>3</v>
      </c>
      <c r="E282">
        <f>IF(_5860[[#This Row],[Vote]]="YEA",1,0)</f>
        <v>0</v>
      </c>
      <c r="F282">
        <f>_xlfn.XLOOKUP("H.R. 5860",Table2[Bill],Table2[Agree Value])</f>
        <v>1</v>
      </c>
      <c r="G282">
        <f>IF(_5860[[#This Row],[Value]]=_5860[[#This Row],[Agree]],_5860[[#This Row],[Count]],0)</f>
        <v>0</v>
      </c>
      <c r="H282">
        <f>_xlfn.XLOOKUP("H.R. 5860",Table2[Bill],Table2[Weight?],"Error")</f>
        <v>2</v>
      </c>
    </row>
    <row r="283" spans="1:8" x14ac:dyDescent="0.2">
      <c r="A283" t="s">
        <v>331</v>
      </c>
      <c r="B283" t="s">
        <v>5</v>
      </c>
      <c r="C283" t="s">
        <v>326</v>
      </c>
      <c r="D283" t="s">
        <v>3</v>
      </c>
      <c r="E283">
        <f>IF(_5860[[#This Row],[Vote]]="YEA",1,0)</f>
        <v>0</v>
      </c>
      <c r="F283">
        <f>_xlfn.XLOOKUP("H.R. 5860",Table2[Bill],Table2[Agree Value])</f>
        <v>1</v>
      </c>
      <c r="G283">
        <f>IF(_5860[[#This Row],[Value]]=_5860[[#This Row],[Agree]],_5860[[#This Row],[Count]],0)</f>
        <v>0</v>
      </c>
      <c r="H283">
        <f>_xlfn.XLOOKUP("H.R. 5860",Table2[Bill],Table2[Weight?],"Error")</f>
        <v>2</v>
      </c>
    </row>
    <row r="284" spans="1:8" x14ac:dyDescent="0.2">
      <c r="A284" t="s">
        <v>332</v>
      </c>
      <c r="B284" t="s">
        <v>5</v>
      </c>
      <c r="C284" t="s">
        <v>6</v>
      </c>
      <c r="D284" t="s">
        <v>3</v>
      </c>
      <c r="E284">
        <f>IF(_5860[[#This Row],[Vote]]="YEA",1,0)</f>
        <v>0</v>
      </c>
      <c r="F284">
        <f>_xlfn.XLOOKUP("H.R. 5860",Table2[Bill],Table2[Agree Value])</f>
        <v>1</v>
      </c>
      <c r="G284">
        <f>IF(_5860[[#This Row],[Value]]=_5860[[#This Row],[Agree]],_5860[[#This Row],[Count]],0)</f>
        <v>0</v>
      </c>
      <c r="H284">
        <f>_xlfn.XLOOKUP("H.R. 5860",Table2[Bill],Table2[Weight?],"Error")</f>
        <v>2</v>
      </c>
    </row>
    <row r="285" spans="1:8" x14ac:dyDescent="0.2">
      <c r="A285" t="s">
        <v>333</v>
      </c>
      <c r="B285" t="s">
        <v>5</v>
      </c>
      <c r="C285" t="s">
        <v>129</v>
      </c>
      <c r="D285" t="s">
        <v>7</v>
      </c>
      <c r="E285">
        <f>IF(_5860[[#This Row],[Vote]]="YEA",1,0)</f>
        <v>1</v>
      </c>
      <c r="F285">
        <f>_xlfn.XLOOKUP("H.R. 5860",Table2[Bill],Table2[Agree Value])</f>
        <v>1</v>
      </c>
      <c r="G285">
        <f>IF(_5860[[#This Row],[Value]]=_5860[[#This Row],[Agree]],_5860[[#This Row],[Count]],0)</f>
        <v>2</v>
      </c>
      <c r="H285">
        <f>_xlfn.XLOOKUP("H.R. 5860",Table2[Bill],Table2[Weight?],"Error")</f>
        <v>2</v>
      </c>
    </row>
    <row r="286" spans="1:8" x14ac:dyDescent="0.2">
      <c r="A286" t="s">
        <v>334</v>
      </c>
      <c r="B286" t="s">
        <v>1</v>
      </c>
      <c r="C286" t="s">
        <v>169</v>
      </c>
      <c r="D286" t="s">
        <v>7</v>
      </c>
      <c r="E286">
        <f>IF(_5860[[#This Row],[Vote]]="YEA",1,0)</f>
        <v>1</v>
      </c>
      <c r="F286">
        <f>_xlfn.XLOOKUP("H.R. 5860",Table2[Bill],Table2[Agree Value])</f>
        <v>1</v>
      </c>
      <c r="G286">
        <f>IF(_5860[[#This Row],[Value]]=_5860[[#This Row],[Agree]],_5860[[#This Row],[Count]],0)</f>
        <v>2</v>
      </c>
      <c r="H286">
        <f>_xlfn.XLOOKUP("H.R. 5860",Table2[Bill],Table2[Weight?],"Error")</f>
        <v>2</v>
      </c>
    </row>
    <row r="287" spans="1:8" x14ac:dyDescent="0.2">
      <c r="A287" t="s">
        <v>335</v>
      </c>
      <c r="B287" t="s">
        <v>5</v>
      </c>
      <c r="C287" t="s">
        <v>15</v>
      </c>
      <c r="D287" t="s">
        <v>3</v>
      </c>
      <c r="E287">
        <f>IF(_5860[[#This Row],[Vote]]="YEA",1,0)</f>
        <v>0</v>
      </c>
      <c r="F287">
        <f>_xlfn.XLOOKUP("H.R. 5860",Table2[Bill],Table2[Agree Value])</f>
        <v>1</v>
      </c>
      <c r="G287">
        <f>IF(_5860[[#This Row],[Value]]=_5860[[#This Row],[Agree]],_5860[[#This Row],[Count]],0)</f>
        <v>0</v>
      </c>
      <c r="H287">
        <f>_xlfn.XLOOKUP("H.R. 5860",Table2[Bill],Table2[Weight?],"Error")</f>
        <v>2</v>
      </c>
    </row>
    <row r="288" spans="1:8" x14ac:dyDescent="0.2">
      <c r="A288" t="s">
        <v>336</v>
      </c>
      <c r="B288" t="s">
        <v>1</v>
      </c>
      <c r="C288" t="s">
        <v>64</v>
      </c>
      <c r="D288" t="s">
        <v>7</v>
      </c>
      <c r="E288">
        <f>IF(_5860[[#This Row],[Vote]]="YEA",1,0)</f>
        <v>1</v>
      </c>
      <c r="F288">
        <f>_xlfn.XLOOKUP("H.R. 5860",Table2[Bill],Table2[Agree Value])</f>
        <v>1</v>
      </c>
      <c r="G288">
        <f>IF(_5860[[#This Row],[Value]]=_5860[[#This Row],[Agree]],_5860[[#This Row],[Count]],0)</f>
        <v>2</v>
      </c>
      <c r="H288">
        <f>_xlfn.XLOOKUP("H.R. 5860",Table2[Bill],Table2[Weight?],"Error")</f>
        <v>2</v>
      </c>
    </row>
    <row r="289" spans="1:8" x14ac:dyDescent="0.2">
      <c r="A289" t="s">
        <v>337</v>
      </c>
      <c r="B289" t="s">
        <v>1</v>
      </c>
      <c r="C289" t="s">
        <v>39</v>
      </c>
      <c r="D289" t="s">
        <v>7</v>
      </c>
      <c r="E289">
        <f>IF(_5860[[#This Row],[Vote]]="YEA",1,0)</f>
        <v>1</v>
      </c>
      <c r="F289">
        <f>_xlfn.XLOOKUP("H.R. 5860",Table2[Bill],Table2[Agree Value])</f>
        <v>1</v>
      </c>
      <c r="G289">
        <f>IF(_5860[[#This Row],[Value]]=_5860[[#This Row],[Agree]],_5860[[#This Row],[Count]],0)</f>
        <v>2</v>
      </c>
      <c r="H289">
        <f>_xlfn.XLOOKUP("H.R. 5860",Table2[Bill],Table2[Weight?],"Error")</f>
        <v>2</v>
      </c>
    </row>
    <row r="290" spans="1:8" x14ac:dyDescent="0.2">
      <c r="A290" t="s">
        <v>338</v>
      </c>
      <c r="B290" t="s">
        <v>1</v>
      </c>
      <c r="C290" t="s">
        <v>24</v>
      </c>
      <c r="D290" t="s">
        <v>7</v>
      </c>
      <c r="E290">
        <f>IF(_5860[[#This Row],[Vote]]="YEA",1,0)</f>
        <v>1</v>
      </c>
      <c r="F290">
        <f>_xlfn.XLOOKUP("H.R. 5860",Table2[Bill],Table2[Agree Value])</f>
        <v>1</v>
      </c>
      <c r="G290">
        <f>IF(_5860[[#This Row],[Value]]=_5860[[#This Row],[Agree]],_5860[[#This Row],[Count]],0)</f>
        <v>2</v>
      </c>
      <c r="H290">
        <f>_xlfn.XLOOKUP("H.R. 5860",Table2[Bill],Table2[Weight?],"Error")</f>
        <v>2</v>
      </c>
    </row>
    <row r="291" spans="1:8" x14ac:dyDescent="0.2">
      <c r="A291" t="s">
        <v>339</v>
      </c>
      <c r="B291" t="s">
        <v>1</v>
      </c>
      <c r="C291" t="s">
        <v>29</v>
      </c>
      <c r="D291" t="s">
        <v>7</v>
      </c>
      <c r="E291">
        <f>IF(_5860[[#This Row],[Vote]]="YEA",1,0)</f>
        <v>1</v>
      </c>
      <c r="F291">
        <f>_xlfn.XLOOKUP("H.R. 5860",Table2[Bill],Table2[Agree Value])</f>
        <v>1</v>
      </c>
      <c r="G291">
        <f>IF(_5860[[#This Row],[Value]]=_5860[[#This Row],[Agree]],_5860[[#This Row],[Count]],0)</f>
        <v>2</v>
      </c>
      <c r="H291">
        <f>_xlfn.XLOOKUP("H.R. 5860",Table2[Bill],Table2[Weight?],"Error")</f>
        <v>2</v>
      </c>
    </row>
    <row r="292" spans="1:8" x14ac:dyDescent="0.2">
      <c r="A292" t="s">
        <v>340</v>
      </c>
      <c r="B292" t="s">
        <v>1</v>
      </c>
      <c r="C292" t="s">
        <v>9</v>
      </c>
      <c r="D292" t="s">
        <v>7</v>
      </c>
      <c r="E292">
        <f>IF(_5860[[#This Row],[Vote]]="YEA",1,0)</f>
        <v>1</v>
      </c>
      <c r="F292">
        <f>_xlfn.XLOOKUP("H.R. 5860",Table2[Bill],Table2[Agree Value])</f>
        <v>1</v>
      </c>
      <c r="G292">
        <f>IF(_5860[[#This Row],[Value]]=_5860[[#This Row],[Agree]],_5860[[#This Row],[Count]],0)</f>
        <v>2</v>
      </c>
      <c r="H292">
        <f>_xlfn.XLOOKUP("H.R. 5860",Table2[Bill],Table2[Weight?],"Error")</f>
        <v>2</v>
      </c>
    </row>
    <row r="293" spans="1:8" x14ac:dyDescent="0.2">
      <c r="A293" t="s">
        <v>341</v>
      </c>
      <c r="B293" t="s">
        <v>5</v>
      </c>
      <c r="C293" t="s">
        <v>2</v>
      </c>
      <c r="D293" t="s">
        <v>3</v>
      </c>
      <c r="E293">
        <f>IF(_5860[[#This Row],[Vote]]="YEA",1,0)</f>
        <v>0</v>
      </c>
      <c r="F293">
        <f>_xlfn.XLOOKUP("H.R. 5860",Table2[Bill],Table2[Agree Value])</f>
        <v>1</v>
      </c>
      <c r="G293">
        <f>IF(_5860[[#This Row],[Value]]=_5860[[#This Row],[Agree]],_5860[[#This Row],[Count]],0)</f>
        <v>0</v>
      </c>
      <c r="H293">
        <f>_xlfn.XLOOKUP("H.R. 5860",Table2[Bill],Table2[Weight?],"Error")</f>
        <v>2</v>
      </c>
    </row>
    <row r="294" spans="1:8" x14ac:dyDescent="0.2">
      <c r="A294" t="s">
        <v>342</v>
      </c>
      <c r="B294" t="s">
        <v>1</v>
      </c>
      <c r="C294" t="s">
        <v>64</v>
      </c>
      <c r="D294" t="s">
        <v>7</v>
      </c>
      <c r="E294">
        <f>IF(_5860[[#This Row],[Vote]]="YEA",1,0)</f>
        <v>1</v>
      </c>
      <c r="F294">
        <f>_xlfn.XLOOKUP("H.R. 5860",Table2[Bill],Table2[Agree Value])</f>
        <v>1</v>
      </c>
      <c r="G294">
        <f>IF(_5860[[#This Row],[Value]]=_5860[[#This Row],[Agree]],_5860[[#This Row],[Count]],0)</f>
        <v>2</v>
      </c>
      <c r="H294">
        <f>_xlfn.XLOOKUP("H.R. 5860",Table2[Bill],Table2[Weight?],"Error")</f>
        <v>2</v>
      </c>
    </row>
    <row r="295" spans="1:8" x14ac:dyDescent="0.2">
      <c r="A295" t="s">
        <v>343</v>
      </c>
      <c r="B295" t="s">
        <v>1</v>
      </c>
      <c r="C295" t="s">
        <v>9</v>
      </c>
      <c r="D295" t="s">
        <v>7</v>
      </c>
      <c r="E295">
        <f>IF(_5860[[#This Row],[Vote]]="YEA",1,0)</f>
        <v>1</v>
      </c>
      <c r="F295">
        <f>_xlfn.XLOOKUP("H.R. 5860",Table2[Bill],Table2[Agree Value])</f>
        <v>1</v>
      </c>
      <c r="G295">
        <f>IF(_5860[[#This Row],[Value]]=_5860[[#This Row],[Agree]],_5860[[#This Row],[Count]],0)</f>
        <v>2</v>
      </c>
      <c r="H295">
        <f>_xlfn.XLOOKUP("H.R. 5860",Table2[Bill],Table2[Weight?],"Error")</f>
        <v>2</v>
      </c>
    </row>
    <row r="296" spans="1:8" x14ac:dyDescent="0.2">
      <c r="A296" t="s">
        <v>344</v>
      </c>
      <c r="B296" t="s">
        <v>1</v>
      </c>
      <c r="C296" t="s">
        <v>24</v>
      </c>
      <c r="D296" t="s">
        <v>7</v>
      </c>
      <c r="E296">
        <f>IF(_5860[[#This Row],[Vote]]="YEA",1,0)</f>
        <v>1</v>
      </c>
      <c r="F296">
        <f>_xlfn.XLOOKUP("H.R. 5860",Table2[Bill],Table2[Agree Value])</f>
        <v>1</v>
      </c>
      <c r="G296">
        <f>IF(_5860[[#This Row],[Value]]=_5860[[#This Row],[Agree]],_5860[[#This Row],[Count]],0)</f>
        <v>2</v>
      </c>
      <c r="H296">
        <f>_xlfn.XLOOKUP("H.R. 5860",Table2[Bill],Table2[Weight?],"Error")</f>
        <v>2</v>
      </c>
    </row>
    <row r="297" spans="1:8" x14ac:dyDescent="0.2">
      <c r="A297" t="s">
        <v>345</v>
      </c>
      <c r="B297" t="s">
        <v>1</v>
      </c>
      <c r="C297" t="s">
        <v>59</v>
      </c>
      <c r="D297" t="s">
        <v>7</v>
      </c>
      <c r="E297">
        <f>IF(_5860[[#This Row],[Vote]]="YEA",1,0)</f>
        <v>1</v>
      </c>
      <c r="F297">
        <f>_xlfn.XLOOKUP("H.R. 5860",Table2[Bill],Table2[Agree Value])</f>
        <v>1</v>
      </c>
      <c r="G297">
        <f>IF(_5860[[#This Row],[Value]]=_5860[[#This Row],[Agree]],_5860[[#This Row],[Count]],0)</f>
        <v>2</v>
      </c>
      <c r="H297">
        <f>_xlfn.XLOOKUP("H.R. 5860",Table2[Bill],Table2[Weight?],"Error")</f>
        <v>2</v>
      </c>
    </row>
    <row r="298" spans="1:8" x14ac:dyDescent="0.2">
      <c r="A298" t="s">
        <v>346</v>
      </c>
      <c r="B298" t="s">
        <v>5</v>
      </c>
      <c r="C298" t="s">
        <v>15</v>
      </c>
      <c r="D298" t="s">
        <v>3</v>
      </c>
      <c r="E298">
        <f>IF(_5860[[#This Row],[Vote]]="YEA",1,0)</f>
        <v>0</v>
      </c>
      <c r="F298">
        <f>_xlfn.XLOOKUP("H.R. 5860",Table2[Bill],Table2[Agree Value])</f>
        <v>1</v>
      </c>
      <c r="G298">
        <f>IF(_5860[[#This Row],[Value]]=_5860[[#This Row],[Agree]],_5860[[#This Row],[Count]],0)</f>
        <v>0</v>
      </c>
      <c r="H298">
        <f>_xlfn.XLOOKUP("H.R. 5860",Table2[Bill],Table2[Weight?],"Error")</f>
        <v>2</v>
      </c>
    </row>
    <row r="299" spans="1:8" x14ac:dyDescent="0.2">
      <c r="A299" t="s">
        <v>347</v>
      </c>
      <c r="B299" t="s">
        <v>5</v>
      </c>
      <c r="C299" t="s">
        <v>141</v>
      </c>
      <c r="D299" t="s">
        <v>7</v>
      </c>
      <c r="E299">
        <f>IF(_5860[[#This Row],[Vote]]="YEA",1,0)</f>
        <v>1</v>
      </c>
      <c r="F299">
        <f>_xlfn.XLOOKUP("H.R. 5860",Table2[Bill],Table2[Agree Value])</f>
        <v>1</v>
      </c>
      <c r="G299">
        <f>IF(_5860[[#This Row],[Value]]=_5860[[#This Row],[Agree]],_5860[[#This Row],[Count]],0)</f>
        <v>2</v>
      </c>
      <c r="H299">
        <f>_xlfn.XLOOKUP("H.R. 5860",Table2[Bill],Table2[Weight?],"Error")</f>
        <v>2</v>
      </c>
    </row>
    <row r="300" spans="1:8" x14ac:dyDescent="0.2">
      <c r="A300" t="s">
        <v>348</v>
      </c>
      <c r="B300" t="s">
        <v>1</v>
      </c>
      <c r="C300" t="s">
        <v>2</v>
      </c>
      <c r="D300" t="s">
        <v>7</v>
      </c>
      <c r="E300">
        <f>IF(_5860[[#This Row],[Vote]]="YEA",1,0)</f>
        <v>1</v>
      </c>
      <c r="F300">
        <f>_xlfn.XLOOKUP("H.R. 5860",Table2[Bill],Table2[Agree Value])</f>
        <v>1</v>
      </c>
      <c r="G300">
        <f>IF(_5860[[#This Row],[Value]]=_5860[[#This Row],[Agree]],_5860[[#This Row],[Count]],0)</f>
        <v>2</v>
      </c>
      <c r="H300">
        <f>_xlfn.XLOOKUP("H.R. 5860",Table2[Bill],Table2[Weight?],"Error")</f>
        <v>2</v>
      </c>
    </row>
    <row r="301" spans="1:8" x14ac:dyDescent="0.2">
      <c r="A301" t="s">
        <v>349</v>
      </c>
      <c r="B301" t="s">
        <v>1</v>
      </c>
      <c r="C301" t="s">
        <v>203</v>
      </c>
      <c r="D301" t="s">
        <v>7</v>
      </c>
      <c r="E301">
        <f>IF(_5860[[#This Row],[Vote]]="YEA",1,0)</f>
        <v>1</v>
      </c>
      <c r="F301">
        <f>_xlfn.XLOOKUP("H.R. 5860",Table2[Bill],Table2[Agree Value])</f>
        <v>1</v>
      </c>
      <c r="G301">
        <f>IF(_5860[[#This Row],[Value]]=_5860[[#This Row],[Agree]],_5860[[#This Row],[Count]],0)</f>
        <v>2</v>
      </c>
      <c r="H301">
        <f>_xlfn.XLOOKUP("H.R. 5860",Table2[Bill],Table2[Weight?],"Error")</f>
        <v>2</v>
      </c>
    </row>
    <row r="302" spans="1:8" x14ac:dyDescent="0.2">
      <c r="A302" t="s">
        <v>350</v>
      </c>
      <c r="B302" t="s">
        <v>5</v>
      </c>
      <c r="C302" t="s">
        <v>108</v>
      </c>
      <c r="D302" t="s">
        <v>3</v>
      </c>
      <c r="E302">
        <f>IF(_5860[[#This Row],[Vote]]="YEA",1,0)</f>
        <v>0</v>
      </c>
      <c r="F302">
        <f>_xlfn.XLOOKUP("H.R. 5860",Table2[Bill],Table2[Agree Value])</f>
        <v>1</v>
      </c>
      <c r="G302">
        <f>IF(_5860[[#This Row],[Value]]=_5860[[#This Row],[Agree]],_5860[[#This Row],[Count]],0)</f>
        <v>0</v>
      </c>
      <c r="H302">
        <f>_xlfn.XLOOKUP("H.R. 5860",Table2[Bill],Table2[Weight?],"Error")</f>
        <v>2</v>
      </c>
    </row>
    <row r="303" spans="1:8" x14ac:dyDescent="0.2">
      <c r="A303" t="s">
        <v>351</v>
      </c>
      <c r="B303" t="s">
        <v>5</v>
      </c>
      <c r="C303" t="s">
        <v>164</v>
      </c>
      <c r="D303" t="s">
        <v>7</v>
      </c>
      <c r="E303">
        <f>IF(_5860[[#This Row],[Vote]]="YEA",1,0)</f>
        <v>1</v>
      </c>
      <c r="F303">
        <f>_xlfn.XLOOKUP("H.R. 5860",Table2[Bill],Table2[Agree Value])</f>
        <v>1</v>
      </c>
      <c r="G303">
        <f>IF(_5860[[#This Row],[Value]]=_5860[[#This Row],[Agree]],_5860[[#This Row],[Count]],0)</f>
        <v>2</v>
      </c>
      <c r="H303">
        <f>_xlfn.XLOOKUP("H.R. 5860",Table2[Bill],Table2[Weight?],"Error")</f>
        <v>2</v>
      </c>
    </row>
    <row r="304" spans="1:8" x14ac:dyDescent="0.2">
      <c r="A304" t="s">
        <v>352</v>
      </c>
      <c r="B304" t="s">
        <v>5</v>
      </c>
      <c r="C304" t="s">
        <v>9</v>
      </c>
      <c r="D304" t="s">
        <v>3</v>
      </c>
      <c r="E304">
        <f>IF(_5860[[#This Row],[Vote]]="YEA",1,0)</f>
        <v>0</v>
      </c>
      <c r="F304">
        <f>_xlfn.XLOOKUP("H.R. 5860",Table2[Bill],Table2[Agree Value])</f>
        <v>1</v>
      </c>
      <c r="G304">
        <f>IF(_5860[[#This Row],[Value]]=_5860[[#This Row],[Agree]],_5860[[#This Row],[Count]],0)</f>
        <v>0</v>
      </c>
      <c r="H304">
        <f>_xlfn.XLOOKUP("H.R. 5860",Table2[Bill],Table2[Weight?],"Error")</f>
        <v>2</v>
      </c>
    </row>
    <row r="305" spans="1:8" x14ac:dyDescent="0.2">
      <c r="A305" t="s">
        <v>353</v>
      </c>
      <c r="B305" t="s">
        <v>1</v>
      </c>
      <c r="C305" t="s">
        <v>64</v>
      </c>
      <c r="D305" t="s">
        <v>7</v>
      </c>
      <c r="E305">
        <f>IF(_5860[[#This Row],[Vote]]="YEA",1,0)</f>
        <v>1</v>
      </c>
      <c r="F305">
        <f>_xlfn.XLOOKUP("H.R. 5860",Table2[Bill],Table2[Agree Value])</f>
        <v>1</v>
      </c>
      <c r="G305">
        <f>IF(_5860[[#This Row],[Value]]=_5860[[#This Row],[Agree]],_5860[[#This Row],[Count]],0)</f>
        <v>2</v>
      </c>
      <c r="H305">
        <f>_xlfn.XLOOKUP("H.R. 5860",Table2[Bill],Table2[Weight?],"Error")</f>
        <v>2</v>
      </c>
    </row>
    <row r="306" spans="1:8" x14ac:dyDescent="0.2">
      <c r="A306" t="s">
        <v>354</v>
      </c>
      <c r="B306" t="s">
        <v>5</v>
      </c>
      <c r="C306" t="s">
        <v>75</v>
      </c>
      <c r="D306" t="s">
        <v>3</v>
      </c>
      <c r="E306">
        <f>IF(_5860[[#This Row],[Vote]]="YEA",1,0)</f>
        <v>0</v>
      </c>
      <c r="F306">
        <f>_xlfn.XLOOKUP("H.R. 5860",Table2[Bill],Table2[Agree Value])</f>
        <v>1</v>
      </c>
      <c r="G306">
        <f>IF(_5860[[#This Row],[Value]]=_5860[[#This Row],[Agree]],_5860[[#This Row],[Count]],0)</f>
        <v>0</v>
      </c>
      <c r="H306">
        <f>_xlfn.XLOOKUP("H.R. 5860",Table2[Bill],Table2[Weight?],"Error")</f>
        <v>2</v>
      </c>
    </row>
    <row r="307" spans="1:8" x14ac:dyDescent="0.2">
      <c r="A307" t="s">
        <v>355</v>
      </c>
      <c r="B307" t="s">
        <v>1</v>
      </c>
      <c r="C307" t="s">
        <v>120</v>
      </c>
      <c r="D307" t="s">
        <v>7</v>
      </c>
      <c r="E307">
        <f>IF(_5860[[#This Row],[Vote]]="YEA",1,0)</f>
        <v>1</v>
      </c>
      <c r="F307">
        <f>_xlfn.XLOOKUP("H.R. 5860",Table2[Bill],Table2[Agree Value])</f>
        <v>1</v>
      </c>
      <c r="G307">
        <f>IF(_5860[[#This Row],[Value]]=_5860[[#This Row],[Agree]],_5860[[#This Row],[Count]],0)</f>
        <v>2</v>
      </c>
      <c r="H307">
        <f>_xlfn.XLOOKUP("H.R. 5860",Table2[Bill],Table2[Weight?],"Error")</f>
        <v>2</v>
      </c>
    </row>
    <row r="308" spans="1:8" x14ac:dyDescent="0.2">
      <c r="A308" t="s">
        <v>356</v>
      </c>
      <c r="B308" t="s">
        <v>5</v>
      </c>
      <c r="C308" t="s">
        <v>129</v>
      </c>
      <c r="D308" t="s">
        <v>7</v>
      </c>
      <c r="E308">
        <f>IF(_5860[[#This Row],[Vote]]="YEA",1,0)</f>
        <v>1</v>
      </c>
      <c r="F308">
        <f>_xlfn.XLOOKUP("H.R. 5860",Table2[Bill],Table2[Agree Value])</f>
        <v>1</v>
      </c>
      <c r="G308">
        <f>IF(_5860[[#This Row],[Value]]=_5860[[#This Row],[Agree]],_5860[[#This Row],[Count]],0)</f>
        <v>2</v>
      </c>
      <c r="H308">
        <f>_xlfn.XLOOKUP("H.R. 5860",Table2[Bill],Table2[Weight?],"Error")</f>
        <v>2</v>
      </c>
    </row>
    <row r="309" spans="1:8" x14ac:dyDescent="0.2">
      <c r="A309" t="s">
        <v>357</v>
      </c>
      <c r="B309" t="s">
        <v>1</v>
      </c>
      <c r="C309" t="s">
        <v>203</v>
      </c>
      <c r="D309" t="s">
        <v>7</v>
      </c>
      <c r="E309">
        <f>IF(_5860[[#This Row],[Vote]]="YEA",1,0)</f>
        <v>1</v>
      </c>
      <c r="F309">
        <f>_xlfn.XLOOKUP("H.R. 5860",Table2[Bill],Table2[Agree Value])</f>
        <v>1</v>
      </c>
      <c r="G309">
        <f>IF(_5860[[#This Row],[Value]]=_5860[[#This Row],[Agree]],_5860[[#This Row],[Count]],0)</f>
        <v>2</v>
      </c>
      <c r="H309">
        <f>_xlfn.XLOOKUP("H.R. 5860",Table2[Bill],Table2[Weight?],"Error")</f>
        <v>2</v>
      </c>
    </row>
    <row r="310" spans="1:8" x14ac:dyDescent="0.2">
      <c r="A310" t="s">
        <v>358</v>
      </c>
      <c r="B310" t="s">
        <v>5</v>
      </c>
      <c r="C310" t="s">
        <v>6</v>
      </c>
      <c r="D310" t="s">
        <v>3</v>
      </c>
      <c r="E310">
        <f>IF(_5860[[#This Row],[Vote]]="YEA",1,0)</f>
        <v>0</v>
      </c>
      <c r="F310">
        <f>_xlfn.XLOOKUP("H.R. 5860",Table2[Bill],Table2[Agree Value])</f>
        <v>1</v>
      </c>
      <c r="G310">
        <f>IF(_5860[[#This Row],[Value]]=_5860[[#This Row],[Agree]],_5860[[#This Row],[Count]],0)</f>
        <v>0</v>
      </c>
      <c r="H310">
        <f>_xlfn.XLOOKUP("H.R. 5860",Table2[Bill],Table2[Weight?],"Error")</f>
        <v>2</v>
      </c>
    </row>
    <row r="311" spans="1:8" x14ac:dyDescent="0.2">
      <c r="A311" t="s">
        <v>359</v>
      </c>
      <c r="B311" t="s">
        <v>1</v>
      </c>
      <c r="C311" t="s">
        <v>9</v>
      </c>
      <c r="D311" t="s">
        <v>7</v>
      </c>
      <c r="E311">
        <f>IF(_5860[[#This Row],[Vote]]="YEA",1,0)</f>
        <v>1</v>
      </c>
      <c r="F311">
        <f>_xlfn.XLOOKUP("H.R. 5860",Table2[Bill],Table2[Agree Value])</f>
        <v>1</v>
      </c>
      <c r="G311">
        <f>IF(_5860[[#This Row],[Value]]=_5860[[#This Row],[Agree]],_5860[[#This Row],[Count]],0)</f>
        <v>2</v>
      </c>
      <c r="H311">
        <f>_xlfn.XLOOKUP("H.R. 5860",Table2[Bill],Table2[Weight?],"Error")</f>
        <v>2</v>
      </c>
    </row>
    <row r="312" spans="1:8" x14ac:dyDescent="0.2">
      <c r="A312" t="s">
        <v>360</v>
      </c>
      <c r="B312" t="s">
        <v>1</v>
      </c>
      <c r="C312" t="s">
        <v>269</v>
      </c>
      <c r="D312" t="s">
        <v>7</v>
      </c>
      <c r="E312">
        <f>IF(_5860[[#This Row],[Vote]]="YEA",1,0)</f>
        <v>1</v>
      </c>
      <c r="F312">
        <f>_xlfn.XLOOKUP("H.R. 5860",Table2[Bill],Table2[Agree Value])</f>
        <v>1</v>
      </c>
      <c r="G312">
        <f>IF(_5860[[#This Row],[Value]]=_5860[[#This Row],[Agree]],_5860[[#This Row],[Count]],0)</f>
        <v>2</v>
      </c>
      <c r="H312">
        <f>_xlfn.XLOOKUP("H.R. 5860",Table2[Bill],Table2[Weight?],"Error")</f>
        <v>2</v>
      </c>
    </row>
    <row r="313" spans="1:8" x14ac:dyDescent="0.2">
      <c r="A313" t="s">
        <v>361</v>
      </c>
      <c r="B313" t="s">
        <v>1</v>
      </c>
      <c r="C313" t="s">
        <v>203</v>
      </c>
      <c r="D313" t="s">
        <v>7</v>
      </c>
      <c r="E313">
        <f>IF(_5860[[#This Row],[Vote]]="YEA",1,0)</f>
        <v>1</v>
      </c>
      <c r="F313">
        <f>_xlfn.XLOOKUP("H.R. 5860",Table2[Bill],Table2[Agree Value])</f>
        <v>1</v>
      </c>
      <c r="G313">
        <f>IF(_5860[[#This Row],[Value]]=_5860[[#This Row],[Agree]],_5860[[#This Row],[Count]],0)</f>
        <v>2</v>
      </c>
      <c r="H313">
        <f>_xlfn.XLOOKUP("H.R. 5860",Table2[Bill],Table2[Weight?],"Error")</f>
        <v>2</v>
      </c>
    </row>
    <row r="314" spans="1:8" x14ac:dyDescent="0.2">
      <c r="A314" t="s">
        <v>362</v>
      </c>
      <c r="B314" t="s">
        <v>1</v>
      </c>
      <c r="C314" t="s">
        <v>203</v>
      </c>
      <c r="D314" t="s">
        <v>7</v>
      </c>
      <c r="E314">
        <f>IF(_5860[[#This Row],[Vote]]="YEA",1,0)</f>
        <v>1</v>
      </c>
      <c r="F314">
        <f>_xlfn.XLOOKUP("H.R. 5860",Table2[Bill],Table2[Agree Value])</f>
        <v>1</v>
      </c>
      <c r="G314">
        <f>IF(_5860[[#This Row],[Value]]=_5860[[#This Row],[Agree]],_5860[[#This Row],[Count]],0)</f>
        <v>2</v>
      </c>
      <c r="H314">
        <f>_xlfn.XLOOKUP("H.R. 5860",Table2[Bill],Table2[Weight?],"Error")</f>
        <v>2</v>
      </c>
    </row>
    <row r="315" spans="1:8" x14ac:dyDescent="0.2">
      <c r="A315" t="s">
        <v>363</v>
      </c>
      <c r="B315" t="s">
        <v>1</v>
      </c>
      <c r="C315" t="s">
        <v>9</v>
      </c>
      <c r="D315" t="s">
        <v>7</v>
      </c>
      <c r="E315">
        <f>IF(_5860[[#This Row],[Vote]]="YEA",1,0)</f>
        <v>1</v>
      </c>
      <c r="F315">
        <f>_xlfn.XLOOKUP("H.R. 5860",Table2[Bill],Table2[Agree Value])</f>
        <v>1</v>
      </c>
      <c r="G315">
        <f>IF(_5860[[#This Row],[Value]]=_5860[[#This Row],[Agree]],_5860[[#This Row],[Count]],0)</f>
        <v>2</v>
      </c>
      <c r="H315">
        <f>_xlfn.XLOOKUP("H.R. 5860",Table2[Bill],Table2[Weight?],"Error")</f>
        <v>2</v>
      </c>
    </row>
    <row r="316" spans="1:8" x14ac:dyDescent="0.2">
      <c r="A316" t="s">
        <v>364</v>
      </c>
      <c r="B316" t="s">
        <v>1</v>
      </c>
      <c r="C316" t="s">
        <v>365</v>
      </c>
      <c r="D316" t="s">
        <v>400</v>
      </c>
      <c r="E316">
        <f>IF(_5860[[#This Row],[Vote]]="YEA",1,0)</f>
        <v>0</v>
      </c>
      <c r="F316">
        <f>_xlfn.XLOOKUP("H.R. 5860",Table2[Bill],Table2[Agree Value])</f>
        <v>1</v>
      </c>
      <c r="G316">
        <f>IF(_5860[[#This Row],[Value]]=_5860[[#This Row],[Agree]],_5860[[#This Row],[Count]],0)</f>
        <v>0</v>
      </c>
      <c r="H316">
        <f>_xlfn.XLOOKUP("H.R. 5860",Table2[Bill],Table2[Weight?],"Error")</f>
        <v>2</v>
      </c>
    </row>
    <row r="317" spans="1:8" x14ac:dyDescent="0.2">
      <c r="A317" t="s">
        <v>366</v>
      </c>
      <c r="B317" t="s">
        <v>5</v>
      </c>
      <c r="C317" t="s">
        <v>29</v>
      </c>
      <c r="D317" t="s">
        <v>3</v>
      </c>
      <c r="E317">
        <f>IF(_5860[[#This Row],[Vote]]="YEA",1,0)</f>
        <v>0</v>
      </c>
      <c r="F317">
        <f>_xlfn.XLOOKUP("H.R. 5860",Table2[Bill],Table2[Agree Value])</f>
        <v>1</v>
      </c>
      <c r="G317">
        <f>IF(_5860[[#This Row],[Value]]=_5860[[#This Row],[Agree]],_5860[[#This Row],[Count]],0)</f>
        <v>0</v>
      </c>
      <c r="H317">
        <f>_xlfn.XLOOKUP("H.R. 5860",Table2[Bill],Table2[Weight?],"Error")</f>
        <v>2</v>
      </c>
    </row>
    <row r="318" spans="1:8" x14ac:dyDescent="0.2">
      <c r="A318" t="s">
        <v>367</v>
      </c>
      <c r="B318" t="s">
        <v>1</v>
      </c>
      <c r="C318" t="s">
        <v>141</v>
      </c>
      <c r="D318" t="s">
        <v>7</v>
      </c>
      <c r="E318">
        <f>IF(_5860[[#This Row],[Vote]]="YEA",1,0)</f>
        <v>1</v>
      </c>
      <c r="F318">
        <f>_xlfn.XLOOKUP("H.R. 5860",Table2[Bill],Table2[Agree Value])</f>
        <v>1</v>
      </c>
      <c r="G318">
        <f>IF(_5860[[#This Row],[Value]]=_5860[[#This Row],[Agree]],_5860[[#This Row],[Count]],0)</f>
        <v>2</v>
      </c>
      <c r="H318">
        <f>_xlfn.XLOOKUP("H.R. 5860",Table2[Bill],Table2[Weight?],"Error")</f>
        <v>2</v>
      </c>
    </row>
    <row r="319" spans="1:8" x14ac:dyDescent="0.2">
      <c r="A319" t="s">
        <v>368</v>
      </c>
      <c r="B319" t="s">
        <v>5</v>
      </c>
      <c r="C319" t="s">
        <v>66</v>
      </c>
      <c r="D319" t="s">
        <v>3</v>
      </c>
      <c r="E319">
        <f>IF(_5860[[#This Row],[Vote]]="YEA",1,0)</f>
        <v>0</v>
      </c>
      <c r="F319">
        <f>_xlfn.XLOOKUP("H.R. 5860",Table2[Bill],Table2[Agree Value])</f>
        <v>1</v>
      </c>
      <c r="G319">
        <f>IF(_5860[[#This Row],[Value]]=_5860[[#This Row],[Agree]],_5860[[#This Row],[Count]],0)</f>
        <v>0</v>
      </c>
      <c r="H319">
        <f>_xlfn.XLOOKUP("H.R. 5860",Table2[Bill],Table2[Weight?],"Error")</f>
        <v>2</v>
      </c>
    </row>
    <row r="320" spans="1:8" x14ac:dyDescent="0.2">
      <c r="A320" t="s">
        <v>369</v>
      </c>
      <c r="B320" t="s">
        <v>1</v>
      </c>
      <c r="C320" t="s">
        <v>9</v>
      </c>
      <c r="D320" t="s">
        <v>7</v>
      </c>
      <c r="E320">
        <f>IF(_5860[[#This Row],[Vote]]="YEA",1,0)</f>
        <v>1</v>
      </c>
      <c r="F320">
        <f>_xlfn.XLOOKUP("H.R. 5860",Table2[Bill],Table2[Agree Value])</f>
        <v>1</v>
      </c>
      <c r="G320">
        <f>IF(_5860[[#This Row],[Value]]=_5860[[#This Row],[Agree]],_5860[[#This Row],[Count]],0)</f>
        <v>2</v>
      </c>
      <c r="H320">
        <f>_xlfn.XLOOKUP("H.R. 5860",Table2[Bill],Table2[Weight?],"Error")</f>
        <v>2</v>
      </c>
    </row>
    <row r="321" spans="1:8" x14ac:dyDescent="0.2">
      <c r="A321" t="s">
        <v>370</v>
      </c>
      <c r="B321" t="s">
        <v>1</v>
      </c>
      <c r="C321" t="s">
        <v>59</v>
      </c>
      <c r="D321" t="s">
        <v>7</v>
      </c>
      <c r="E321">
        <f>IF(_5860[[#This Row],[Vote]]="YEA",1,0)</f>
        <v>1</v>
      </c>
      <c r="F321">
        <f>_xlfn.XLOOKUP("H.R. 5860",Table2[Bill],Table2[Agree Value])</f>
        <v>1</v>
      </c>
      <c r="G321">
        <f>IF(_5860[[#This Row],[Value]]=_5860[[#This Row],[Agree]],_5860[[#This Row],[Count]],0)</f>
        <v>2</v>
      </c>
      <c r="H321">
        <f>_xlfn.XLOOKUP("H.R. 5860",Table2[Bill],Table2[Weight?],"Error")</f>
        <v>2</v>
      </c>
    </row>
    <row r="322" spans="1:8" x14ac:dyDescent="0.2">
      <c r="A322" t="s">
        <v>371</v>
      </c>
      <c r="B322" t="s">
        <v>5</v>
      </c>
      <c r="C322" t="s">
        <v>15</v>
      </c>
      <c r="D322" t="s">
        <v>3</v>
      </c>
      <c r="E322">
        <f>IF(_5860[[#This Row],[Vote]]="YEA",1,0)</f>
        <v>0</v>
      </c>
      <c r="F322">
        <f>_xlfn.XLOOKUP("H.R. 5860",Table2[Bill],Table2[Agree Value])</f>
        <v>1</v>
      </c>
      <c r="G322">
        <f>IF(_5860[[#This Row],[Value]]=_5860[[#This Row],[Agree]],_5860[[#This Row],[Count]],0)</f>
        <v>0</v>
      </c>
      <c r="H322">
        <f>_xlfn.XLOOKUP("H.R. 5860",Table2[Bill],Table2[Weight?],"Error")</f>
        <v>2</v>
      </c>
    </row>
    <row r="323" spans="1:8" x14ac:dyDescent="0.2">
      <c r="A323" t="s">
        <v>372</v>
      </c>
      <c r="B323" t="s">
        <v>1</v>
      </c>
      <c r="C323" t="s">
        <v>120</v>
      </c>
      <c r="D323" t="s">
        <v>7</v>
      </c>
      <c r="E323">
        <f>IF(_5860[[#This Row],[Vote]]="YEA",1,0)</f>
        <v>1</v>
      </c>
      <c r="F323">
        <f>_xlfn.XLOOKUP("H.R. 5860",Table2[Bill],Table2[Agree Value])</f>
        <v>1</v>
      </c>
      <c r="G323">
        <f>IF(_5860[[#This Row],[Value]]=_5860[[#This Row],[Agree]],_5860[[#This Row],[Count]],0)</f>
        <v>2</v>
      </c>
      <c r="H323">
        <f>_xlfn.XLOOKUP("H.R. 5860",Table2[Bill],Table2[Weight?],"Error")</f>
        <v>2</v>
      </c>
    </row>
    <row r="324" spans="1:8" x14ac:dyDescent="0.2">
      <c r="A324" t="s">
        <v>373</v>
      </c>
      <c r="B324" t="s">
        <v>1</v>
      </c>
      <c r="C324" t="s">
        <v>194</v>
      </c>
      <c r="D324" t="s">
        <v>7</v>
      </c>
      <c r="E324">
        <f>IF(_5860[[#This Row],[Vote]]="YEA",1,0)</f>
        <v>1</v>
      </c>
      <c r="F324">
        <f>_xlfn.XLOOKUP("H.R. 5860",Table2[Bill],Table2[Agree Value])</f>
        <v>1</v>
      </c>
      <c r="G324">
        <f>IF(_5860[[#This Row],[Value]]=_5860[[#This Row],[Agree]],_5860[[#This Row],[Count]],0)</f>
        <v>2</v>
      </c>
      <c r="H324">
        <f>_xlfn.XLOOKUP("H.R. 5860",Table2[Bill],Table2[Weight?],"Error")</f>
        <v>2</v>
      </c>
    </row>
    <row r="325" spans="1:8" x14ac:dyDescent="0.2">
      <c r="A325" t="s">
        <v>374</v>
      </c>
      <c r="B325" t="s">
        <v>1</v>
      </c>
      <c r="C325" t="s">
        <v>169</v>
      </c>
      <c r="D325" t="s">
        <v>7</v>
      </c>
      <c r="E325">
        <f>IF(_5860[[#This Row],[Vote]]="YEA",1,0)</f>
        <v>1</v>
      </c>
      <c r="F325">
        <f>_xlfn.XLOOKUP("H.R. 5860",Table2[Bill],Table2[Agree Value])</f>
        <v>1</v>
      </c>
      <c r="G325">
        <f>IF(_5860[[#This Row],[Value]]=_5860[[#This Row],[Agree]],_5860[[#This Row],[Count]],0)</f>
        <v>2</v>
      </c>
      <c r="H325">
        <f>_xlfn.XLOOKUP("H.R. 5860",Table2[Bill],Table2[Weight?],"Error")</f>
        <v>2</v>
      </c>
    </row>
    <row r="326" spans="1:8" x14ac:dyDescent="0.2">
      <c r="A326" t="s">
        <v>375</v>
      </c>
      <c r="B326" t="s">
        <v>1</v>
      </c>
      <c r="C326" t="s">
        <v>9</v>
      </c>
      <c r="D326" t="s">
        <v>400</v>
      </c>
      <c r="E326">
        <f>IF(_5860[[#This Row],[Vote]]="YEA",1,0)</f>
        <v>0</v>
      </c>
      <c r="F326">
        <f>_xlfn.XLOOKUP("H.R. 5860",Table2[Bill],Table2[Agree Value])</f>
        <v>1</v>
      </c>
      <c r="G326">
        <f>IF(_5860[[#This Row],[Value]]=_5860[[#This Row],[Agree]],_5860[[#This Row],[Count]],0)</f>
        <v>0</v>
      </c>
      <c r="H326">
        <f>_xlfn.XLOOKUP("H.R. 5860",Table2[Bill],Table2[Weight?],"Error")</f>
        <v>2</v>
      </c>
    </row>
    <row r="327" spans="1:8" x14ac:dyDescent="0.2">
      <c r="A327" t="s">
        <v>376</v>
      </c>
      <c r="B327" t="s">
        <v>5</v>
      </c>
      <c r="C327" t="s">
        <v>39</v>
      </c>
      <c r="D327" t="s">
        <v>3</v>
      </c>
      <c r="E327">
        <f>IF(_5860[[#This Row],[Vote]]="YEA",1,0)</f>
        <v>0</v>
      </c>
      <c r="F327">
        <f>_xlfn.XLOOKUP("H.R. 5860",Table2[Bill],Table2[Agree Value])</f>
        <v>1</v>
      </c>
      <c r="G327">
        <f>IF(_5860[[#This Row],[Value]]=_5860[[#This Row],[Agree]],_5860[[#This Row],[Count]],0)</f>
        <v>0</v>
      </c>
      <c r="H327">
        <f>_xlfn.XLOOKUP("H.R. 5860",Table2[Bill],Table2[Weight?],"Error")</f>
        <v>2</v>
      </c>
    </row>
    <row r="328" spans="1:8" x14ac:dyDescent="0.2">
      <c r="A328" t="s">
        <v>377</v>
      </c>
      <c r="B328" t="s">
        <v>1</v>
      </c>
      <c r="C328" t="s">
        <v>24</v>
      </c>
      <c r="D328" t="s">
        <v>7</v>
      </c>
      <c r="E328">
        <f>IF(_5860[[#This Row],[Vote]]="YEA",1,0)</f>
        <v>1</v>
      </c>
      <c r="F328">
        <f>_xlfn.XLOOKUP("H.R. 5860",Table2[Bill],Table2[Agree Value])</f>
        <v>1</v>
      </c>
      <c r="G328">
        <f>IF(_5860[[#This Row],[Value]]=_5860[[#This Row],[Agree]],_5860[[#This Row],[Count]],0)</f>
        <v>2</v>
      </c>
      <c r="H328">
        <f>_xlfn.XLOOKUP("H.R. 5860",Table2[Bill],Table2[Weight?],"Error")</f>
        <v>2</v>
      </c>
    </row>
    <row r="329" spans="1:8" x14ac:dyDescent="0.2">
      <c r="A329" t="s">
        <v>378</v>
      </c>
      <c r="B329" t="s">
        <v>1</v>
      </c>
      <c r="C329" t="s">
        <v>62</v>
      </c>
      <c r="D329" t="s">
        <v>3</v>
      </c>
      <c r="E329">
        <f>IF(_5860[[#This Row],[Vote]]="YEA",1,0)</f>
        <v>0</v>
      </c>
      <c r="F329">
        <f>_xlfn.XLOOKUP("H.R. 5860",Table2[Bill],Table2[Agree Value])</f>
        <v>1</v>
      </c>
      <c r="G329">
        <f>IF(_5860[[#This Row],[Value]]=_5860[[#This Row],[Agree]],_5860[[#This Row],[Count]],0)</f>
        <v>0</v>
      </c>
      <c r="H329">
        <f>_xlfn.XLOOKUP("H.R. 5860",Table2[Bill],Table2[Weight?],"Error")</f>
        <v>2</v>
      </c>
    </row>
    <row r="330" spans="1:8" x14ac:dyDescent="0.2">
      <c r="A330" t="s">
        <v>379</v>
      </c>
      <c r="B330" t="s">
        <v>1</v>
      </c>
      <c r="C330" t="s">
        <v>62</v>
      </c>
      <c r="D330" t="s">
        <v>7</v>
      </c>
      <c r="E330">
        <f>IF(_5860[[#This Row],[Vote]]="YEA",1,0)</f>
        <v>1</v>
      </c>
      <c r="F330">
        <f>_xlfn.XLOOKUP("H.R. 5860",Table2[Bill],Table2[Agree Value])</f>
        <v>1</v>
      </c>
      <c r="G330">
        <f>IF(_5860[[#This Row],[Value]]=_5860[[#This Row],[Agree]],_5860[[#This Row],[Count]],0)</f>
        <v>2</v>
      </c>
      <c r="H330">
        <f>_xlfn.XLOOKUP("H.R. 5860",Table2[Bill],Table2[Weight?],"Error")</f>
        <v>2</v>
      </c>
    </row>
    <row r="331" spans="1:8" x14ac:dyDescent="0.2">
      <c r="A331" t="s">
        <v>380</v>
      </c>
      <c r="B331" t="s">
        <v>1</v>
      </c>
      <c r="C331" t="s">
        <v>219</v>
      </c>
      <c r="D331" t="s">
        <v>7</v>
      </c>
      <c r="E331">
        <f>IF(_5860[[#This Row],[Vote]]="YEA",1,0)</f>
        <v>1</v>
      </c>
      <c r="F331">
        <f>_xlfn.XLOOKUP("H.R. 5860",Table2[Bill],Table2[Agree Value])</f>
        <v>1</v>
      </c>
      <c r="G331">
        <f>IF(_5860[[#This Row],[Value]]=_5860[[#This Row],[Agree]],_5860[[#This Row],[Count]],0)</f>
        <v>2</v>
      </c>
      <c r="H331">
        <f>_xlfn.XLOOKUP("H.R. 5860",Table2[Bill],Table2[Weight?],"Error")</f>
        <v>2</v>
      </c>
    </row>
    <row r="332" spans="1:8" x14ac:dyDescent="0.2">
      <c r="A332" t="s">
        <v>381</v>
      </c>
      <c r="B332" t="s">
        <v>5</v>
      </c>
      <c r="C332" t="s">
        <v>66</v>
      </c>
      <c r="D332" t="s">
        <v>7</v>
      </c>
      <c r="E332">
        <f>IF(_5860[[#This Row],[Vote]]="YEA",1,0)</f>
        <v>1</v>
      </c>
      <c r="F332">
        <f>_xlfn.XLOOKUP("H.R. 5860",Table2[Bill],Table2[Agree Value])</f>
        <v>1</v>
      </c>
      <c r="G332">
        <f>IF(_5860[[#This Row],[Value]]=_5860[[#This Row],[Agree]],_5860[[#This Row],[Count]],0)</f>
        <v>2</v>
      </c>
      <c r="H332">
        <f>_xlfn.XLOOKUP("H.R. 5860",Table2[Bill],Table2[Weight?],"Error")</f>
        <v>2</v>
      </c>
    </row>
    <row r="333" spans="1:8" x14ac:dyDescent="0.2">
      <c r="A333" t="s">
        <v>382</v>
      </c>
      <c r="B333" t="s">
        <v>5</v>
      </c>
      <c r="C333" t="s">
        <v>141</v>
      </c>
      <c r="D333" t="s">
        <v>7</v>
      </c>
      <c r="E333">
        <f>IF(_5860[[#This Row],[Vote]]="YEA",1,0)</f>
        <v>1</v>
      </c>
      <c r="F333">
        <f>_xlfn.XLOOKUP("H.R. 5860",Table2[Bill],Table2[Agree Value])</f>
        <v>1</v>
      </c>
      <c r="G333">
        <f>IF(_5860[[#This Row],[Value]]=_5860[[#This Row],[Agree]],_5860[[#This Row],[Count]],0)</f>
        <v>2</v>
      </c>
      <c r="H333">
        <f>_xlfn.XLOOKUP("H.R. 5860",Table2[Bill],Table2[Weight?],"Error")</f>
        <v>2</v>
      </c>
    </row>
    <row r="334" spans="1:8" x14ac:dyDescent="0.2">
      <c r="A334" t="s">
        <v>383</v>
      </c>
      <c r="B334" t="s">
        <v>5</v>
      </c>
      <c r="C334" t="s">
        <v>6</v>
      </c>
      <c r="D334" t="s">
        <v>7</v>
      </c>
      <c r="E334">
        <f>IF(_5860[[#This Row],[Vote]]="YEA",1,0)</f>
        <v>1</v>
      </c>
      <c r="F334">
        <f>_xlfn.XLOOKUP("H.R. 5860",Table2[Bill],Table2[Agree Value])</f>
        <v>1</v>
      </c>
      <c r="G334">
        <f>IF(_5860[[#This Row],[Value]]=_5860[[#This Row],[Agree]],_5860[[#This Row],[Count]],0)</f>
        <v>2</v>
      </c>
      <c r="H334">
        <f>_xlfn.XLOOKUP("H.R. 5860",Table2[Bill],Table2[Weight?],"Error")</f>
        <v>2</v>
      </c>
    </row>
    <row r="335" spans="1:8" x14ac:dyDescent="0.2">
      <c r="A335" t="s">
        <v>384</v>
      </c>
      <c r="B335" t="s">
        <v>5</v>
      </c>
      <c r="C335" t="s">
        <v>36</v>
      </c>
      <c r="D335" t="s">
        <v>7</v>
      </c>
      <c r="E335">
        <f>IF(_5860[[#This Row],[Vote]]="YEA",1,0)</f>
        <v>1</v>
      </c>
      <c r="F335">
        <f>_xlfn.XLOOKUP("H.R. 5860",Table2[Bill],Table2[Agree Value])</f>
        <v>1</v>
      </c>
      <c r="G335">
        <f>IF(_5860[[#This Row],[Value]]=_5860[[#This Row],[Agree]],_5860[[#This Row],[Count]],0)</f>
        <v>2</v>
      </c>
      <c r="H335">
        <f>_xlfn.XLOOKUP("H.R. 5860",Table2[Bill],Table2[Weight?],"Error")</f>
        <v>2</v>
      </c>
    </row>
    <row r="336" spans="1:8" x14ac:dyDescent="0.2">
      <c r="A336" t="s">
        <v>385</v>
      </c>
      <c r="B336" t="s">
        <v>5</v>
      </c>
      <c r="C336" t="s">
        <v>75</v>
      </c>
      <c r="D336" t="s">
        <v>3</v>
      </c>
      <c r="E336">
        <f>IF(_5860[[#This Row],[Vote]]="YEA",1,0)</f>
        <v>0</v>
      </c>
      <c r="F336">
        <f>_xlfn.XLOOKUP("H.R. 5860",Table2[Bill],Table2[Agree Value])</f>
        <v>1</v>
      </c>
      <c r="G336">
        <f>IF(_5860[[#This Row],[Value]]=_5860[[#This Row],[Agree]],_5860[[#This Row],[Count]],0)</f>
        <v>0</v>
      </c>
      <c r="H336">
        <f>_xlfn.XLOOKUP("H.R. 5860",Table2[Bill],Table2[Weight?],"Error")</f>
        <v>2</v>
      </c>
    </row>
    <row r="337" spans="1:8" x14ac:dyDescent="0.2">
      <c r="A337" t="s">
        <v>386</v>
      </c>
      <c r="B337" t="s">
        <v>5</v>
      </c>
      <c r="C337" t="s">
        <v>387</v>
      </c>
      <c r="D337" t="s">
        <v>3</v>
      </c>
      <c r="E337">
        <f>IF(_5860[[#This Row],[Vote]]="YEA",1,0)</f>
        <v>0</v>
      </c>
      <c r="F337">
        <f>_xlfn.XLOOKUP("H.R. 5860",Table2[Bill],Table2[Agree Value])</f>
        <v>1</v>
      </c>
      <c r="G337">
        <f>IF(_5860[[#This Row],[Value]]=_5860[[#This Row],[Agree]],_5860[[#This Row],[Count]],0)</f>
        <v>0</v>
      </c>
      <c r="H337">
        <f>_xlfn.XLOOKUP("H.R. 5860",Table2[Bill],Table2[Weight?],"Error")</f>
        <v>2</v>
      </c>
    </row>
    <row r="338" spans="1:8" x14ac:dyDescent="0.2">
      <c r="A338" t="s">
        <v>388</v>
      </c>
      <c r="B338" t="s">
        <v>1</v>
      </c>
      <c r="C338" t="s">
        <v>2</v>
      </c>
      <c r="D338" t="s">
        <v>7</v>
      </c>
      <c r="E338">
        <f>IF(_5860[[#This Row],[Vote]]="YEA",1,0)</f>
        <v>1</v>
      </c>
      <c r="F338">
        <f>_xlfn.XLOOKUP("H.R. 5860",Table2[Bill],Table2[Agree Value])</f>
        <v>1</v>
      </c>
      <c r="G338">
        <f>IF(_5860[[#This Row],[Value]]=_5860[[#This Row],[Agree]],_5860[[#This Row],[Count]],0)</f>
        <v>2</v>
      </c>
      <c r="H338">
        <f>_xlfn.XLOOKUP("H.R. 5860",Table2[Bill],Table2[Weight?],"Error")</f>
        <v>2</v>
      </c>
    </row>
    <row r="339" spans="1:8" x14ac:dyDescent="0.2">
      <c r="A339" t="s">
        <v>389</v>
      </c>
      <c r="B339" t="s">
        <v>5</v>
      </c>
      <c r="C339" t="s">
        <v>2</v>
      </c>
      <c r="D339" t="s">
        <v>7</v>
      </c>
      <c r="E339">
        <f>IF(_5860[[#This Row],[Vote]]="YEA",1,0)</f>
        <v>1</v>
      </c>
      <c r="F339">
        <f>_xlfn.XLOOKUP("H.R. 5860",Table2[Bill],Table2[Agree Value])</f>
        <v>1</v>
      </c>
      <c r="G339">
        <f>IF(_5860[[#This Row],[Value]]=_5860[[#This Row],[Agree]],_5860[[#This Row],[Count]],0)</f>
        <v>2</v>
      </c>
      <c r="H339">
        <f>_xlfn.XLOOKUP("H.R. 5860",Table2[Bill],Table2[Weight?],"Error")</f>
        <v>2</v>
      </c>
    </row>
    <row r="340" spans="1:8" x14ac:dyDescent="0.2">
      <c r="A340" t="s">
        <v>390</v>
      </c>
      <c r="B340" t="s">
        <v>5</v>
      </c>
      <c r="C340" t="s">
        <v>15</v>
      </c>
      <c r="D340" t="s">
        <v>3</v>
      </c>
      <c r="E340">
        <f>IF(_5860[[#This Row],[Vote]]="YEA",1,0)</f>
        <v>0</v>
      </c>
      <c r="F340">
        <f>_xlfn.XLOOKUP("H.R. 5860",Table2[Bill],Table2[Agree Value])</f>
        <v>1</v>
      </c>
      <c r="G340">
        <f>IF(_5860[[#This Row],[Value]]=_5860[[#This Row],[Agree]],_5860[[#This Row],[Count]],0)</f>
        <v>0</v>
      </c>
      <c r="H340">
        <f>_xlfn.XLOOKUP("H.R. 5860",Table2[Bill],Table2[Weight?],"Error")</f>
        <v>2</v>
      </c>
    </row>
    <row r="341" spans="1:8" x14ac:dyDescent="0.2">
      <c r="A341" t="s">
        <v>391</v>
      </c>
      <c r="B341" t="s">
        <v>1</v>
      </c>
      <c r="C341" t="s">
        <v>9</v>
      </c>
      <c r="D341" t="s">
        <v>7</v>
      </c>
      <c r="E341">
        <f>IF(_5860[[#This Row],[Vote]]="YEA",1,0)</f>
        <v>1</v>
      </c>
      <c r="F341">
        <f>_xlfn.XLOOKUP("H.R. 5860",Table2[Bill],Table2[Agree Value])</f>
        <v>1</v>
      </c>
      <c r="G341">
        <f>IF(_5860[[#This Row],[Value]]=_5860[[#This Row],[Agree]],_5860[[#This Row],[Count]],0)</f>
        <v>2</v>
      </c>
      <c r="H341">
        <f>_xlfn.XLOOKUP("H.R. 5860",Table2[Bill],Table2[Weight?],"Error")</f>
        <v>2</v>
      </c>
    </row>
    <row r="342" spans="1:8" x14ac:dyDescent="0.2">
      <c r="A342" t="s">
        <v>392</v>
      </c>
      <c r="B342" t="s">
        <v>1</v>
      </c>
      <c r="C342" t="s">
        <v>219</v>
      </c>
      <c r="D342" t="s">
        <v>7</v>
      </c>
      <c r="E342">
        <f>IF(_5860[[#This Row],[Vote]]="YEA",1,0)</f>
        <v>1</v>
      </c>
      <c r="F342">
        <f>_xlfn.XLOOKUP("H.R. 5860",Table2[Bill],Table2[Agree Value])</f>
        <v>1</v>
      </c>
      <c r="G342">
        <f>IF(_5860[[#This Row],[Value]]=_5860[[#This Row],[Agree]],_5860[[#This Row],[Count]],0)</f>
        <v>2</v>
      </c>
      <c r="H342">
        <f>_xlfn.XLOOKUP("H.R. 5860",Table2[Bill],Table2[Weight?],"Error")</f>
        <v>2</v>
      </c>
    </row>
    <row r="343" spans="1:8" x14ac:dyDescent="0.2">
      <c r="A343" t="s">
        <v>393</v>
      </c>
      <c r="B343" t="s">
        <v>5</v>
      </c>
      <c r="C343" t="s">
        <v>39</v>
      </c>
      <c r="D343" t="s">
        <v>7</v>
      </c>
      <c r="E343">
        <f>IF(_5860[[#This Row],[Vote]]="YEA",1,0)</f>
        <v>1</v>
      </c>
      <c r="F343">
        <f>_xlfn.XLOOKUP("H.R. 5860",Table2[Bill],Table2[Agree Value])</f>
        <v>1</v>
      </c>
      <c r="G343">
        <f>IF(_5860[[#This Row],[Value]]=_5860[[#This Row],[Agree]],_5860[[#This Row],[Count]],0)</f>
        <v>2</v>
      </c>
      <c r="H343">
        <f>_xlfn.XLOOKUP("H.R. 5860",Table2[Bill],Table2[Weight?],"Error")</f>
        <v>2</v>
      </c>
    </row>
    <row r="344" spans="1:8" x14ac:dyDescent="0.2">
      <c r="A344" t="s">
        <v>394</v>
      </c>
      <c r="B344" t="s">
        <v>1</v>
      </c>
      <c r="C344" t="s">
        <v>64</v>
      </c>
      <c r="D344" t="s">
        <v>7</v>
      </c>
      <c r="E344">
        <f>IF(_5860[[#This Row],[Vote]]="YEA",1,0)</f>
        <v>1</v>
      </c>
      <c r="F344">
        <f>_xlfn.XLOOKUP("H.R. 5860",Table2[Bill],Table2[Agree Value])</f>
        <v>1</v>
      </c>
      <c r="G344">
        <f>IF(_5860[[#This Row],[Value]]=_5860[[#This Row],[Agree]],_5860[[#This Row],[Count]],0)</f>
        <v>2</v>
      </c>
      <c r="H344">
        <f>_xlfn.XLOOKUP("H.R. 5860",Table2[Bill],Table2[Weight?],"Error")</f>
        <v>2</v>
      </c>
    </row>
    <row r="345" spans="1:8" x14ac:dyDescent="0.2">
      <c r="A345" t="s">
        <v>395</v>
      </c>
      <c r="B345" t="s">
        <v>5</v>
      </c>
      <c r="C345" t="s">
        <v>39</v>
      </c>
      <c r="D345" t="s">
        <v>7</v>
      </c>
      <c r="E345">
        <f>IF(_5860[[#This Row],[Vote]]="YEA",1,0)</f>
        <v>1</v>
      </c>
      <c r="F345">
        <f>_xlfn.XLOOKUP("H.R. 5860",Table2[Bill],Table2[Agree Value])</f>
        <v>1</v>
      </c>
      <c r="G345">
        <f>IF(_5860[[#This Row],[Value]]=_5860[[#This Row],[Agree]],_5860[[#This Row],[Count]],0)</f>
        <v>2</v>
      </c>
      <c r="H345">
        <f>_xlfn.XLOOKUP("H.R. 5860",Table2[Bill],Table2[Weight?],"Error")</f>
        <v>2</v>
      </c>
    </row>
    <row r="346" spans="1:8" x14ac:dyDescent="0.2">
      <c r="A346" t="s">
        <v>396</v>
      </c>
      <c r="B346" t="s">
        <v>1</v>
      </c>
      <c r="C346" t="s">
        <v>42</v>
      </c>
      <c r="D346" t="s">
        <v>7</v>
      </c>
      <c r="E346">
        <f>IF(_5860[[#This Row],[Vote]]="YEA",1,0)</f>
        <v>1</v>
      </c>
      <c r="F346">
        <f>_xlfn.XLOOKUP("H.R. 5860",Table2[Bill],Table2[Agree Value])</f>
        <v>1</v>
      </c>
      <c r="G346">
        <f>IF(_5860[[#This Row],[Value]]=_5860[[#This Row],[Agree]],_5860[[#This Row],[Count]],0)</f>
        <v>2</v>
      </c>
      <c r="H346">
        <f>_xlfn.XLOOKUP("H.R. 5860",Table2[Bill],Table2[Weight?],"Error")</f>
        <v>2</v>
      </c>
    </row>
    <row r="347" spans="1:8" x14ac:dyDescent="0.2">
      <c r="A347" t="s">
        <v>397</v>
      </c>
      <c r="B347" t="s">
        <v>1</v>
      </c>
      <c r="C347" t="s">
        <v>9</v>
      </c>
      <c r="D347" t="s">
        <v>7</v>
      </c>
      <c r="E347">
        <f>IF(_5860[[#This Row],[Vote]]="YEA",1,0)</f>
        <v>1</v>
      </c>
      <c r="F347">
        <f>_xlfn.XLOOKUP("H.R. 5860",Table2[Bill],Table2[Agree Value])</f>
        <v>1</v>
      </c>
      <c r="G347">
        <f>IF(_5860[[#This Row],[Value]]=_5860[[#This Row],[Agree]],_5860[[#This Row],[Count]],0)</f>
        <v>2</v>
      </c>
      <c r="H347">
        <f>_xlfn.XLOOKUP("H.R. 5860",Table2[Bill],Table2[Weight?],"Error")</f>
        <v>2</v>
      </c>
    </row>
    <row r="348" spans="1:8" x14ac:dyDescent="0.2">
      <c r="A348" t="s">
        <v>497</v>
      </c>
      <c r="B348" t="s">
        <v>5</v>
      </c>
      <c r="C348" t="s">
        <v>64</v>
      </c>
      <c r="D348" t="s">
        <v>7</v>
      </c>
      <c r="E348">
        <f>IF(_5860[[#This Row],[Vote]]="YEA",1,0)</f>
        <v>1</v>
      </c>
      <c r="F348">
        <f>_xlfn.XLOOKUP("H.R. 5860",Table2[Bill],Table2[Agree Value])</f>
        <v>1</v>
      </c>
      <c r="G348">
        <f>IF(_5860[[#This Row],[Value]]=_5860[[#This Row],[Agree]],_5860[[#This Row],[Count]],0)</f>
        <v>2</v>
      </c>
      <c r="H348">
        <f>_xlfn.XLOOKUP("H.R. 5860",Table2[Bill],Table2[Weight?],"Error")</f>
        <v>2</v>
      </c>
    </row>
    <row r="349" spans="1:8" x14ac:dyDescent="0.2">
      <c r="A349" t="s">
        <v>398</v>
      </c>
      <c r="B349" t="s">
        <v>1</v>
      </c>
      <c r="C349" t="s">
        <v>219</v>
      </c>
      <c r="D349" t="s">
        <v>7</v>
      </c>
      <c r="E349">
        <f>IF(_5860[[#This Row],[Vote]]="YEA",1,0)</f>
        <v>1</v>
      </c>
      <c r="F349">
        <f>_xlfn.XLOOKUP("H.R. 5860",Table2[Bill],Table2[Agree Value])</f>
        <v>1</v>
      </c>
      <c r="G349">
        <f>IF(_5860[[#This Row],[Value]]=_5860[[#This Row],[Agree]],_5860[[#This Row],[Count]],0)</f>
        <v>2</v>
      </c>
      <c r="H349">
        <f>_xlfn.XLOOKUP("H.R. 5860",Table2[Bill],Table2[Weight?],"Error")</f>
        <v>2</v>
      </c>
    </row>
    <row r="350" spans="1:8" x14ac:dyDescent="0.2">
      <c r="A350" t="s">
        <v>399</v>
      </c>
      <c r="B350" t="s">
        <v>5</v>
      </c>
      <c r="C350" t="s">
        <v>89</v>
      </c>
      <c r="D350" t="s">
        <v>7</v>
      </c>
      <c r="E350">
        <f>IF(_5860[[#This Row],[Vote]]="YEA",1,0)</f>
        <v>1</v>
      </c>
      <c r="F350">
        <f>_xlfn.XLOOKUP("H.R. 5860",Table2[Bill],Table2[Agree Value])</f>
        <v>1</v>
      </c>
      <c r="G350">
        <f>IF(_5860[[#This Row],[Value]]=_5860[[#This Row],[Agree]],_5860[[#This Row],[Count]],0)</f>
        <v>2</v>
      </c>
      <c r="H350">
        <f>_xlfn.XLOOKUP("H.R. 5860",Table2[Bill],Table2[Weight?],"Error")</f>
        <v>2</v>
      </c>
    </row>
    <row r="351" spans="1:8" x14ac:dyDescent="0.2">
      <c r="A351" t="s">
        <v>401</v>
      </c>
      <c r="B351" t="s">
        <v>1</v>
      </c>
      <c r="C351" t="s">
        <v>66</v>
      </c>
      <c r="D351" t="s">
        <v>7</v>
      </c>
      <c r="E351">
        <f>IF(_5860[[#This Row],[Vote]]="YEA",1,0)</f>
        <v>1</v>
      </c>
      <c r="F351">
        <f>_xlfn.XLOOKUP("H.R. 5860",Table2[Bill],Table2[Agree Value])</f>
        <v>1</v>
      </c>
      <c r="G351">
        <f>IF(_5860[[#This Row],[Value]]=_5860[[#This Row],[Agree]],_5860[[#This Row],[Count]],0)</f>
        <v>2</v>
      </c>
      <c r="H351">
        <f>_xlfn.XLOOKUP("H.R. 5860",Table2[Bill],Table2[Weight?],"Error")</f>
        <v>2</v>
      </c>
    </row>
    <row r="352" spans="1:8" x14ac:dyDescent="0.2">
      <c r="A352" t="s">
        <v>402</v>
      </c>
      <c r="B352" t="s">
        <v>1</v>
      </c>
      <c r="C352" t="s">
        <v>62</v>
      </c>
      <c r="D352" t="s">
        <v>7</v>
      </c>
      <c r="E352">
        <f>IF(_5860[[#This Row],[Vote]]="YEA",1,0)</f>
        <v>1</v>
      </c>
      <c r="F352">
        <f>_xlfn.XLOOKUP("H.R. 5860",Table2[Bill],Table2[Agree Value])</f>
        <v>1</v>
      </c>
      <c r="G352">
        <f>IF(_5860[[#This Row],[Value]]=_5860[[#This Row],[Agree]],_5860[[#This Row],[Count]],0)</f>
        <v>2</v>
      </c>
      <c r="H352">
        <f>_xlfn.XLOOKUP("H.R. 5860",Table2[Bill],Table2[Weight?],"Error")</f>
        <v>2</v>
      </c>
    </row>
    <row r="353" spans="1:8" x14ac:dyDescent="0.2">
      <c r="A353" t="s">
        <v>403</v>
      </c>
      <c r="B353" t="s">
        <v>1</v>
      </c>
      <c r="C353" t="s">
        <v>9</v>
      </c>
      <c r="D353" t="s">
        <v>7</v>
      </c>
      <c r="E353">
        <f>IF(_5860[[#This Row],[Vote]]="YEA",1,0)</f>
        <v>1</v>
      </c>
      <c r="F353">
        <f>_xlfn.XLOOKUP("H.R. 5860",Table2[Bill],Table2[Agree Value])</f>
        <v>1</v>
      </c>
      <c r="G353">
        <f>IF(_5860[[#This Row],[Value]]=_5860[[#This Row],[Agree]],_5860[[#This Row],[Count]],0)</f>
        <v>2</v>
      </c>
      <c r="H353">
        <f>_xlfn.XLOOKUP("H.R. 5860",Table2[Bill],Table2[Weight?],"Error")</f>
        <v>2</v>
      </c>
    </row>
    <row r="354" spans="1:8" x14ac:dyDescent="0.2">
      <c r="A354" t="s">
        <v>404</v>
      </c>
      <c r="B354" t="s">
        <v>1</v>
      </c>
      <c r="C354" t="s">
        <v>62</v>
      </c>
      <c r="D354" t="s">
        <v>7</v>
      </c>
      <c r="E354">
        <f>IF(_5860[[#This Row],[Vote]]="YEA",1,0)</f>
        <v>1</v>
      </c>
      <c r="F354">
        <f>_xlfn.XLOOKUP("H.R. 5860",Table2[Bill],Table2[Agree Value])</f>
        <v>1</v>
      </c>
      <c r="G354">
        <f>IF(_5860[[#This Row],[Value]]=_5860[[#This Row],[Agree]],_5860[[#This Row],[Count]],0)</f>
        <v>2</v>
      </c>
      <c r="H354">
        <f>_xlfn.XLOOKUP("H.R. 5860",Table2[Bill],Table2[Weight?],"Error")</f>
        <v>2</v>
      </c>
    </row>
    <row r="355" spans="1:8" x14ac:dyDescent="0.2">
      <c r="A355" t="s">
        <v>405</v>
      </c>
      <c r="B355" t="s">
        <v>1</v>
      </c>
      <c r="C355" t="s">
        <v>45</v>
      </c>
      <c r="D355" t="s">
        <v>7</v>
      </c>
      <c r="E355">
        <f>IF(_5860[[#This Row],[Vote]]="YEA",1,0)</f>
        <v>1</v>
      </c>
      <c r="F355">
        <f>_xlfn.XLOOKUP("H.R. 5860",Table2[Bill],Table2[Agree Value])</f>
        <v>1</v>
      </c>
      <c r="G355">
        <f>IF(_5860[[#This Row],[Value]]=_5860[[#This Row],[Agree]],_5860[[#This Row],[Count]],0)</f>
        <v>2</v>
      </c>
      <c r="H355">
        <f>_xlfn.XLOOKUP("H.R. 5860",Table2[Bill],Table2[Weight?],"Error")</f>
        <v>2</v>
      </c>
    </row>
    <row r="356" spans="1:8" x14ac:dyDescent="0.2">
      <c r="A356" t="s">
        <v>406</v>
      </c>
      <c r="B356" t="s">
        <v>1</v>
      </c>
      <c r="C356" t="s">
        <v>141</v>
      </c>
      <c r="D356" t="s">
        <v>7</v>
      </c>
      <c r="E356">
        <f>IF(_5860[[#This Row],[Vote]]="YEA",1,0)</f>
        <v>1</v>
      </c>
      <c r="F356">
        <f>_xlfn.XLOOKUP("H.R. 5860",Table2[Bill],Table2[Agree Value])</f>
        <v>1</v>
      </c>
      <c r="G356">
        <f>IF(_5860[[#This Row],[Value]]=_5860[[#This Row],[Agree]],_5860[[#This Row],[Count]],0)</f>
        <v>2</v>
      </c>
      <c r="H356">
        <f>_xlfn.XLOOKUP("H.R. 5860",Table2[Bill],Table2[Weight?],"Error")</f>
        <v>2</v>
      </c>
    </row>
    <row r="357" spans="1:8" x14ac:dyDescent="0.2">
      <c r="A357" t="s">
        <v>407</v>
      </c>
      <c r="B357" t="s">
        <v>5</v>
      </c>
      <c r="C357" t="s">
        <v>51</v>
      </c>
      <c r="D357" t="s">
        <v>3</v>
      </c>
      <c r="E357">
        <f>IF(_5860[[#This Row],[Vote]]="YEA",1,0)</f>
        <v>0</v>
      </c>
      <c r="F357">
        <f>_xlfn.XLOOKUP("H.R. 5860",Table2[Bill],Table2[Agree Value])</f>
        <v>1</v>
      </c>
      <c r="G357">
        <f>IF(_5860[[#This Row],[Value]]=_5860[[#This Row],[Agree]],_5860[[#This Row],[Count]],0)</f>
        <v>0</v>
      </c>
      <c r="H357">
        <f>_xlfn.XLOOKUP("H.R. 5860",Table2[Bill],Table2[Weight?],"Error")</f>
        <v>2</v>
      </c>
    </row>
    <row r="358" spans="1:8" x14ac:dyDescent="0.2">
      <c r="A358" t="s">
        <v>408</v>
      </c>
      <c r="B358" t="s">
        <v>1</v>
      </c>
      <c r="C358" t="s">
        <v>47</v>
      </c>
      <c r="D358" t="s">
        <v>7</v>
      </c>
      <c r="E358">
        <f>IF(_5860[[#This Row],[Vote]]="YEA",1,0)</f>
        <v>1</v>
      </c>
      <c r="F358">
        <f>_xlfn.XLOOKUP("H.R. 5860",Table2[Bill],Table2[Agree Value])</f>
        <v>1</v>
      </c>
      <c r="G358">
        <f>IF(_5860[[#This Row],[Value]]=_5860[[#This Row],[Agree]],_5860[[#This Row],[Count]],0)</f>
        <v>2</v>
      </c>
      <c r="H358">
        <f>_xlfn.XLOOKUP("H.R. 5860",Table2[Bill],Table2[Weight?],"Error")</f>
        <v>2</v>
      </c>
    </row>
    <row r="359" spans="1:8" x14ac:dyDescent="0.2">
      <c r="A359" t="s">
        <v>409</v>
      </c>
      <c r="B359" t="s">
        <v>5</v>
      </c>
      <c r="C359" t="s">
        <v>13</v>
      </c>
      <c r="D359" t="s">
        <v>7</v>
      </c>
      <c r="E359">
        <f>IF(_5860[[#This Row],[Vote]]="YEA",1,0)</f>
        <v>1</v>
      </c>
      <c r="F359">
        <f>_xlfn.XLOOKUP("H.R. 5860",Table2[Bill],Table2[Agree Value])</f>
        <v>1</v>
      </c>
      <c r="G359">
        <f>IF(_5860[[#This Row],[Value]]=_5860[[#This Row],[Agree]],_5860[[#This Row],[Count]],0)</f>
        <v>2</v>
      </c>
      <c r="H359">
        <f>_xlfn.XLOOKUP("H.R. 5860",Table2[Bill],Table2[Weight?],"Error")</f>
        <v>2</v>
      </c>
    </row>
    <row r="360" spans="1:8" x14ac:dyDescent="0.2">
      <c r="A360" t="s">
        <v>410</v>
      </c>
      <c r="B360" t="s">
        <v>1</v>
      </c>
      <c r="C360" t="s">
        <v>13</v>
      </c>
      <c r="D360" t="s">
        <v>7</v>
      </c>
      <c r="E360">
        <f>IF(_5860[[#This Row],[Vote]]="YEA",1,0)</f>
        <v>1</v>
      </c>
      <c r="F360">
        <f>_xlfn.XLOOKUP("H.R. 5860",Table2[Bill],Table2[Agree Value])</f>
        <v>1</v>
      </c>
      <c r="G360">
        <f>IF(_5860[[#This Row],[Value]]=_5860[[#This Row],[Agree]],_5860[[#This Row],[Count]],0)</f>
        <v>2</v>
      </c>
      <c r="H360">
        <f>_xlfn.XLOOKUP("H.R. 5860",Table2[Bill],Table2[Weight?],"Error")</f>
        <v>2</v>
      </c>
    </row>
    <row r="361" spans="1:8" x14ac:dyDescent="0.2">
      <c r="A361" t="s">
        <v>411</v>
      </c>
      <c r="B361" t="s">
        <v>5</v>
      </c>
      <c r="C361" t="s">
        <v>15</v>
      </c>
      <c r="D361" t="s">
        <v>3</v>
      </c>
      <c r="E361">
        <f>IF(_5860[[#This Row],[Vote]]="YEA",1,0)</f>
        <v>0</v>
      </c>
      <c r="F361">
        <f>_xlfn.XLOOKUP("H.R. 5860",Table2[Bill],Table2[Agree Value])</f>
        <v>1</v>
      </c>
      <c r="G361">
        <f>IF(_5860[[#This Row],[Value]]=_5860[[#This Row],[Agree]],_5860[[#This Row],[Count]],0)</f>
        <v>0</v>
      </c>
      <c r="H361">
        <f>_xlfn.XLOOKUP("H.R. 5860",Table2[Bill],Table2[Weight?],"Error")</f>
        <v>2</v>
      </c>
    </row>
    <row r="362" spans="1:8" x14ac:dyDescent="0.2">
      <c r="A362" t="s">
        <v>412</v>
      </c>
      <c r="B362" t="s">
        <v>5</v>
      </c>
      <c r="C362" t="s">
        <v>15</v>
      </c>
      <c r="D362" t="s">
        <v>7</v>
      </c>
      <c r="E362">
        <f>IF(_5860[[#This Row],[Vote]]="YEA",1,0)</f>
        <v>1</v>
      </c>
      <c r="F362">
        <f>_xlfn.XLOOKUP("H.R. 5860",Table2[Bill],Table2[Agree Value])</f>
        <v>1</v>
      </c>
      <c r="G362">
        <f>IF(_5860[[#This Row],[Value]]=_5860[[#This Row],[Agree]],_5860[[#This Row],[Count]],0)</f>
        <v>2</v>
      </c>
      <c r="H362">
        <f>_xlfn.XLOOKUP("H.R. 5860",Table2[Bill],Table2[Weight?],"Error")</f>
        <v>2</v>
      </c>
    </row>
    <row r="363" spans="1:8" x14ac:dyDescent="0.2">
      <c r="A363" t="s">
        <v>413</v>
      </c>
      <c r="B363" t="s">
        <v>1</v>
      </c>
      <c r="C363" t="s">
        <v>6</v>
      </c>
      <c r="D363" t="s">
        <v>7</v>
      </c>
      <c r="E363">
        <f>IF(_5860[[#This Row],[Vote]]="YEA",1,0)</f>
        <v>1</v>
      </c>
      <c r="F363">
        <f>_xlfn.XLOOKUP("H.R. 5860",Table2[Bill],Table2[Agree Value])</f>
        <v>1</v>
      </c>
      <c r="G363">
        <f>IF(_5860[[#This Row],[Value]]=_5860[[#This Row],[Agree]],_5860[[#This Row],[Count]],0)</f>
        <v>2</v>
      </c>
      <c r="H363">
        <f>_xlfn.XLOOKUP("H.R. 5860",Table2[Bill],Table2[Weight?],"Error")</f>
        <v>2</v>
      </c>
    </row>
    <row r="364" spans="1:8" x14ac:dyDescent="0.2">
      <c r="A364" t="s">
        <v>414</v>
      </c>
      <c r="B364" t="s">
        <v>1</v>
      </c>
      <c r="C364" t="s">
        <v>9</v>
      </c>
      <c r="D364" t="s">
        <v>7</v>
      </c>
      <c r="E364">
        <f>IF(_5860[[#This Row],[Vote]]="YEA",1,0)</f>
        <v>1</v>
      </c>
      <c r="F364">
        <f>_xlfn.XLOOKUP("H.R. 5860",Table2[Bill],Table2[Agree Value])</f>
        <v>1</v>
      </c>
      <c r="G364">
        <f>IF(_5860[[#This Row],[Value]]=_5860[[#This Row],[Agree]],_5860[[#This Row],[Count]],0)</f>
        <v>2</v>
      </c>
      <c r="H364">
        <f>_xlfn.XLOOKUP("H.R. 5860",Table2[Bill],Table2[Weight?],"Error")</f>
        <v>2</v>
      </c>
    </row>
    <row r="365" spans="1:8" x14ac:dyDescent="0.2">
      <c r="A365" t="s">
        <v>415</v>
      </c>
      <c r="B365" t="s">
        <v>1</v>
      </c>
      <c r="C365" t="s">
        <v>203</v>
      </c>
      <c r="D365" t="s">
        <v>7</v>
      </c>
      <c r="E365">
        <f>IF(_5860[[#This Row],[Vote]]="YEA",1,0)</f>
        <v>1</v>
      </c>
      <c r="F365">
        <f>_xlfn.XLOOKUP("H.R. 5860",Table2[Bill],Table2[Agree Value])</f>
        <v>1</v>
      </c>
      <c r="G365">
        <f>IF(_5860[[#This Row],[Value]]=_5860[[#This Row],[Agree]],_5860[[#This Row],[Count]],0)</f>
        <v>2</v>
      </c>
      <c r="H365">
        <f>_xlfn.XLOOKUP("H.R. 5860",Table2[Bill],Table2[Weight?],"Error")</f>
        <v>2</v>
      </c>
    </row>
    <row r="366" spans="1:8" x14ac:dyDescent="0.2">
      <c r="A366" t="s">
        <v>416</v>
      </c>
      <c r="B366" t="s">
        <v>5</v>
      </c>
      <c r="C366" t="s">
        <v>182</v>
      </c>
      <c r="D366" t="s">
        <v>7</v>
      </c>
      <c r="E366">
        <f>IF(_5860[[#This Row],[Vote]]="YEA",1,0)</f>
        <v>1</v>
      </c>
      <c r="F366">
        <f>_xlfn.XLOOKUP("H.R. 5860",Table2[Bill],Table2[Agree Value])</f>
        <v>1</v>
      </c>
      <c r="G366">
        <f>IF(_5860[[#This Row],[Value]]=_5860[[#This Row],[Agree]],_5860[[#This Row],[Count]],0)</f>
        <v>2</v>
      </c>
      <c r="H366">
        <f>_xlfn.XLOOKUP("H.R. 5860",Table2[Bill],Table2[Weight?],"Error")</f>
        <v>2</v>
      </c>
    </row>
    <row r="367" spans="1:8" x14ac:dyDescent="0.2">
      <c r="A367" t="s">
        <v>417</v>
      </c>
      <c r="B367" t="s">
        <v>1</v>
      </c>
      <c r="C367" t="s">
        <v>45</v>
      </c>
      <c r="D367" t="s">
        <v>7</v>
      </c>
      <c r="E367">
        <f>IF(_5860[[#This Row],[Vote]]="YEA",1,0)</f>
        <v>1</v>
      </c>
      <c r="F367">
        <f>_xlfn.XLOOKUP("H.R. 5860",Table2[Bill],Table2[Agree Value])</f>
        <v>1</v>
      </c>
      <c r="G367">
        <f>IF(_5860[[#This Row],[Value]]=_5860[[#This Row],[Agree]],_5860[[#This Row],[Count]],0)</f>
        <v>2</v>
      </c>
      <c r="H367">
        <f>_xlfn.XLOOKUP("H.R. 5860",Table2[Bill],Table2[Weight?],"Error")</f>
        <v>2</v>
      </c>
    </row>
    <row r="368" spans="1:8" x14ac:dyDescent="0.2">
      <c r="A368" t="s">
        <v>418</v>
      </c>
      <c r="B368" t="s">
        <v>5</v>
      </c>
      <c r="C368" t="s">
        <v>11</v>
      </c>
      <c r="D368" t="s">
        <v>7</v>
      </c>
      <c r="E368">
        <f>IF(_5860[[#This Row],[Vote]]="YEA",1,0)</f>
        <v>1</v>
      </c>
      <c r="F368">
        <f>_xlfn.XLOOKUP("H.R. 5860",Table2[Bill],Table2[Agree Value])</f>
        <v>1</v>
      </c>
      <c r="G368">
        <f>IF(_5860[[#This Row],[Value]]=_5860[[#This Row],[Agree]],_5860[[#This Row],[Count]],0)</f>
        <v>2</v>
      </c>
      <c r="H368">
        <f>_xlfn.XLOOKUP("H.R. 5860",Table2[Bill],Table2[Weight?],"Error")</f>
        <v>2</v>
      </c>
    </row>
    <row r="369" spans="1:8" x14ac:dyDescent="0.2">
      <c r="A369" t="s">
        <v>419</v>
      </c>
      <c r="B369" t="s">
        <v>5</v>
      </c>
      <c r="C369" t="s">
        <v>27</v>
      </c>
      <c r="D369" t="s">
        <v>7</v>
      </c>
      <c r="E369">
        <f>IF(_5860[[#This Row],[Vote]]="YEA",1,0)</f>
        <v>1</v>
      </c>
      <c r="F369">
        <f>_xlfn.XLOOKUP("H.R. 5860",Table2[Bill],Table2[Agree Value])</f>
        <v>1</v>
      </c>
      <c r="G369">
        <f>IF(_5860[[#This Row],[Value]]=_5860[[#This Row],[Agree]],_5860[[#This Row],[Count]],0)</f>
        <v>2</v>
      </c>
      <c r="H369">
        <f>_xlfn.XLOOKUP("H.R. 5860",Table2[Bill],Table2[Weight?],"Error")</f>
        <v>2</v>
      </c>
    </row>
    <row r="370" spans="1:8" x14ac:dyDescent="0.2">
      <c r="A370" t="s">
        <v>420</v>
      </c>
      <c r="B370" t="s">
        <v>5</v>
      </c>
      <c r="C370" t="s">
        <v>203</v>
      </c>
      <c r="D370" t="s">
        <v>7</v>
      </c>
      <c r="E370">
        <f>IF(_5860[[#This Row],[Vote]]="YEA",1,0)</f>
        <v>1</v>
      </c>
      <c r="F370">
        <f>_xlfn.XLOOKUP("H.R. 5860",Table2[Bill],Table2[Agree Value])</f>
        <v>1</v>
      </c>
      <c r="G370">
        <f>IF(_5860[[#This Row],[Value]]=_5860[[#This Row],[Agree]],_5860[[#This Row],[Count]],0)</f>
        <v>2</v>
      </c>
      <c r="H370">
        <f>_xlfn.XLOOKUP("H.R. 5860",Table2[Bill],Table2[Weight?],"Error")</f>
        <v>2</v>
      </c>
    </row>
    <row r="371" spans="1:8" x14ac:dyDescent="0.2">
      <c r="A371" t="s">
        <v>421</v>
      </c>
      <c r="B371" t="s">
        <v>1</v>
      </c>
      <c r="C371" t="s">
        <v>141</v>
      </c>
      <c r="D371" t="s">
        <v>7</v>
      </c>
      <c r="E371">
        <f>IF(_5860[[#This Row],[Vote]]="YEA",1,0)</f>
        <v>1</v>
      </c>
      <c r="F371">
        <f>_xlfn.XLOOKUP("H.R. 5860",Table2[Bill],Table2[Agree Value])</f>
        <v>1</v>
      </c>
      <c r="G371">
        <f>IF(_5860[[#This Row],[Value]]=_5860[[#This Row],[Agree]],_5860[[#This Row],[Count]],0)</f>
        <v>2</v>
      </c>
      <c r="H371">
        <f>_xlfn.XLOOKUP("H.R. 5860",Table2[Bill],Table2[Weight?],"Error")</f>
        <v>2</v>
      </c>
    </row>
    <row r="372" spans="1:8" x14ac:dyDescent="0.2">
      <c r="A372" t="s">
        <v>422</v>
      </c>
      <c r="B372" t="s">
        <v>5</v>
      </c>
      <c r="C372" t="s">
        <v>66</v>
      </c>
      <c r="D372" t="s">
        <v>7</v>
      </c>
      <c r="E372">
        <f>IF(_5860[[#This Row],[Vote]]="YEA",1,0)</f>
        <v>1</v>
      </c>
      <c r="F372">
        <f>_xlfn.XLOOKUP("H.R. 5860",Table2[Bill],Table2[Agree Value])</f>
        <v>1</v>
      </c>
      <c r="G372">
        <f>IF(_5860[[#This Row],[Value]]=_5860[[#This Row],[Agree]],_5860[[#This Row],[Count]],0)</f>
        <v>2</v>
      </c>
      <c r="H372">
        <f>_xlfn.XLOOKUP("H.R. 5860",Table2[Bill],Table2[Weight?],"Error")</f>
        <v>2</v>
      </c>
    </row>
    <row r="373" spans="1:8" x14ac:dyDescent="0.2">
      <c r="A373" t="s">
        <v>423</v>
      </c>
      <c r="B373" t="s">
        <v>1</v>
      </c>
      <c r="C373" t="s">
        <v>62</v>
      </c>
      <c r="D373" t="s">
        <v>7</v>
      </c>
      <c r="E373">
        <f>IF(_5860[[#This Row],[Vote]]="YEA",1,0)</f>
        <v>1</v>
      </c>
      <c r="F373">
        <f>_xlfn.XLOOKUP("H.R. 5860",Table2[Bill],Table2[Agree Value])</f>
        <v>1</v>
      </c>
      <c r="G373">
        <f>IF(_5860[[#This Row],[Value]]=_5860[[#This Row],[Agree]],_5860[[#This Row],[Count]],0)</f>
        <v>2</v>
      </c>
      <c r="H373">
        <f>_xlfn.XLOOKUP("H.R. 5860",Table2[Bill],Table2[Weight?],"Error")</f>
        <v>2</v>
      </c>
    </row>
    <row r="374" spans="1:8" x14ac:dyDescent="0.2">
      <c r="A374" t="s">
        <v>424</v>
      </c>
      <c r="B374" t="s">
        <v>1</v>
      </c>
      <c r="C374" t="s">
        <v>39</v>
      </c>
      <c r="D374" t="s">
        <v>7</v>
      </c>
      <c r="E374">
        <f>IF(_5860[[#This Row],[Vote]]="YEA",1,0)</f>
        <v>1</v>
      </c>
      <c r="F374">
        <f>_xlfn.XLOOKUP("H.R. 5860",Table2[Bill],Table2[Agree Value])</f>
        <v>1</v>
      </c>
      <c r="G374">
        <f>IF(_5860[[#This Row],[Value]]=_5860[[#This Row],[Agree]],_5860[[#This Row],[Count]],0)</f>
        <v>2</v>
      </c>
      <c r="H374">
        <f>_xlfn.XLOOKUP("H.R. 5860",Table2[Bill],Table2[Weight?],"Error")</f>
        <v>2</v>
      </c>
    </row>
    <row r="375" spans="1:8" x14ac:dyDescent="0.2">
      <c r="A375" t="s">
        <v>425</v>
      </c>
      <c r="B375" t="s">
        <v>1</v>
      </c>
      <c r="C375" t="s">
        <v>47</v>
      </c>
      <c r="D375" t="s">
        <v>7</v>
      </c>
      <c r="E375">
        <f>IF(_5860[[#This Row],[Vote]]="YEA",1,0)</f>
        <v>1</v>
      </c>
      <c r="F375">
        <f>_xlfn.XLOOKUP("H.R. 5860",Table2[Bill],Table2[Agree Value])</f>
        <v>1</v>
      </c>
      <c r="G375">
        <f>IF(_5860[[#This Row],[Value]]=_5860[[#This Row],[Agree]],_5860[[#This Row],[Count]],0)</f>
        <v>2</v>
      </c>
      <c r="H375">
        <f>_xlfn.XLOOKUP("H.R. 5860",Table2[Bill],Table2[Weight?],"Error")</f>
        <v>2</v>
      </c>
    </row>
    <row r="376" spans="1:8" x14ac:dyDescent="0.2">
      <c r="A376" t="s">
        <v>426</v>
      </c>
      <c r="B376" t="s">
        <v>5</v>
      </c>
      <c r="C376" t="s">
        <v>29</v>
      </c>
      <c r="D376" t="s">
        <v>3</v>
      </c>
      <c r="E376">
        <f>IF(_5860[[#This Row],[Vote]]="YEA",1,0)</f>
        <v>0</v>
      </c>
      <c r="F376">
        <f>_xlfn.XLOOKUP("H.R. 5860",Table2[Bill],Table2[Agree Value])</f>
        <v>1</v>
      </c>
      <c r="G376">
        <f>IF(_5860[[#This Row],[Value]]=_5860[[#This Row],[Agree]],_5860[[#This Row],[Count]],0)</f>
        <v>0</v>
      </c>
      <c r="H376">
        <f>_xlfn.XLOOKUP("H.R. 5860",Table2[Bill],Table2[Weight?],"Error")</f>
        <v>2</v>
      </c>
    </row>
    <row r="377" spans="1:8" x14ac:dyDescent="0.2">
      <c r="A377" t="s">
        <v>427</v>
      </c>
      <c r="B377" t="s">
        <v>1</v>
      </c>
      <c r="C377" t="s">
        <v>287</v>
      </c>
      <c r="D377" t="s">
        <v>7</v>
      </c>
      <c r="E377">
        <f>IF(_5860[[#This Row],[Vote]]="YEA",1,0)</f>
        <v>1</v>
      </c>
      <c r="F377">
        <f>_xlfn.XLOOKUP("H.R. 5860",Table2[Bill],Table2[Agree Value])</f>
        <v>1</v>
      </c>
      <c r="G377">
        <f>IF(_5860[[#This Row],[Value]]=_5860[[#This Row],[Agree]],_5860[[#This Row],[Count]],0)</f>
        <v>2</v>
      </c>
      <c r="H377">
        <f>_xlfn.XLOOKUP("H.R. 5860",Table2[Bill],Table2[Weight?],"Error")</f>
        <v>2</v>
      </c>
    </row>
    <row r="378" spans="1:8" x14ac:dyDescent="0.2">
      <c r="A378" t="s">
        <v>428</v>
      </c>
      <c r="B378" t="s">
        <v>1</v>
      </c>
      <c r="C378" t="s">
        <v>51</v>
      </c>
      <c r="D378" t="s">
        <v>7</v>
      </c>
      <c r="E378">
        <f>IF(_5860[[#This Row],[Vote]]="YEA",1,0)</f>
        <v>1</v>
      </c>
      <c r="F378">
        <f>_xlfn.XLOOKUP("H.R. 5860",Table2[Bill],Table2[Agree Value])</f>
        <v>1</v>
      </c>
      <c r="G378">
        <f>IF(_5860[[#This Row],[Value]]=_5860[[#This Row],[Agree]],_5860[[#This Row],[Count]],0)</f>
        <v>2</v>
      </c>
      <c r="H378">
        <f>_xlfn.XLOOKUP("H.R. 5860",Table2[Bill],Table2[Weight?],"Error")</f>
        <v>2</v>
      </c>
    </row>
    <row r="379" spans="1:8" x14ac:dyDescent="0.2">
      <c r="A379" t="s">
        <v>429</v>
      </c>
      <c r="B379" t="s">
        <v>5</v>
      </c>
      <c r="C379" t="s">
        <v>120</v>
      </c>
      <c r="D379" t="s">
        <v>7</v>
      </c>
      <c r="E379">
        <f>IF(_5860[[#This Row],[Vote]]="YEA",1,0)</f>
        <v>1</v>
      </c>
      <c r="F379">
        <f>_xlfn.XLOOKUP("H.R. 5860",Table2[Bill],Table2[Agree Value])</f>
        <v>1</v>
      </c>
      <c r="G379">
        <f>IF(_5860[[#This Row],[Value]]=_5860[[#This Row],[Agree]],_5860[[#This Row],[Count]],0)</f>
        <v>2</v>
      </c>
      <c r="H379">
        <f>_xlfn.XLOOKUP("H.R. 5860",Table2[Bill],Table2[Weight?],"Error")</f>
        <v>2</v>
      </c>
    </row>
    <row r="380" spans="1:8" x14ac:dyDescent="0.2">
      <c r="A380" t="s">
        <v>430</v>
      </c>
      <c r="B380" t="s">
        <v>5</v>
      </c>
      <c r="C380" t="s">
        <v>9</v>
      </c>
      <c r="D380" t="s">
        <v>7</v>
      </c>
      <c r="E380">
        <f>IF(_5860[[#This Row],[Vote]]="YEA",1,0)</f>
        <v>1</v>
      </c>
      <c r="F380">
        <f>_xlfn.XLOOKUP("H.R. 5860",Table2[Bill],Table2[Agree Value])</f>
        <v>1</v>
      </c>
      <c r="G380">
        <f>IF(_5860[[#This Row],[Value]]=_5860[[#This Row],[Agree]],_5860[[#This Row],[Count]],0)</f>
        <v>2</v>
      </c>
      <c r="H380">
        <f>_xlfn.XLOOKUP("H.R. 5860",Table2[Bill],Table2[Weight?],"Error")</f>
        <v>2</v>
      </c>
    </row>
    <row r="381" spans="1:8" x14ac:dyDescent="0.2">
      <c r="A381" t="s">
        <v>431</v>
      </c>
      <c r="B381" t="s">
        <v>5</v>
      </c>
      <c r="C381" t="s">
        <v>64</v>
      </c>
      <c r="D381" t="s">
        <v>7</v>
      </c>
      <c r="E381">
        <f>IF(_5860[[#This Row],[Vote]]="YEA",1,0)</f>
        <v>1</v>
      </c>
      <c r="F381">
        <f>_xlfn.XLOOKUP("H.R. 5860",Table2[Bill],Table2[Agree Value])</f>
        <v>1</v>
      </c>
      <c r="G381">
        <f>IF(_5860[[#This Row],[Value]]=_5860[[#This Row],[Agree]],_5860[[#This Row],[Count]],0)</f>
        <v>2</v>
      </c>
      <c r="H381">
        <f>_xlfn.XLOOKUP("H.R. 5860",Table2[Bill],Table2[Weight?],"Error")</f>
        <v>2</v>
      </c>
    </row>
    <row r="382" spans="1:8" x14ac:dyDescent="0.2">
      <c r="A382" t="s">
        <v>432</v>
      </c>
      <c r="B382" t="s">
        <v>5</v>
      </c>
      <c r="C382" t="s">
        <v>169</v>
      </c>
      <c r="D382" t="s">
        <v>7</v>
      </c>
      <c r="E382">
        <f>IF(_5860[[#This Row],[Vote]]="YEA",1,0)</f>
        <v>1</v>
      </c>
      <c r="F382">
        <f>_xlfn.XLOOKUP("H.R. 5860",Table2[Bill],Table2[Agree Value])</f>
        <v>1</v>
      </c>
      <c r="G382">
        <f>IF(_5860[[#This Row],[Value]]=_5860[[#This Row],[Agree]],_5860[[#This Row],[Count]],0)</f>
        <v>2</v>
      </c>
      <c r="H382">
        <f>_xlfn.XLOOKUP("H.R. 5860",Table2[Bill],Table2[Weight?],"Error")</f>
        <v>2</v>
      </c>
    </row>
    <row r="383" spans="1:8" x14ac:dyDescent="0.2">
      <c r="A383" t="s">
        <v>433</v>
      </c>
      <c r="B383" t="s">
        <v>5</v>
      </c>
      <c r="C383" t="s">
        <v>39</v>
      </c>
      <c r="D383" t="s">
        <v>3</v>
      </c>
      <c r="E383">
        <f>IF(_5860[[#This Row],[Vote]]="YEA",1,0)</f>
        <v>0</v>
      </c>
      <c r="F383">
        <f>_xlfn.XLOOKUP("H.R. 5860",Table2[Bill],Table2[Agree Value])</f>
        <v>1</v>
      </c>
      <c r="G383">
        <f>IF(_5860[[#This Row],[Value]]=_5860[[#This Row],[Agree]],_5860[[#This Row],[Count]],0)</f>
        <v>0</v>
      </c>
      <c r="H383">
        <f>_xlfn.XLOOKUP("H.R. 5860",Table2[Bill],Table2[Weight?],"Error")</f>
        <v>2</v>
      </c>
    </row>
    <row r="384" spans="1:8" x14ac:dyDescent="0.2">
      <c r="A384" t="s">
        <v>434</v>
      </c>
      <c r="B384" t="s">
        <v>1</v>
      </c>
      <c r="C384" t="s">
        <v>45</v>
      </c>
      <c r="D384" t="s">
        <v>7</v>
      </c>
      <c r="E384">
        <f>IF(_5860[[#This Row],[Vote]]="YEA",1,0)</f>
        <v>1</v>
      </c>
      <c r="F384">
        <f>_xlfn.XLOOKUP("H.R. 5860",Table2[Bill],Table2[Agree Value])</f>
        <v>1</v>
      </c>
      <c r="G384">
        <f>IF(_5860[[#This Row],[Value]]=_5860[[#This Row],[Agree]],_5860[[#This Row],[Count]],0)</f>
        <v>2</v>
      </c>
      <c r="H384">
        <f>_xlfn.XLOOKUP("H.R. 5860",Table2[Bill],Table2[Weight?],"Error")</f>
        <v>2</v>
      </c>
    </row>
    <row r="385" spans="1:8" x14ac:dyDescent="0.2">
      <c r="A385" t="s">
        <v>435</v>
      </c>
      <c r="B385" t="s">
        <v>1</v>
      </c>
      <c r="C385" t="s">
        <v>141</v>
      </c>
      <c r="D385" t="s">
        <v>7</v>
      </c>
      <c r="E385">
        <f>IF(_5860[[#This Row],[Vote]]="YEA",1,0)</f>
        <v>1</v>
      </c>
      <c r="F385">
        <f>_xlfn.XLOOKUP("H.R. 5860",Table2[Bill],Table2[Agree Value])</f>
        <v>1</v>
      </c>
      <c r="G385">
        <f>IF(_5860[[#This Row],[Value]]=_5860[[#This Row],[Agree]],_5860[[#This Row],[Count]],0)</f>
        <v>2</v>
      </c>
      <c r="H385">
        <f>_xlfn.XLOOKUP("H.R. 5860",Table2[Bill],Table2[Weight?],"Error")</f>
        <v>2</v>
      </c>
    </row>
    <row r="386" spans="1:8" x14ac:dyDescent="0.2">
      <c r="A386" t="s">
        <v>436</v>
      </c>
      <c r="B386" t="s">
        <v>5</v>
      </c>
      <c r="C386" t="s">
        <v>6</v>
      </c>
      <c r="D386" t="s">
        <v>7</v>
      </c>
      <c r="E386">
        <f>IF(_5860[[#This Row],[Vote]]="YEA",1,0)</f>
        <v>1</v>
      </c>
      <c r="F386">
        <f>_xlfn.XLOOKUP("H.R. 5860",Table2[Bill],Table2[Agree Value])</f>
        <v>1</v>
      </c>
      <c r="G386">
        <f>IF(_5860[[#This Row],[Value]]=_5860[[#This Row],[Agree]],_5860[[#This Row],[Count]],0)</f>
        <v>2</v>
      </c>
      <c r="H386">
        <f>_xlfn.XLOOKUP("H.R. 5860",Table2[Bill],Table2[Weight?],"Error")</f>
        <v>2</v>
      </c>
    </row>
    <row r="387" spans="1:8" x14ac:dyDescent="0.2">
      <c r="A387" t="s">
        <v>437</v>
      </c>
      <c r="B387" t="s">
        <v>1</v>
      </c>
      <c r="C387" t="s">
        <v>9</v>
      </c>
      <c r="D387" t="s">
        <v>7</v>
      </c>
      <c r="E387">
        <f>IF(_5860[[#This Row],[Vote]]="YEA",1,0)</f>
        <v>1</v>
      </c>
      <c r="F387">
        <f>_xlfn.XLOOKUP("H.R. 5860",Table2[Bill],Table2[Agree Value])</f>
        <v>1</v>
      </c>
      <c r="G387">
        <f>IF(_5860[[#This Row],[Value]]=_5860[[#This Row],[Agree]],_5860[[#This Row],[Count]],0)</f>
        <v>2</v>
      </c>
      <c r="H387">
        <f>_xlfn.XLOOKUP("H.R. 5860",Table2[Bill],Table2[Weight?],"Error")</f>
        <v>2</v>
      </c>
    </row>
    <row r="388" spans="1:8" x14ac:dyDescent="0.2">
      <c r="A388" t="s">
        <v>438</v>
      </c>
      <c r="B388" t="s">
        <v>1</v>
      </c>
      <c r="C388" t="s">
        <v>31</v>
      </c>
      <c r="D388" t="s">
        <v>7</v>
      </c>
      <c r="E388">
        <f>IF(_5860[[#This Row],[Vote]]="YEA",1,0)</f>
        <v>1</v>
      </c>
      <c r="F388">
        <f>_xlfn.XLOOKUP("H.R. 5860",Table2[Bill],Table2[Agree Value])</f>
        <v>1</v>
      </c>
      <c r="G388">
        <f>IF(_5860[[#This Row],[Value]]=_5860[[#This Row],[Agree]],_5860[[#This Row],[Count]],0)</f>
        <v>2</v>
      </c>
      <c r="H388">
        <f>_xlfn.XLOOKUP("H.R. 5860",Table2[Bill],Table2[Weight?],"Error")</f>
        <v>2</v>
      </c>
    </row>
    <row r="389" spans="1:8" x14ac:dyDescent="0.2">
      <c r="A389" t="s">
        <v>439</v>
      </c>
      <c r="B389" t="s">
        <v>1</v>
      </c>
      <c r="C389" t="s">
        <v>9</v>
      </c>
      <c r="D389" t="s">
        <v>7</v>
      </c>
      <c r="E389">
        <f>IF(_5860[[#This Row],[Vote]]="YEA",1,0)</f>
        <v>1</v>
      </c>
      <c r="F389">
        <f>_xlfn.XLOOKUP("H.R. 5860",Table2[Bill],Table2[Agree Value])</f>
        <v>1</v>
      </c>
      <c r="G389">
        <f>IF(_5860[[#This Row],[Value]]=_5860[[#This Row],[Agree]],_5860[[#This Row],[Count]],0)</f>
        <v>2</v>
      </c>
      <c r="H389">
        <f>_xlfn.XLOOKUP("H.R. 5860",Table2[Bill],Table2[Weight?],"Error")</f>
        <v>2</v>
      </c>
    </row>
    <row r="390" spans="1:8" x14ac:dyDescent="0.2">
      <c r="A390" t="s">
        <v>440</v>
      </c>
      <c r="B390" t="s">
        <v>5</v>
      </c>
      <c r="C390" t="s">
        <v>64</v>
      </c>
      <c r="D390" t="s">
        <v>7</v>
      </c>
      <c r="E390">
        <f>IF(_5860[[#This Row],[Vote]]="YEA",1,0)</f>
        <v>1</v>
      </c>
      <c r="F390">
        <f>_xlfn.XLOOKUP("H.R. 5860",Table2[Bill],Table2[Agree Value])</f>
        <v>1</v>
      </c>
      <c r="G390">
        <f>IF(_5860[[#This Row],[Value]]=_5860[[#This Row],[Agree]],_5860[[#This Row],[Count]],0)</f>
        <v>2</v>
      </c>
      <c r="H390">
        <f>_xlfn.XLOOKUP("H.R. 5860",Table2[Bill],Table2[Weight?],"Error")</f>
        <v>2</v>
      </c>
    </row>
    <row r="391" spans="1:8" x14ac:dyDescent="0.2">
      <c r="A391" t="s">
        <v>441</v>
      </c>
      <c r="B391" t="s">
        <v>1</v>
      </c>
      <c r="C391" t="s">
        <v>45</v>
      </c>
      <c r="D391" t="s">
        <v>7</v>
      </c>
      <c r="E391">
        <f>IF(_5860[[#This Row],[Vote]]="YEA",1,0)</f>
        <v>1</v>
      </c>
      <c r="F391">
        <f>_xlfn.XLOOKUP("H.R. 5860",Table2[Bill],Table2[Agree Value])</f>
        <v>1</v>
      </c>
      <c r="G391">
        <f>IF(_5860[[#This Row],[Value]]=_5860[[#This Row],[Agree]],_5860[[#This Row],[Count]],0)</f>
        <v>2</v>
      </c>
      <c r="H391">
        <f>_xlfn.XLOOKUP("H.R. 5860",Table2[Bill],Table2[Weight?],"Error")</f>
        <v>2</v>
      </c>
    </row>
    <row r="392" spans="1:8" x14ac:dyDescent="0.2">
      <c r="A392" t="s">
        <v>442</v>
      </c>
      <c r="B392" t="s">
        <v>1</v>
      </c>
      <c r="C392" t="s">
        <v>9</v>
      </c>
      <c r="D392" t="s">
        <v>7</v>
      </c>
      <c r="E392">
        <f>IF(_5860[[#This Row],[Vote]]="YEA",1,0)</f>
        <v>1</v>
      </c>
      <c r="F392">
        <f>_xlfn.XLOOKUP("H.R. 5860",Table2[Bill],Table2[Agree Value])</f>
        <v>1</v>
      </c>
      <c r="G392">
        <f>IF(_5860[[#This Row],[Value]]=_5860[[#This Row],[Agree]],_5860[[#This Row],[Count]],0)</f>
        <v>2</v>
      </c>
      <c r="H392">
        <f>_xlfn.XLOOKUP("H.R. 5860",Table2[Bill],Table2[Weight?],"Error")</f>
        <v>2</v>
      </c>
    </row>
    <row r="393" spans="1:8" x14ac:dyDescent="0.2">
      <c r="A393" t="s">
        <v>443</v>
      </c>
      <c r="B393" t="s">
        <v>1</v>
      </c>
      <c r="C393" t="s">
        <v>161</v>
      </c>
      <c r="D393" t="s">
        <v>7</v>
      </c>
      <c r="E393">
        <f>IF(_5860[[#This Row],[Vote]]="YEA",1,0)</f>
        <v>1</v>
      </c>
      <c r="F393">
        <f>_xlfn.XLOOKUP("H.R. 5860",Table2[Bill],Table2[Agree Value])</f>
        <v>1</v>
      </c>
      <c r="G393">
        <f>IF(_5860[[#This Row],[Value]]=_5860[[#This Row],[Agree]],_5860[[#This Row],[Count]],0)</f>
        <v>2</v>
      </c>
      <c r="H393">
        <f>_xlfn.XLOOKUP("H.R. 5860",Table2[Bill],Table2[Weight?],"Error")</f>
        <v>2</v>
      </c>
    </row>
    <row r="394" spans="1:8" x14ac:dyDescent="0.2">
      <c r="A394" t="s">
        <v>444</v>
      </c>
      <c r="B394" t="s">
        <v>5</v>
      </c>
      <c r="C394" t="s">
        <v>66</v>
      </c>
      <c r="D394" t="s">
        <v>7</v>
      </c>
      <c r="E394">
        <f>IF(_5860[[#This Row],[Vote]]="YEA",1,0)</f>
        <v>1</v>
      </c>
      <c r="F394">
        <f>_xlfn.XLOOKUP("H.R. 5860",Table2[Bill],Table2[Agree Value])</f>
        <v>1</v>
      </c>
      <c r="G394">
        <f>IF(_5860[[#This Row],[Value]]=_5860[[#This Row],[Agree]],_5860[[#This Row],[Count]],0)</f>
        <v>2</v>
      </c>
      <c r="H394">
        <f>_xlfn.XLOOKUP("H.R. 5860",Table2[Bill],Table2[Weight?],"Error")</f>
        <v>2</v>
      </c>
    </row>
    <row r="395" spans="1:8" x14ac:dyDescent="0.2">
      <c r="A395" t="s">
        <v>445</v>
      </c>
      <c r="B395" t="s">
        <v>5</v>
      </c>
      <c r="C395" t="s">
        <v>169</v>
      </c>
      <c r="D395" t="s">
        <v>3</v>
      </c>
      <c r="E395">
        <f>IF(_5860[[#This Row],[Vote]]="YEA",1,0)</f>
        <v>0</v>
      </c>
      <c r="F395">
        <f>_xlfn.XLOOKUP("H.R. 5860",Table2[Bill],Table2[Agree Value])</f>
        <v>1</v>
      </c>
      <c r="G395">
        <f>IF(_5860[[#This Row],[Value]]=_5860[[#This Row],[Agree]],_5860[[#This Row],[Count]],0)</f>
        <v>0</v>
      </c>
      <c r="H395">
        <f>_xlfn.XLOOKUP("H.R. 5860",Table2[Bill],Table2[Weight?],"Error")</f>
        <v>2</v>
      </c>
    </row>
    <row r="396" spans="1:8" x14ac:dyDescent="0.2">
      <c r="A396" t="s">
        <v>446</v>
      </c>
      <c r="B396" t="s">
        <v>5</v>
      </c>
      <c r="C396" t="s">
        <v>108</v>
      </c>
      <c r="D396" t="s">
        <v>3</v>
      </c>
      <c r="E396">
        <f>IF(_5860[[#This Row],[Vote]]="YEA",1,0)</f>
        <v>0</v>
      </c>
      <c r="F396">
        <f>_xlfn.XLOOKUP("H.R. 5860",Table2[Bill],Table2[Agree Value])</f>
        <v>1</v>
      </c>
      <c r="G396">
        <f>IF(_5860[[#This Row],[Value]]=_5860[[#This Row],[Agree]],_5860[[#This Row],[Count]],0)</f>
        <v>0</v>
      </c>
      <c r="H396">
        <f>_xlfn.XLOOKUP("H.R. 5860",Table2[Bill],Table2[Weight?],"Error")</f>
        <v>2</v>
      </c>
    </row>
    <row r="397" spans="1:8" x14ac:dyDescent="0.2">
      <c r="A397" t="s">
        <v>447</v>
      </c>
      <c r="B397" t="s">
        <v>1</v>
      </c>
      <c r="C397" t="s">
        <v>19</v>
      </c>
      <c r="D397" t="s">
        <v>7</v>
      </c>
      <c r="E397">
        <f>IF(_5860[[#This Row],[Vote]]="YEA",1,0)</f>
        <v>1</v>
      </c>
      <c r="F397">
        <f>_xlfn.XLOOKUP("H.R. 5860",Table2[Bill],Table2[Agree Value])</f>
        <v>1</v>
      </c>
      <c r="G397">
        <f>IF(_5860[[#This Row],[Value]]=_5860[[#This Row],[Agree]],_5860[[#This Row],[Count]],0)</f>
        <v>2</v>
      </c>
      <c r="H397">
        <f>_xlfn.XLOOKUP("H.R. 5860",Table2[Bill],Table2[Weight?],"Error")</f>
        <v>2</v>
      </c>
    </row>
    <row r="398" spans="1:8" x14ac:dyDescent="0.2">
      <c r="A398" t="s">
        <v>448</v>
      </c>
      <c r="B398" t="s">
        <v>1</v>
      </c>
      <c r="C398" t="s">
        <v>45</v>
      </c>
      <c r="D398" t="s">
        <v>7</v>
      </c>
      <c r="E398">
        <f>IF(_5860[[#This Row],[Vote]]="YEA",1,0)</f>
        <v>1</v>
      </c>
      <c r="F398">
        <f>_xlfn.XLOOKUP("H.R. 5860",Table2[Bill],Table2[Agree Value])</f>
        <v>1</v>
      </c>
      <c r="G398">
        <f>IF(_5860[[#This Row],[Value]]=_5860[[#This Row],[Agree]],_5860[[#This Row],[Count]],0)</f>
        <v>2</v>
      </c>
      <c r="H398">
        <f>_xlfn.XLOOKUP("H.R. 5860",Table2[Bill],Table2[Weight?],"Error")</f>
        <v>2</v>
      </c>
    </row>
    <row r="399" spans="1:8" x14ac:dyDescent="0.2">
      <c r="A399" t="s">
        <v>449</v>
      </c>
      <c r="B399" t="s">
        <v>1</v>
      </c>
      <c r="C399" t="s">
        <v>94</v>
      </c>
      <c r="D399" t="s">
        <v>7</v>
      </c>
      <c r="E399">
        <f>IF(_5860[[#This Row],[Vote]]="YEA",1,0)</f>
        <v>1</v>
      </c>
      <c r="F399">
        <f>_xlfn.XLOOKUP("H.R. 5860",Table2[Bill],Table2[Agree Value])</f>
        <v>1</v>
      </c>
      <c r="G399">
        <f>IF(_5860[[#This Row],[Value]]=_5860[[#This Row],[Agree]],_5860[[#This Row],[Count]],0)</f>
        <v>2</v>
      </c>
      <c r="H399">
        <f>_xlfn.XLOOKUP("H.R. 5860",Table2[Bill],Table2[Weight?],"Error")</f>
        <v>2</v>
      </c>
    </row>
    <row r="400" spans="1:8" x14ac:dyDescent="0.2">
      <c r="A400" t="s">
        <v>450</v>
      </c>
      <c r="B400" t="s">
        <v>1</v>
      </c>
      <c r="C400" t="s">
        <v>64</v>
      </c>
      <c r="D400" t="s">
        <v>7</v>
      </c>
      <c r="E400">
        <f>IF(_5860[[#This Row],[Vote]]="YEA",1,0)</f>
        <v>1</v>
      </c>
      <c r="F400">
        <f>_xlfn.XLOOKUP("H.R. 5860",Table2[Bill],Table2[Agree Value])</f>
        <v>1</v>
      </c>
      <c r="G400">
        <f>IF(_5860[[#This Row],[Value]]=_5860[[#This Row],[Agree]],_5860[[#This Row],[Count]],0)</f>
        <v>2</v>
      </c>
      <c r="H400">
        <f>_xlfn.XLOOKUP("H.R. 5860",Table2[Bill],Table2[Weight?],"Error")</f>
        <v>2</v>
      </c>
    </row>
    <row r="401" spans="1:8" x14ac:dyDescent="0.2">
      <c r="A401" t="s">
        <v>451</v>
      </c>
      <c r="B401" t="s">
        <v>1</v>
      </c>
      <c r="C401" t="s">
        <v>9</v>
      </c>
      <c r="D401" t="s">
        <v>7</v>
      </c>
      <c r="E401">
        <f>IF(_5860[[#This Row],[Vote]]="YEA",1,0)</f>
        <v>1</v>
      </c>
      <c r="F401">
        <f>_xlfn.XLOOKUP("H.R. 5860",Table2[Bill],Table2[Agree Value])</f>
        <v>1</v>
      </c>
      <c r="G401">
        <f>IF(_5860[[#This Row],[Value]]=_5860[[#This Row],[Agree]],_5860[[#This Row],[Count]],0)</f>
        <v>2</v>
      </c>
      <c r="H401">
        <f>_xlfn.XLOOKUP("H.R. 5860",Table2[Bill],Table2[Weight?],"Error")</f>
        <v>2</v>
      </c>
    </row>
    <row r="402" spans="1:8" x14ac:dyDescent="0.2">
      <c r="A402" t="s">
        <v>452</v>
      </c>
      <c r="B402" t="s">
        <v>1</v>
      </c>
      <c r="C402" t="s">
        <v>64</v>
      </c>
      <c r="D402" t="s">
        <v>7</v>
      </c>
      <c r="E402">
        <f>IF(_5860[[#This Row],[Vote]]="YEA",1,0)</f>
        <v>1</v>
      </c>
      <c r="F402">
        <f>_xlfn.XLOOKUP("H.R. 5860",Table2[Bill],Table2[Agree Value])</f>
        <v>1</v>
      </c>
      <c r="G402">
        <f>IF(_5860[[#This Row],[Value]]=_5860[[#This Row],[Agree]],_5860[[#This Row],[Count]],0)</f>
        <v>2</v>
      </c>
      <c r="H402">
        <f>_xlfn.XLOOKUP("H.R. 5860",Table2[Bill],Table2[Weight?],"Error")</f>
        <v>2</v>
      </c>
    </row>
    <row r="403" spans="1:8" x14ac:dyDescent="0.2">
      <c r="A403" t="s">
        <v>453</v>
      </c>
      <c r="B403" t="s">
        <v>1</v>
      </c>
      <c r="C403" t="s">
        <v>24</v>
      </c>
      <c r="D403" t="s">
        <v>7</v>
      </c>
      <c r="E403">
        <f>IF(_5860[[#This Row],[Vote]]="YEA",1,0)</f>
        <v>1</v>
      </c>
      <c r="F403">
        <f>_xlfn.XLOOKUP("H.R. 5860",Table2[Bill],Table2[Agree Value])</f>
        <v>1</v>
      </c>
      <c r="G403">
        <f>IF(_5860[[#This Row],[Value]]=_5860[[#This Row],[Agree]],_5860[[#This Row],[Count]],0)</f>
        <v>2</v>
      </c>
      <c r="H403">
        <f>_xlfn.XLOOKUP("H.R. 5860",Table2[Bill],Table2[Weight?],"Error")</f>
        <v>2</v>
      </c>
    </row>
    <row r="404" spans="1:8" x14ac:dyDescent="0.2">
      <c r="A404" t="s">
        <v>454</v>
      </c>
      <c r="B404" t="s">
        <v>1</v>
      </c>
      <c r="C404" t="s">
        <v>219</v>
      </c>
      <c r="D404" t="s">
        <v>7</v>
      </c>
      <c r="E404">
        <f>IF(_5860[[#This Row],[Vote]]="YEA",1,0)</f>
        <v>1</v>
      </c>
      <c r="F404">
        <f>_xlfn.XLOOKUP("H.R. 5860",Table2[Bill],Table2[Agree Value])</f>
        <v>1</v>
      </c>
      <c r="G404">
        <f>IF(_5860[[#This Row],[Value]]=_5860[[#This Row],[Agree]],_5860[[#This Row],[Count]],0)</f>
        <v>2</v>
      </c>
      <c r="H404">
        <f>_xlfn.XLOOKUP("H.R. 5860",Table2[Bill],Table2[Weight?],"Error")</f>
        <v>2</v>
      </c>
    </row>
    <row r="405" spans="1:8" x14ac:dyDescent="0.2">
      <c r="A405" t="s">
        <v>455</v>
      </c>
      <c r="B405" t="s">
        <v>5</v>
      </c>
      <c r="C405" t="s">
        <v>31</v>
      </c>
      <c r="D405" t="s">
        <v>7</v>
      </c>
      <c r="E405">
        <f>IF(_5860[[#This Row],[Vote]]="YEA",1,0)</f>
        <v>1</v>
      </c>
      <c r="F405">
        <f>_xlfn.XLOOKUP("H.R. 5860",Table2[Bill],Table2[Agree Value])</f>
        <v>1</v>
      </c>
      <c r="G405">
        <f>IF(_5860[[#This Row],[Value]]=_5860[[#This Row],[Agree]],_5860[[#This Row],[Count]],0)</f>
        <v>2</v>
      </c>
      <c r="H405">
        <f>_xlfn.XLOOKUP("H.R. 5860",Table2[Bill],Table2[Weight?],"Error")</f>
        <v>2</v>
      </c>
    </row>
    <row r="406" spans="1:8" x14ac:dyDescent="0.2">
      <c r="A406" t="s">
        <v>456</v>
      </c>
      <c r="B406" t="s">
        <v>1</v>
      </c>
      <c r="C406" t="s">
        <v>62</v>
      </c>
      <c r="D406" t="s">
        <v>7</v>
      </c>
      <c r="E406">
        <f>IF(_5860[[#This Row],[Vote]]="YEA",1,0)</f>
        <v>1</v>
      </c>
      <c r="F406">
        <f>_xlfn.XLOOKUP("H.R. 5860",Table2[Bill],Table2[Agree Value])</f>
        <v>1</v>
      </c>
      <c r="G406">
        <f>IF(_5860[[#This Row],[Value]]=_5860[[#This Row],[Agree]],_5860[[#This Row],[Count]],0)</f>
        <v>2</v>
      </c>
      <c r="H406">
        <f>_xlfn.XLOOKUP("H.R. 5860",Table2[Bill],Table2[Weight?],"Error")</f>
        <v>2</v>
      </c>
    </row>
    <row r="407" spans="1:8" x14ac:dyDescent="0.2">
      <c r="A407" t="s">
        <v>457</v>
      </c>
      <c r="B407" t="s">
        <v>5</v>
      </c>
      <c r="C407" t="s">
        <v>9</v>
      </c>
      <c r="D407" t="s">
        <v>7</v>
      </c>
      <c r="E407">
        <f>IF(_5860[[#This Row],[Vote]]="YEA",1,0)</f>
        <v>1</v>
      </c>
      <c r="F407">
        <f>_xlfn.XLOOKUP("H.R. 5860",Table2[Bill],Table2[Agree Value])</f>
        <v>1</v>
      </c>
      <c r="G407">
        <f>IF(_5860[[#This Row],[Value]]=_5860[[#This Row],[Agree]],_5860[[#This Row],[Count]],0)</f>
        <v>2</v>
      </c>
      <c r="H407">
        <f>_xlfn.XLOOKUP("H.R. 5860",Table2[Bill],Table2[Weight?],"Error")</f>
        <v>2</v>
      </c>
    </row>
    <row r="408" spans="1:8" x14ac:dyDescent="0.2">
      <c r="A408" t="s">
        <v>458</v>
      </c>
      <c r="B408" t="s">
        <v>5</v>
      </c>
      <c r="C408" t="s">
        <v>203</v>
      </c>
      <c r="D408" t="s">
        <v>3</v>
      </c>
      <c r="E408">
        <f>IF(_5860[[#This Row],[Vote]]="YEA",1,0)</f>
        <v>0</v>
      </c>
      <c r="F408">
        <f>_xlfn.XLOOKUP("H.R. 5860",Table2[Bill],Table2[Agree Value])</f>
        <v>1</v>
      </c>
      <c r="G408">
        <f>IF(_5860[[#This Row],[Value]]=_5860[[#This Row],[Agree]],_5860[[#This Row],[Count]],0)</f>
        <v>0</v>
      </c>
      <c r="H408">
        <f>_xlfn.XLOOKUP("H.R. 5860",Table2[Bill],Table2[Weight?],"Error")</f>
        <v>2</v>
      </c>
    </row>
    <row r="409" spans="1:8" x14ac:dyDescent="0.2">
      <c r="A409" t="s">
        <v>459</v>
      </c>
      <c r="B409" t="s">
        <v>5</v>
      </c>
      <c r="C409" t="s">
        <v>15</v>
      </c>
      <c r="D409" t="s">
        <v>3</v>
      </c>
      <c r="E409">
        <f>IF(_5860[[#This Row],[Vote]]="YEA",1,0)</f>
        <v>0</v>
      </c>
      <c r="F409">
        <f>_xlfn.XLOOKUP("H.R. 5860",Table2[Bill],Table2[Agree Value])</f>
        <v>1</v>
      </c>
      <c r="G409">
        <f>IF(_5860[[#This Row],[Value]]=_5860[[#This Row],[Agree]],_5860[[#This Row],[Count]],0)</f>
        <v>0</v>
      </c>
      <c r="H409">
        <f>_xlfn.XLOOKUP("H.R. 5860",Table2[Bill],Table2[Weight?],"Error")</f>
        <v>2</v>
      </c>
    </row>
    <row r="410" spans="1:8" x14ac:dyDescent="0.2">
      <c r="A410" t="s">
        <v>460</v>
      </c>
      <c r="B410" t="s">
        <v>5</v>
      </c>
      <c r="C410" t="s">
        <v>169</v>
      </c>
      <c r="D410" t="s">
        <v>7</v>
      </c>
      <c r="E410">
        <f>IF(_5860[[#This Row],[Vote]]="YEA",1,0)</f>
        <v>1</v>
      </c>
      <c r="F410">
        <f>_xlfn.XLOOKUP("H.R. 5860",Table2[Bill],Table2[Agree Value])</f>
        <v>1</v>
      </c>
      <c r="G410">
        <f>IF(_5860[[#This Row],[Value]]=_5860[[#This Row],[Agree]],_5860[[#This Row],[Count]],0)</f>
        <v>2</v>
      </c>
      <c r="H410">
        <f>_xlfn.XLOOKUP("H.R. 5860",Table2[Bill],Table2[Weight?],"Error")</f>
        <v>2</v>
      </c>
    </row>
    <row r="411" spans="1:8" x14ac:dyDescent="0.2">
      <c r="A411" t="s">
        <v>461</v>
      </c>
      <c r="B411" t="s">
        <v>1</v>
      </c>
      <c r="C411" t="s">
        <v>9</v>
      </c>
      <c r="D411" t="s">
        <v>7</v>
      </c>
      <c r="E411">
        <f>IF(_5860[[#This Row],[Vote]]="YEA",1,0)</f>
        <v>1</v>
      </c>
      <c r="F411">
        <f>_xlfn.XLOOKUP("H.R. 5860",Table2[Bill],Table2[Agree Value])</f>
        <v>1</v>
      </c>
      <c r="G411">
        <f>IF(_5860[[#This Row],[Value]]=_5860[[#This Row],[Agree]],_5860[[#This Row],[Count]],0)</f>
        <v>2</v>
      </c>
      <c r="H411">
        <f>_xlfn.XLOOKUP("H.R. 5860",Table2[Bill],Table2[Weight?],"Error")</f>
        <v>2</v>
      </c>
    </row>
    <row r="412" spans="1:8" x14ac:dyDescent="0.2">
      <c r="A412" t="s">
        <v>462</v>
      </c>
      <c r="B412" t="s">
        <v>1</v>
      </c>
      <c r="C412" t="s">
        <v>287</v>
      </c>
      <c r="D412" t="s">
        <v>7</v>
      </c>
      <c r="E412">
        <f>IF(_5860[[#This Row],[Vote]]="YEA",1,0)</f>
        <v>1</v>
      </c>
      <c r="F412">
        <f>_xlfn.XLOOKUP("H.R. 5860",Table2[Bill],Table2[Agree Value])</f>
        <v>1</v>
      </c>
      <c r="G412">
        <f>IF(_5860[[#This Row],[Value]]=_5860[[#This Row],[Agree]],_5860[[#This Row],[Count]],0)</f>
        <v>2</v>
      </c>
      <c r="H412">
        <f>_xlfn.XLOOKUP("H.R. 5860",Table2[Bill],Table2[Weight?],"Error")</f>
        <v>2</v>
      </c>
    </row>
    <row r="413" spans="1:8" x14ac:dyDescent="0.2">
      <c r="A413" t="s">
        <v>463</v>
      </c>
      <c r="B413" t="s">
        <v>1</v>
      </c>
      <c r="C413" t="s">
        <v>15</v>
      </c>
      <c r="D413" t="s">
        <v>7</v>
      </c>
      <c r="E413">
        <f>IF(_5860[[#This Row],[Vote]]="YEA",1,0)</f>
        <v>1</v>
      </c>
      <c r="F413">
        <f>_xlfn.XLOOKUP("H.R. 5860",Table2[Bill],Table2[Agree Value])</f>
        <v>1</v>
      </c>
      <c r="G413">
        <f>IF(_5860[[#This Row],[Value]]=_5860[[#This Row],[Agree]],_5860[[#This Row],[Count]],0)</f>
        <v>2</v>
      </c>
      <c r="H413">
        <f>_xlfn.XLOOKUP("H.R. 5860",Table2[Bill],Table2[Weight?],"Error")</f>
        <v>2</v>
      </c>
    </row>
    <row r="414" spans="1:8" x14ac:dyDescent="0.2">
      <c r="A414" t="s">
        <v>464</v>
      </c>
      <c r="B414" t="s">
        <v>1</v>
      </c>
      <c r="C414" t="s">
        <v>64</v>
      </c>
      <c r="D414" t="s">
        <v>7</v>
      </c>
      <c r="E414">
        <f>IF(_5860[[#This Row],[Vote]]="YEA",1,0)</f>
        <v>1</v>
      </c>
      <c r="F414">
        <f>_xlfn.XLOOKUP("H.R. 5860",Table2[Bill],Table2[Agree Value])</f>
        <v>1</v>
      </c>
      <c r="G414">
        <f>IF(_5860[[#This Row],[Value]]=_5860[[#This Row],[Agree]],_5860[[#This Row],[Count]],0)</f>
        <v>2</v>
      </c>
      <c r="H414">
        <f>_xlfn.XLOOKUP("H.R. 5860",Table2[Bill],Table2[Weight?],"Error")</f>
        <v>2</v>
      </c>
    </row>
    <row r="415" spans="1:8" x14ac:dyDescent="0.2">
      <c r="A415" t="s">
        <v>465</v>
      </c>
      <c r="B415" t="s">
        <v>5</v>
      </c>
      <c r="C415" t="s">
        <v>11</v>
      </c>
      <c r="D415" t="s">
        <v>7</v>
      </c>
      <c r="E415">
        <f>IF(_5860[[#This Row],[Vote]]="YEA",1,0)</f>
        <v>1</v>
      </c>
      <c r="F415">
        <f>_xlfn.XLOOKUP("H.R. 5860",Table2[Bill],Table2[Agree Value])</f>
        <v>1</v>
      </c>
      <c r="G415">
        <f>IF(_5860[[#This Row],[Value]]=_5860[[#This Row],[Agree]],_5860[[#This Row],[Count]],0)</f>
        <v>2</v>
      </c>
      <c r="H415">
        <f>_xlfn.XLOOKUP("H.R. 5860",Table2[Bill],Table2[Weight?],"Error")</f>
        <v>2</v>
      </c>
    </row>
    <row r="416" spans="1:8" x14ac:dyDescent="0.2">
      <c r="A416" t="s">
        <v>466</v>
      </c>
      <c r="B416" t="s">
        <v>5</v>
      </c>
      <c r="C416" t="s">
        <v>45</v>
      </c>
      <c r="D416" t="s">
        <v>7</v>
      </c>
      <c r="E416">
        <f>IF(_5860[[#This Row],[Vote]]="YEA",1,0)</f>
        <v>1</v>
      </c>
      <c r="F416">
        <f>_xlfn.XLOOKUP("H.R. 5860",Table2[Bill],Table2[Agree Value])</f>
        <v>1</v>
      </c>
      <c r="G416">
        <f>IF(_5860[[#This Row],[Value]]=_5860[[#This Row],[Agree]],_5860[[#This Row],[Count]],0)</f>
        <v>2</v>
      </c>
      <c r="H416">
        <f>_xlfn.XLOOKUP("H.R. 5860",Table2[Bill],Table2[Weight?],"Error")</f>
        <v>2</v>
      </c>
    </row>
    <row r="417" spans="1:8" x14ac:dyDescent="0.2">
      <c r="A417" t="s">
        <v>467</v>
      </c>
      <c r="B417" t="s">
        <v>5</v>
      </c>
      <c r="C417" t="s">
        <v>39</v>
      </c>
      <c r="D417" t="s">
        <v>3</v>
      </c>
      <c r="E417">
        <f>IF(_5860[[#This Row],[Vote]]="YEA",1,0)</f>
        <v>0</v>
      </c>
      <c r="F417">
        <f>_xlfn.XLOOKUP("H.R. 5860",Table2[Bill],Table2[Agree Value])</f>
        <v>1</v>
      </c>
      <c r="G417">
        <f>IF(_5860[[#This Row],[Value]]=_5860[[#This Row],[Agree]],_5860[[#This Row],[Count]],0)</f>
        <v>0</v>
      </c>
      <c r="H417">
        <f>_xlfn.XLOOKUP("H.R. 5860",Table2[Bill],Table2[Weight?],"Error")</f>
        <v>2</v>
      </c>
    </row>
    <row r="418" spans="1:8" x14ac:dyDescent="0.2">
      <c r="A418" t="s">
        <v>468</v>
      </c>
      <c r="B418" t="s">
        <v>1</v>
      </c>
      <c r="C418" t="s">
        <v>39</v>
      </c>
      <c r="D418" t="s">
        <v>7</v>
      </c>
      <c r="E418">
        <f>IF(_5860[[#This Row],[Vote]]="YEA",1,0)</f>
        <v>1</v>
      </c>
      <c r="F418">
        <f>_xlfn.XLOOKUP("H.R. 5860",Table2[Bill],Table2[Agree Value])</f>
        <v>1</v>
      </c>
      <c r="G418">
        <f>IF(_5860[[#This Row],[Value]]=_5860[[#This Row],[Agree]],_5860[[#This Row],[Count]],0)</f>
        <v>2</v>
      </c>
      <c r="H418">
        <f>_xlfn.XLOOKUP("H.R. 5860",Table2[Bill],Table2[Weight?],"Error")</f>
        <v>2</v>
      </c>
    </row>
    <row r="419" spans="1:8" x14ac:dyDescent="0.2">
      <c r="A419" t="s">
        <v>469</v>
      </c>
      <c r="B419" t="s">
        <v>1</v>
      </c>
      <c r="C419" t="s">
        <v>9</v>
      </c>
      <c r="D419" t="s">
        <v>7</v>
      </c>
      <c r="E419">
        <f>IF(_5860[[#This Row],[Vote]]="YEA",1,0)</f>
        <v>1</v>
      </c>
      <c r="F419">
        <f>_xlfn.XLOOKUP("H.R. 5860",Table2[Bill],Table2[Agree Value])</f>
        <v>1</v>
      </c>
      <c r="G419">
        <f>IF(_5860[[#This Row],[Value]]=_5860[[#This Row],[Agree]],_5860[[#This Row],[Count]],0)</f>
        <v>2</v>
      </c>
      <c r="H419">
        <f>_xlfn.XLOOKUP("H.R. 5860",Table2[Bill],Table2[Weight?],"Error")</f>
        <v>2</v>
      </c>
    </row>
    <row r="420" spans="1:8" x14ac:dyDescent="0.2">
      <c r="A420" t="s">
        <v>470</v>
      </c>
      <c r="B420" t="s">
        <v>1</v>
      </c>
      <c r="C420" t="s">
        <v>203</v>
      </c>
      <c r="D420" t="s">
        <v>7</v>
      </c>
      <c r="E420">
        <f>IF(_5860[[#This Row],[Vote]]="YEA",1,0)</f>
        <v>1</v>
      </c>
      <c r="F420">
        <f>_xlfn.XLOOKUP("H.R. 5860",Table2[Bill],Table2[Agree Value])</f>
        <v>1</v>
      </c>
      <c r="G420">
        <f>IF(_5860[[#This Row],[Value]]=_5860[[#This Row],[Agree]],_5860[[#This Row],[Count]],0)</f>
        <v>2</v>
      </c>
      <c r="H420">
        <f>_xlfn.XLOOKUP("H.R. 5860",Table2[Bill],Table2[Weight?],"Error")</f>
        <v>2</v>
      </c>
    </row>
    <row r="421" spans="1:8" x14ac:dyDescent="0.2">
      <c r="A421" t="s">
        <v>471</v>
      </c>
      <c r="B421" t="s">
        <v>5</v>
      </c>
      <c r="C421" t="s">
        <v>15</v>
      </c>
      <c r="D421" t="s">
        <v>3</v>
      </c>
      <c r="E421">
        <f>IF(_5860[[#This Row],[Vote]]="YEA",1,0)</f>
        <v>0</v>
      </c>
      <c r="F421">
        <f>_xlfn.XLOOKUP("H.R. 5860",Table2[Bill],Table2[Agree Value])</f>
        <v>1</v>
      </c>
      <c r="G421">
        <f>IF(_5860[[#This Row],[Value]]=_5860[[#This Row],[Agree]],_5860[[#This Row],[Count]],0)</f>
        <v>0</v>
      </c>
      <c r="H421">
        <f>_xlfn.XLOOKUP("H.R. 5860",Table2[Bill],Table2[Weight?],"Error")</f>
        <v>2</v>
      </c>
    </row>
    <row r="422" spans="1:8" x14ac:dyDescent="0.2">
      <c r="A422" t="s">
        <v>472</v>
      </c>
      <c r="B422" t="s">
        <v>5</v>
      </c>
      <c r="C422" t="s">
        <v>39</v>
      </c>
      <c r="D422" t="s">
        <v>3</v>
      </c>
      <c r="E422">
        <f>IF(_5860[[#This Row],[Vote]]="YEA",1,0)</f>
        <v>0</v>
      </c>
      <c r="F422">
        <f>_xlfn.XLOOKUP("H.R. 5860",Table2[Bill],Table2[Agree Value])</f>
        <v>1</v>
      </c>
      <c r="G422">
        <f>IF(_5860[[#This Row],[Value]]=_5860[[#This Row],[Agree]],_5860[[#This Row],[Count]],0)</f>
        <v>0</v>
      </c>
      <c r="H422">
        <f>_xlfn.XLOOKUP("H.R. 5860",Table2[Bill],Table2[Weight?],"Error")</f>
        <v>2</v>
      </c>
    </row>
    <row r="423" spans="1:8" x14ac:dyDescent="0.2">
      <c r="A423" t="s">
        <v>473</v>
      </c>
      <c r="B423" t="s">
        <v>5</v>
      </c>
      <c r="C423" t="s">
        <v>31</v>
      </c>
      <c r="D423" t="s">
        <v>7</v>
      </c>
      <c r="E423">
        <f>IF(_5860[[#This Row],[Vote]]="YEA",1,0)</f>
        <v>1</v>
      </c>
      <c r="F423">
        <f>_xlfn.XLOOKUP("H.R. 5860",Table2[Bill],Table2[Agree Value])</f>
        <v>1</v>
      </c>
      <c r="G423">
        <f>IF(_5860[[#This Row],[Value]]=_5860[[#This Row],[Agree]],_5860[[#This Row],[Count]],0)</f>
        <v>2</v>
      </c>
      <c r="H423">
        <f>_xlfn.XLOOKUP("H.R. 5860",Table2[Bill],Table2[Weight?],"Error")</f>
        <v>2</v>
      </c>
    </row>
    <row r="424" spans="1:8" x14ac:dyDescent="0.2">
      <c r="A424" t="s">
        <v>474</v>
      </c>
      <c r="B424" t="s">
        <v>5</v>
      </c>
      <c r="C424" t="s">
        <v>123</v>
      </c>
      <c r="D424" t="s">
        <v>7</v>
      </c>
      <c r="E424">
        <f>IF(_5860[[#This Row],[Vote]]="YEA",1,0)</f>
        <v>1</v>
      </c>
      <c r="F424">
        <f>_xlfn.XLOOKUP("H.R. 5860",Table2[Bill],Table2[Agree Value])</f>
        <v>1</v>
      </c>
      <c r="G424">
        <f>IF(_5860[[#This Row],[Value]]=_5860[[#This Row],[Agree]],_5860[[#This Row],[Count]],0)</f>
        <v>2</v>
      </c>
      <c r="H424">
        <f>_xlfn.XLOOKUP("H.R. 5860",Table2[Bill],Table2[Weight?],"Error")</f>
        <v>2</v>
      </c>
    </row>
    <row r="425" spans="1:8" x14ac:dyDescent="0.2">
      <c r="A425" t="s">
        <v>475</v>
      </c>
      <c r="B425" t="s">
        <v>1</v>
      </c>
      <c r="C425" t="s">
        <v>47</v>
      </c>
      <c r="D425" t="s">
        <v>7</v>
      </c>
      <c r="E425">
        <f>IF(_5860[[#This Row],[Vote]]="YEA",1,0)</f>
        <v>1</v>
      </c>
      <c r="F425">
        <f>_xlfn.XLOOKUP("H.R. 5860",Table2[Bill],Table2[Agree Value])</f>
        <v>1</v>
      </c>
      <c r="G425">
        <f>IF(_5860[[#This Row],[Value]]=_5860[[#This Row],[Agree]],_5860[[#This Row],[Count]],0)</f>
        <v>2</v>
      </c>
      <c r="H425">
        <f>_xlfn.XLOOKUP("H.R. 5860",Table2[Bill],Table2[Weight?],"Error")</f>
        <v>2</v>
      </c>
    </row>
    <row r="426" spans="1:8" x14ac:dyDescent="0.2">
      <c r="A426" t="s">
        <v>476</v>
      </c>
      <c r="B426" t="s">
        <v>1</v>
      </c>
      <c r="C426" t="s">
        <v>66</v>
      </c>
      <c r="D426" t="s">
        <v>7</v>
      </c>
      <c r="E426">
        <f>IF(_5860[[#This Row],[Vote]]="YEA",1,0)</f>
        <v>1</v>
      </c>
      <c r="F426">
        <f>_xlfn.XLOOKUP("H.R. 5860",Table2[Bill],Table2[Agree Value])</f>
        <v>1</v>
      </c>
      <c r="G426">
        <f>IF(_5860[[#This Row],[Value]]=_5860[[#This Row],[Agree]],_5860[[#This Row],[Count]],0)</f>
        <v>2</v>
      </c>
      <c r="H426">
        <f>_xlfn.XLOOKUP("H.R. 5860",Table2[Bill],Table2[Weight?],"Error")</f>
        <v>2</v>
      </c>
    </row>
    <row r="427" spans="1:8" x14ac:dyDescent="0.2">
      <c r="A427" t="s">
        <v>477</v>
      </c>
      <c r="B427" t="s">
        <v>1</v>
      </c>
      <c r="C427" t="s">
        <v>13</v>
      </c>
      <c r="D427" t="s">
        <v>7</v>
      </c>
      <c r="E427">
        <f>IF(_5860[[#This Row],[Vote]]="YEA",1,0)</f>
        <v>1</v>
      </c>
      <c r="F427">
        <f>_xlfn.XLOOKUP("H.R. 5860",Table2[Bill],Table2[Agree Value])</f>
        <v>1</v>
      </c>
      <c r="G427">
        <f>IF(_5860[[#This Row],[Value]]=_5860[[#This Row],[Agree]],_5860[[#This Row],[Count]],0)</f>
        <v>2</v>
      </c>
      <c r="H427">
        <f>_xlfn.XLOOKUP("H.R. 5860",Table2[Bill],Table2[Weight?],"Error")</f>
        <v>2</v>
      </c>
    </row>
    <row r="428" spans="1:8" x14ac:dyDescent="0.2">
      <c r="A428" t="s">
        <v>478</v>
      </c>
      <c r="B428" t="s">
        <v>5</v>
      </c>
      <c r="C428" t="s">
        <v>64</v>
      </c>
      <c r="D428" t="s">
        <v>7</v>
      </c>
      <c r="E428">
        <f>IF(_5860[[#This Row],[Vote]]="YEA",1,0)</f>
        <v>1</v>
      </c>
      <c r="F428">
        <f>_xlfn.XLOOKUP("H.R. 5860",Table2[Bill],Table2[Agree Value])</f>
        <v>1</v>
      </c>
      <c r="G428">
        <f>IF(_5860[[#This Row],[Value]]=_5860[[#This Row],[Agree]],_5860[[#This Row],[Count]],0)</f>
        <v>2</v>
      </c>
      <c r="H428">
        <f>_xlfn.XLOOKUP("H.R. 5860",Table2[Bill],Table2[Weight?],"Error")</f>
        <v>2</v>
      </c>
    </row>
    <row r="429" spans="1:8" x14ac:dyDescent="0.2">
      <c r="A429" t="s">
        <v>479</v>
      </c>
      <c r="B429" t="s">
        <v>5</v>
      </c>
      <c r="C429" t="s">
        <v>15</v>
      </c>
      <c r="D429" t="s">
        <v>3</v>
      </c>
      <c r="E429">
        <f>IF(_5860[[#This Row],[Vote]]="YEA",1,0)</f>
        <v>0</v>
      </c>
      <c r="F429">
        <f>_xlfn.XLOOKUP("H.R. 5860",Table2[Bill],Table2[Agree Value])</f>
        <v>1</v>
      </c>
      <c r="G429">
        <f>IF(_5860[[#This Row],[Value]]=_5860[[#This Row],[Agree]],_5860[[#This Row],[Count]],0)</f>
        <v>0</v>
      </c>
      <c r="H429">
        <f>_xlfn.XLOOKUP("H.R. 5860",Table2[Bill],Table2[Weight?],"Error")</f>
        <v>2</v>
      </c>
    </row>
    <row r="430" spans="1:8" x14ac:dyDescent="0.2">
      <c r="A430" t="s">
        <v>480</v>
      </c>
      <c r="B430" t="s">
        <v>1</v>
      </c>
      <c r="C430" t="s">
        <v>39</v>
      </c>
      <c r="D430" t="s">
        <v>7</v>
      </c>
      <c r="E430">
        <f>IF(_5860[[#This Row],[Vote]]="YEA",1,0)</f>
        <v>1</v>
      </c>
      <c r="F430">
        <f>_xlfn.XLOOKUP("H.R. 5860",Table2[Bill],Table2[Agree Value])</f>
        <v>1</v>
      </c>
      <c r="G430">
        <f>IF(_5860[[#This Row],[Value]]=_5860[[#This Row],[Agree]],_5860[[#This Row],[Count]],0)</f>
        <v>2</v>
      </c>
      <c r="H430">
        <f>_xlfn.XLOOKUP("H.R. 5860",Table2[Bill],Table2[Weight?],"Error")</f>
        <v>2</v>
      </c>
    </row>
    <row r="431" spans="1:8" x14ac:dyDescent="0.2">
      <c r="A431" t="s">
        <v>481</v>
      </c>
      <c r="B431" t="s">
        <v>5</v>
      </c>
      <c r="C431" t="s">
        <v>108</v>
      </c>
      <c r="D431" t="s">
        <v>7</v>
      </c>
      <c r="E431">
        <f>IF(_5860[[#This Row],[Vote]]="YEA",1,0)</f>
        <v>1</v>
      </c>
      <c r="F431">
        <f>_xlfn.XLOOKUP("H.R. 5860",Table2[Bill],Table2[Agree Value])</f>
        <v>1</v>
      </c>
      <c r="G431">
        <f>IF(_5860[[#This Row],[Value]]=_5860[[#This Row],[Agree]],_5860[[#This Row],[Count]],0)</f>
        <v>2</v>
      </c>
      <c r="H431">
        <f>_xlfn.XLOOKUP("H.R. 5860",Table2[Bill],Table2[Weight?],"Error")</f>
        <v>2</v>
      </c>
    </row>
    <row r="432" spans="1:8" x14ac:dyDescent="0.2">
      <c r="A432" t="s">
        <v>482</v>
      </c>
      <c r="B432" t="s">
        <v>5</v>
      </c>
      <c r="C432" t="s">
        <v>47</v>
      </c>
      <c r="D432" t="s">
        <v>7</v>
      </c>
      <c r="E432">
        <f>IF(_5860[[#This Row],[Vote]]="YEA",1,0)</f>
        <v>1</v>
      </c>
      <c r="F432">
        <f>_xlfn.XLOOKUP("H.R. 5860",Table2[Bill],Table2[Agree Value])</f>
        <v>1</v>
      </c>
      <c r="G432">
        <f>IF(_5860[[#This Row],[Value]]=_5860[[#This Row],[Agree]],_5860[[#This Row],[Count]],0)</f>
        <v>2</v>
      </c>
      <c r="H432">
        <f>_xlfn.XLOOKUP("H.R. 5860",Table2[Bill],Table2[Weight?],"Error")</f>
        <v>2</v>
      </c>
    </row>
    <row r="433" spans="1:8" x14ac:dyDescent="0.2">
      <c r="A433" t="s">
        <v>483</v>
      </c>
      <c r="B433" t="s">
        <v>5</v>
      </c>
      <c r="C433" t="s">
        <v>123</v>
      </c>
      <c r="D433" t="s">
        <v>7</v>
      </c>
      <c r="E433">
        <f>IF(_5860[[#This Row],[Vote]]="YEA",1,0)</f>
        <v>1</v>
      </c>
      <c r="F433">
        <f>_xlfn.XLOOKUP("H.R. 5860",Table2[Bill],Table2[Agree Value])</f>
        <v>1</v>
      </c>
      <c r="G433">
        <f>IF(_5860[[#This Row],[Value]]=_5860[[#This Row],[Agree]],_5860[[#This Row],[Count]],0)</f>
        <v>2</v>
      </c>
      <c r="H433">
        <f>_xlfn.XLOOKUP("H.R. 5860",Table2[Bill],Table2[Weight?],"Error")</f>
        <v>2</v>
      </c>
    </row>
    <row r="434" spans="1:8" x14ac:dyDescent="0.2">
      <c r="A434" t="s">
        <v>484</v>
      </c>
      <c r="B434" t="s">
        <v>5</v>
      </c>
      <c r="C434" t="s">
        <v>29</v>
      </c>
      <c r="D434" t="s">
        <v>3</v>
      </c>
      <c r="E434">
        <f>IF(_5860[[#This Row],[Vote]]="YEA",1,0)</f>
        <v>0</v>
      </c>
      <c r="F434">
        <f>_xlfn.XLOOKUP("H.R. 5860",Table2[Bill],Table2[Agree Value])</f>
        <v>1</v>
      </c>
      <c r="G434">
        <f>IF(_5860[[#This Row],[Value]]=_5860[[#This Row],[Agree]],_5860[[#This Row],[Count]],0)</f>
        <v>0</v>
      </c>
      <c r="H434">
        <f>_xlfn.XLOOKUP("H.R. 5860",Table2[Bill],Table2[Weight?],"Error")</f>
        <v>2</v>
      </c>
    </row>
    <row r="435" spans="1:8" x14ac:dyDescent="0.2">
      <c r="A435" t="s">
        <v>485</v>
      </c>
      <c r="B435" t="s">
        <v>5</v>
      </c>
      <c r="C435" t="s">
        <v>387</v>
      </c>
      <c r="D435" t="s">
        <v>3</v>
      </c>
      <c r="E435">
        <f>IF(_5860[[#This Row],[Vote]]="YEA",1,0)</f>
        <v>0</v>
      </c>
      <c r="F435">
        <f>_xlfn.XLOOKUP("H.R. 5860",Table2[Bill],Table2[Agree Value])</f>
        <v>1</v>
      </c>
      <c r="G435">
        <f>IF(_5860[[#This Row],[Value]]=_5860[[#This Row],[Agree]],_5860[[#This Row],[Count]],0)</f>
        <v>0</v>
      </c>
      <c r="H435">
        <f>_xlfn.XLOOKUP("H.R. 5860",Table2[Bill],Table2[Weight?],"Error")</f>
        <v>2</v>
      </c>
    </row>
  </sheetData>
  <hyperlinks>
    <hyperlink ref="B1" r:id="rId1" display="https://clerk.house.gov/Votes/2023513" xr:uid="{DBDDDFD7-1B4A-4F36-8367-6245DB04CBDC}"/>
  </hyperlinks>
  <pageMargins left="0.7" right="0.7" top="0.75" bottom="0.75" header="0.3" footer="0.3"/>
  <pageSetup orientation="portrait"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A507-F08F-4286-A4CF-CA50FA9F93AB}">
  <dimension ref="A1:H437"/>
  <sheetViews>
    <sheetView topLeftCell="A169" workbookViewId="0">
      <selection activeCell="K18" sqref="K18"/>
    </sheetView>
  </sheetViews>
  <sheetFormatPr baseColWidth="10" defaultColWidth="8.83203125" defaultRowHeight="15" x14ac:dyDescent="0.2"/>
  <cols>
    <col min="1" max="1" width="10.33203125" customWidth="1"/>
    <col min="3" max="3" width="19.83203125" customWidth="1"/>
    <col min="4" max="5" width="16.83203125" customWidth="1"/>
  </cols>
  <sheetData>
    <row r="1" spans="1:8" x14ac:dyDescent="0.2">
      <c r="A1" t="s">
        <v>523</v>
      </c>
      <c r="B1" s="6" t="s">
        <v>526</v>
      </c>
    </row>
    <row r="2" spans="1:8" x14ac:dyDescent="0.2">
      <c r="A2" t="s">
        <v>501</v>
      </c>
      <c r="B2" s="6"/>
    </row>
    <row r="3" spans="1:8" x14ac:dyDescent="0.2">
      <c r="A3" t="s">
        <v>555</v>
      </c>
      <c r="B3" s="6"/>
    </row>
    <row r="4" spans="1:8" x14ac:dyDescent="0.2">
      <c r="A4" t="s">
        <v>486</v>
      </c>
      <c r="B4" t="s">
        <v>487</v>
      </c>
      <c r="C4" t="s">
        <v>488</v>
      </c>
      <c r="D4" t="s">
        <v>489</v>
      </c>
      <c r="E4" t="s">
        <v>507</v>
      </c>
      <c r="F4" t="s">
        <v>502</v>
      </c>
      <c r="G4" t="s">
        <v>499</v>
      </c>
      <c r="H4" s="10" t="s">
        <v>553</v>
      </c>
    </row>
    <row r="5" spans="1:8" x14ac:dyDescent="0.2">
      <c r="A5" t="s">
        <v>0</v>
      </c>
      <c r="B5" t="s">
        <v>1</v>
      </c>
      <c r="C5" t="s">
        <v>2</v>
      </c>
      <c r="D5" t="s">
        <v>3</v>
      </c>
      <c r="E5">
        <f>IF(_6918[[#This Row],[Vote]]="YEA",1,0)</f>
        <v>0</v>
      </c>
      <c r="F5" cm="1">
        <f t="array" ref="F5">_xlfn.XLOOKUP(Table8[Bill],Table2[Bill],Table2[Agree Value])</f>
        <v>0</v>
      </c>
      <c r="G5">
        <f>IF(_6918[[#This Row],[Value]]=_6918[[#This Row],[Agree]],_6918[[#This Row],[Count]],0)</f>
        <v>9</v>
      </c>
      <c r="H5" cm="1">
        <f t="array" ref="H5">_xlfn.XLOOKUP(Table8[Bill],Table2[Bill],Table2[Weight?],"Error")</f>
        <v>9</v>
      </c>
    </row>
    <row r="6" spans="1:8" x14ac:dyDescent="0.2">
      <c r="A6" t="s">
        <v>4</v>
      </c>
      <c r="B6" t="s">
        <v>5</v>
      </c>
      <c r="C6" t="s">
        <v>6</v>
      </c>
      <c r="D6" t="s">
        <v>7</v>
      </c>
      <c r="E6">
        <f>IF(_6918[[#This Row],[Vote]]="YEA",1,0)</f>
        <v>1</v>
      </c>
      <c r="F6" cm="1">
        <f t="array" ref="F6">_xlfn.XLOOKUP(Table8[Bill],Table2[Bill],Table2[Agree Value])</f>
        <v>0</v>
      </c>
      <c r="G6">
        <f>IF(_6918[[#This Row],[Value]]=_6918[[#This Row],[Agree]],_6918[[#This Row],[Count]],0)</f>
        <v>0</v>
      </c>
      <c r="H6" cm="1">
        <f t="array" ref="H6">_xlfn.XLOOKUP(Table8[Bill],Table2[Bill],Table2[Weight?],"Error")</f>
        <v>9</v>
      </c>
    </row>
    <row r="7" spans="1:8" x14ac:dyDescent="0.2">
      <c r="A7" t="s">
        <v>8</v>
      </c>
      <c r="B7" t="s">
        <v>1</v>
      </c>
      <c r="C7" t="s">
        <v>9</v>
      </c>
      <c r="D7" t="s">
        <v>3</v>
      </c>
      <c r="E7">
        <f>IF(_6918[[#This Row],[Vote]]="YEA",1,0)</f>
        <v>0</v>
      </c>
      <c r="F7" cm="1">
        <f t="array" ref="F7">_xlfn.XLOOKUP(Table8[Bill],Table2[Bill],Table2[Agree Value])</f>
        <v>0</v>
      </c>
      <c r="G7">
        <f>IF(_6918[[#This Row],[Value]]=_6918[[#This Row],[Agree]],_6918[[#This Row],[Count]],0)</f>
        <v>9</v>
      </c>
      <c r="H7" cm="1">
        <f t="array" ref="H7">_xlfn.XLOOKUP(Table8[Bill],Table2[Bill],Table2[Weight?],"Error")</f>
        <v>9</v>
      </c>
    </row>
    <row r="8" spans="1:8" x14ac:dyDescent="0.2">
      <c r="A8" t="s">
        <v>10</v>
      </c>
      <c r="B8" t="s">
        <v>5</v>
      </c>
      <c r="C8" t="s">
        <v>11</v>
      </c>
      <c r="D8" t="s">
        <v>7</v>
      </c>
      <c r="E8">
        <f>IF(_6918[[#This Row],[Vote]]="YEA",1,0)</f>
        <v>1</v>
      </c>
      <c r="F8" cm="1">
        <f t="array" ref="F8">_xlfn.XLOOKUP(Table8[Bill],Table2[Bill],Table2[Agree Value])</f>
        <v>0</v>
      </c>
      <c r="G8">
        <f>IF(_6918[[#This Row],[Value]]=_6918[[#This Row],[Agree]],_6918[[#This Row],[Count]],0)</f>
        <v>0</v>
      </c>
      <c r="H8" cm="1">
        <f t="array" ref="H8">_xlfn.XLOOKUP(Table8[Bill],Table2[Bill],Table2[Weight?],"Error")</f>
        <v>9</v>
      </c>
    </row>
    <row r="9" spans="1:8" x14ac:dyDescent="0.2">
      <c r="A9" t="s">
        <v>12</v>
      </c>
      <c r="B9" t="s">
        <v>5</v>
      </c>
      <c r="C9" t="s">
        <v>13</v>
      </c>
      <c r="D9" t="s">
        <v>7</v>
      </c>
      <c r="E9">
        <f>IF(_6918[[#This Row],[Vote]]="YEA",1,0)</f>
        <v>1</v>
      </c>
      <c r="F9" cm="1">
        <f t="array" ref="F9">_xlfn.XLOOKUP(Table8[Bill],Table2[Bill],Table2[Agree Value])</f>
        <v>0</v>
      </c>
      <c r="G9">
        <f>IF(_6918[[#This Row],[Value]]=_6918[[#This Row],[Agree]],_6918[[#This Row],[Count]],0)</f>
        <v>0</v>
      </c>
      <c r="H9" cm="1">
        <f t="array" ref="H9">_xlfn.XLOOKUP(Table8[Bill],Table2[Bill],Table2[Weight?],"Error")</f>
        <v>9</v>
      </c>
    </row>
    <row r="10" spans="1:8" x14ac:dyDescent="0.2">
      <c r="A10" t="s">
        <v>14</v>
      </c>
      <c r="B10" t="s">
        <v>1</v>
      </c>
      <c r="C10" t="s">
        <v>15</v>
      </c>
      <c r="D10" t="s">
        <v>3</v>
      </c>
      <c r="E10">
        <f>IF(_6918[[#This Row],[Vote]]="YEA",1,0)</f>
        <v>0</v>
      </c>
      <c r="F10" cm="1">
        <f t="array" ref="F10">_xlfn.XLOOKUP(Table8[Bill],Table2[Bill],Table2[Agree Value])</f>
        <v>0</v>
      </c>
      <c r="G10">
        <f>IF(_6918[[#This Row],[Value]]=_6918[[#This Row],[Agree]],_6918[[#This Row],[Count]],0)</f>
        <v>9</v>
      </c>
      <c r="H10" cm="1">
        <f t="array" ref="H10">_xlfn.XLOOKUP(Table8[Bill],Table2[Bill],Table2[Weight?],"Error")</f>
        <v>9</v>
      </c>
    </row>
    <row r="11" spans="1:8" x14ac:dyDescent="0.2">
      <c r="A11" t="s">
        <v>16</v>
      </c>
      <c r="B11" t="s">
        <v>1</v>
      </c>
      <c r="C11" t="s">
        <v>17</v>
      </c>
      <c r="D11" t="s">
        <v>3</v>
      </c>
      <c r="E11">
        <f>IF(_6918[[#This Row],[Vote]]="YEA",1,0)</f>
        <v>0</v>
      </c>
      <c r="F11" cm="1">
        <f t="array" ref="F11">_xlfn.XLOOKUP(Table8[Bill],Table2[Bill],Table2[Agree Value])</f>
        <v>0</v>
      </c>
      <c r="G11">
        <f>IF(_6918[[#This Row],[Value]]=_6918[[#This Row],[Agree]],_6918[[#This Row],[Count]],0)</f>
        <v>9</v>
      </c>
      <c r="H11" cm="1">
        <f t="array" ref="H11">_xlfn.XLOOKUP(Table8[Bill],Table2[Bill],Table2[Weight?],"Error")</f>
        <v>9</v>
      </c>
    </row>
    <row r="12" spans="1:8" x14ac:dyDescent="0.2">
      <c r="A12" t="s">
        <v>18</v>
      </c>
      <c r="B12" t="s">
        <v>5</v>
      </c>
      <c r="C12" t="s">
        <v>19</v>
      </c>
      <c r="D12" t="s">
        <v>7</v>
      </c>
      <c r="E12">
        <f>IF(_6918[[#This Row],[Vote]]="YEA",1,0)</f>
        <v>1</v>
      </c>
      <c r="F12" cm="1">
        <f t="array" ref="F12">_xlfn.XLOOKUP(Table8[Bill],Table2[Bill],Table2[Agree Value])</f>
        <v>0</v>
      </c>
      <c r="G12">
        <f>IF(_6918[[#This Row],[Value]]=_6918[[#This Row],[Agree]],_6918[[#This Row],[Count]],0)</f>
        <v>0</v>
      </c>
      <c r="H12" cm="1">
        <f t="array" ref="H12">_xlfn.XLOOKUP(Table8[Bill],Table2[Bill],Table2[Weight?],"Error")</f>
        <v>9</v>
      </c>
    </row>
    <row r="13" spans="1:8" x14ac:dyDescent="0.2">
      <c r="A13" t="s">
        <v>20</v>
      </c>
      <c r="B13" t="s">
        <v>5</v>
      </c>
      <c r="C13" t="s">
        <v>21</v>
      </c>
      <c r="D13" t="s">
        <v>7</v>
      </c>
      <c r="E13">
        <f>IF(_6918[[#This Row],[Vote]]="YEA",1,0)</f>
        <v>1</v>
      </c>
      <c r="F13" cm="1">
        <f t="array" ref="F13">_xlfn.XLOOKUP(Table8[Bill],Table2[Bill],Table2[Agree Value])</f>
        <v>0</v>
      </c>
      <c r="G13">
        <f>IF(_6918[[#This Row],[Value]]=_6918[[#This Row],[Agree]],_6918[[#This Row],[Count]],0)</f>
        <v>0</v>
      </c>
      <c r="H13" cm="1">
        <f t="array" ref="H13">_xlfn.XLOOKUP(Table8[Bill],Table2[Bill],Table2[Weight?],"Error")</f>
        <v>9</v>
      </c>
    </row>
    <row r="14" spans="1:8" x14ac:dyDescent="0.2">
      <c r="A14" t="s">
        <v>22</v>
      </c>
      <c r="B14" t="s">
        <v>5</v>
      </c>
      <c r="C14" t="s">
        <v>15</v>
      </c>
      <c r="D14" t="s">
        <v>7</v>
      </c>
      <c r="E14">
        <f>IF(_6918[[#This Row],[Vote]]="YEA",1,0)</f>
        <v>1</v>
      </c>
      <c r="F14" cm="1">
        <f t="array" ref="F14">_xlfn.XLOOKUP(Table8[Bill],Table2[Bill],Table2[Agree Value])</f>
        <v>0</v>
      </c>
      <c r="G14">
        <f>IF(_6918[[#This Row],[Value]]=_6918[[#This Row],[Agree]],_6918[[#This Row],[Count]],0)</f>
        <v>0</v>
      </c>
      <c r="H14" cm="1">
        <f t="array" ref="H14">_xlfn.XLOOKUP(Table8[Bill],Table2[Bill],Table2[Weight?],"Error")</f>
        <v>9</v>
      </c>
    </row>
    <row r="15" spans="1:8" x14ac:dyDescent="0.2">
      <c r="A15" t="s">
        <v>23</v>
      </c>
      <c r="B15" t="s">
        <v>1</v>
      </c>
      <c r="C15" t="s">
        <v>24</v>
      </c>
      <c r="D15" t="s">
        <v>3</v>
      </c>
      <c r="E15">
        <f>IF(_6918[[#This Row],[Vote]]="YEA",1,0)</f>
        <v>0</v>
      </c>
      <c r="F15" cm="1">
        <f t="array" ref="F15">_xlfn.XLOOKUP(Table8[Bill],Table2[Bill],Table2[Agree Value])</f>
        <v>0</v>
      </c>
      <c r="G15">
        <f>IF(_6918[[#This Row],[Value]]=_6918[[#This Row],[Agree]],_6918[[#This Row],[Count]],0)</f>
        <v>9</v>
      </c>
      <c r="H15" cm="1">
        <f t="array" ref="H15">_xlfn.XLOOKUP(Table8[Bill],Table2[Bill],Table2[Weight?],"Error")</f>
        <v>9</v>
      </c>
    </row>
    <row r="16" spans="1:8" x14ac:dyDescent="0.2">
      <c r="A16" t="s">
        <v>25</v>
      </c>
      <c r="B16" t="s">
        <v>5</v>
      </c>
      <c r="C16" t="s">
        <v>15</v>
      </c>
      <c r="D16" t="s">
        <v>7</v>
      </c>
      <c r="E16">
        <f>IF(_6918[[#This Row],[Vote]]="YEA",1,0)</f>
        <v>1</v>
      </c>
      <c r="F16" cm="1">
        <f t="array" ref="F16">_xlfn.XLOOKUP(Table8[Bill],Table2[Bill],Table2[Agree Value])</f>
        <v>0</v>
      </c>
      <c r="G16">
        <f>IF(_6918[[#This Row],[Value]]=_6918[[#This Row],[Agree]],_6918[[#This Row],[Count]],0)</f>
        <v>0</v>
      </c>
      <c r="H16" cm="1">
        <f t="array" ref="H16">_xlfn.XLOOKUP(Table8[Bill],Table2[Bill],Table2[Weight?],"Error")</f>
        <v>9</v>
      </c>
    </row>
    <row r="17" spans="1:8" x14ac:dyDescent="0.2">
      <c r="A17" t="s">
        <v>26</v>
      </c>
      <c r="B17" t="s">
        <v>5</v>
      </c>
      <c r="C17" t="s">
        <v>27</v>
      </c>
      <c r="D17" t="s">
        <v>400</v>
      </c>
      <c r="E17">
        <f>IF(_6918[[#This Row],[Vote]]="YEA",1,0)</f>
        <v>0</v>
      </c>
      <c r="F17" cm="1">
        <f t="array" ref="F17">_xlfn.XLOOKUP(Table8[Bill],Table2[Bill],Table2[Agree Value])</f>
        <v>0</v>
      </c>
      <c r="G17">
        <f>IF(_6918[[#This Row],[Value]]=_6918[[#This Row],[Agree]],_6918[[#This Row],[Count]],0)</f>
        <v>9</v>
      </c>
      <c r="H17" cm="1">
        <f t="array" ref="H17">_xlfn.XLOOKUP(Table8[Bill],Table2[Bill],Table2[Weight?],"Error")</f>
        <v>9</v>
      </c>
    </row>
    <row r="18" spans="1:8" x14ac:dyDescent="0.2">
      <c r="A18" t="s">
        <v>28</v>
      </c>
      <c r="B18" t="s">
        <v>5</v>
      </c>
      <c r="C18" t="s">
        <v>29</v>
      </c>
      <c r="D18" t="s">
        <v>7</v>
      </c>
      <c r="E18">
        <f>IF(_6918[[#This Row],[Vote]]="YEA",1,0)</f>
        <v>1</v>
      </c>
      <c r="F18" cm="1">
        <f t="array" ref="F18">_xlfn.XLOOKUP(Table8[Bill],Table2[Bill],Table2[Agree Value])</f>
        <v>0</v>
      </c>
      <c r="G18">
        <f>IF(_6918[[#This Row],[Value]]=_6918[[#This Row],[Agree]],_6918[[#This Row],[Count]],0)</f>
        <v>0</v>
      </c>
      <c r="H18" cm="1">
        <f t="array" ref="H18">_xlfn.XLOOKUP(Table8[Bill],Table2[Bill],Table2[Weight?],"Error")</f>
        <v>9</v>
      </c>
    </row>
    <row r="19" spans="1:8" x14ac:dyDescent="0.2">
      <c r="A19" t="s">
        <v>30</v>
      </c>
      <c r="B19" t="s">
        <v>5</v>
      </c>
      <c r="C19" t="s">
        <v>31</v>
      </c>
      <c r="D19" t="s">
        <v>7</v>
      </c>
      <c r="E19">
        <f>IF(_6918[[#This Row],[Vote]]="YEA",1,0)</f>
        <v>1</v>
      </c>
      <c r="F19" cm="1">
        <f t="array" ref="F19">_xlfn.XLOOKUP(Table8[Bill],Table2[Bill],Table2[Agree Value])</f>
        <v>0</v>
      </c>
      <c r="G19">
        <f>IF(_6918[[#This Row],[Value]]=_6918[[#This Row],[Agree]],_6918[[#This Row],[Count]],0)</f>
        <v>0</v>
      </c>
      <c r="H19" cm="1">
        <f t="array" ref="H19">_xlfn.XLOOKUP(Table8[Bill],Table2[Bill],Table2[Weight?],"Error")</f>
        <v>9</v>
      </c>
    </row>
    <row r="20" spans="1:8" x14ac:dyDescent="0.2">
      <c r="A20" t="s">
        <v>32</v>
      </c>
      <c r="B20" t="s">
        <v>1</v>
      </c>
      <c r="C20" t="s">
        <v>33</v>
      </c>
      <c r="D20" t="s">
        <v>3</v>
      </c>
      <c r="E20">
        <f>IF(_6918[[#This Row],[Vote]]="YEA",1,0)</f>
        <v>0</v>
      </c>
      <c r="F20" cm="1">
        <f t="array" ref="F20">_xlfn.XLOOKUP(Table8[Bill],Table2[Bill],Table2[Agree Value])</f>
        <v>0</v>
      </c>
      <c r="G20">
        <f>IF(_6918[[#This Row],[Value]]=_6918[[#This Row],[Agree]],_6918[[#This Row],[Count]],0)</f>
        <v>9</v>
      </c>
      <c r="H20" cm="1">
        <f t="array" ref="H20">_xlfn.XLOOKUP(Table8[Bill],Table2[Bill],Table2[Weight?],"Error")</f>
        <v>9</v>
      </c>
    </row>
    <row r="21" spans="1:8" x14ac:dyDescent="0.2">
      <c r="A21" t="s">
        <v>34</v>
      </c>
      <c r="B21" t="s">
        <v>5</v>
      </c>
      <c r="C21" t="s">
        <v>29</v>
      </c>
      <c r="D21" t="s">
        <v>7</v>
      </c>
      <c r="E21">
        <f>IF(_6918[[#This Row],[Vote]]="YEA",1,0)</f>
        <v>1</v>
      </c>
      <c r="F21" cm="1">
        <f t="array" ref="F21">_xlfn.XLOOKUP(Table8[Bill],Table2[Bill],Table2[Agree Value])</f>
        <v>0</v>
      </c>
      <c r="G21">
        <f>IF(_6918[[#This Row],[Value]]=_6918[[#This Row],[Agree]],_6918[[#This Row],[Count]],0)</f>
        <v>0</v>
      </c>
      <c r="H21" cm="1">
        <f t="array" ref="H21">_xlfn.XLOOKUP(Table8[Bill],Table2[Bill],Table2[Weight?],"Error")</f>
        <v>9</v>
      </c>
    </row>
    <row r="22" spans="1:8" x14ac:dyDescent="0.2">
      <c r="A22" t="s">
        <v>35</v>
      </c>
      <c r="B22" t="s">
        <v>5</v>
      </c>
      <c r="C22" t="s">
        <v>36</v>
      </c>
      <c r="D22" t="s">
        <v>7</v>
      </c>
      <c r="E22">
        <f>IF(_6918[[#This Row],[Vote]]="YEA",1,0)</f>
        <v>1</v>
      </c>
      <c r="F22" cm="1">
        <f t="array" ref="F22">_xlfn.XLOOKUP(Table8[Bill],Table2[Bill],Table2[Agree Value])</f>
        <v>0</v>
      </c>
      <c r="G22">
        <f>IF(_6918[[#This Row],[Value]]=_6918[[#This Row],[Agree]],_6918[[#This Row],[Count]],0)</f>
        <v>0</v>
      </c>
      <c r="H22" cm="1">
        <f t="array" ref="H22">_xlfn.XLOOKUP(Table8[Bill],Table2[Bill],Table2[Weight?],"Error")</f>
        <v>9</v>
      </c>
    </row>
    <row r="23" spans="1:8" x14ac:dyDescent="0.2">
      <c r="A23" t="s">
        <v>37</v>
      </c>
      <c r="B23" t="s">
        <v>1</v>
      </c>
      <c r="C23" t="s">
        <v>9</v>
      </c>
      <c r="D23" t="s">
        <v>3</v>
      </c>
      <c r="E23">
        <f>IF(_6918[[#This Row],[Vote]]="YEA",1,0)</f>
        <v>0</v>
      </c>
      <c r="F23" cm="1">
        <f t="array" ref="F23">_xlfn.XLOOKUP(Table8[Bill],Table2[Bill],Table2[Agree Value])</f>
        <v>0</v>
      </c>
      <c r="G23">
        <f>IF(_6918[[#This Row],[Value]]=_6918[[#This Row],[Agree]],_6918[[#This Row],[Count]],0)</f>
        <v>9</v>
      </c>
      <c r="H23" cm="1">
        <f t="array" ref="H23">_xlfn.XLOOKUP(Table8[Bill],Table2[Bill],Table2[Weight?],"Error")</f>
        <v>9</v>
      </c>
    </row>
    <row r="24" spans="1:8" x14ac:dyDescent="0.2">
      <c r="A24" t="s">
        <v>38</v>
      </c>
      <c r="B24" t="s">
        <v>5</v>
      </c>
      <c r="C24" t="s">
        <v>39</v>
      </c>
      <c r="D24" t="s">
        <v>7</v>
      </c>
      <c r="E24">
        <f>IF(_6918[[#This Row],[Vote]]="YEA",1,0)</f>
        <v>1</v>
      </c>
      <c r="F24" cm="1">
        <f t="array" ref="F24">_xlfn.XLOOKUP(Table8[Bill],Table2[Bill],Table2[Agree Value])</f>
        <v>0</v>
      </c>
      <c r="G24">
        <f>IF(_6918[[#This Row],[Value]]=_6918[[#This Row],[Agree]],_6918[[#This Row],[Count]],0)</f>
        <v>0</v>
      </c>
      <c r="H24" cm="1">
        <f t="array" ref="H24">_xlfn.XLOOKUP(Table8[Bill],Table2[Bill],Table2[Weight?],"Error")</f>
        <v>9</v>
      </c>
    </row>
    <row r="25" spans="1:8" x14ac:dyDescent="0.2">
      <c r="A25" t="s">
        <v>40</v>
      </c>
      <c r="B25" t="s">
        <v>1</v>
      </c>
      <c r="C25" t="s">
        <v>31</v>
      </c>
      <c r="D25" t="s">
        <v>3</v>
      </c>
      <c r="E25">
        <f>IF(_6918[[#This Row],[Vote]]="YEA",1,0)</f>
        <v>0</v>
      </c>
      <c r="F25" cm="1">
        <f t="array" ref="F25">_xlfn.XLOOKUP(Table8[Bill],Table2[Bill],Table2[Agree Value])</f>
        <v>0</v>
      </c>
      <c r="G25">
        <f>IF(_6918[[#This Row],[Value]]=_6918[[#This Row],[Agree]],_6918[[#This Row],[Count]],0)</f>
        <v>9</v>
      </c>
      <c r="H25" cm="1">
        <f t="array" ref="H25">_xlfn.XLOOKUP(Table8[Bill],Table2[Bill],Table2[Weight?],"Error")</f>
        <v>9</v>
      </c>
    </row>
    <row r="26" spans="1:8" x14ac:dyDescent="0.2">
      <c r="A26" t="s">
        <v>41</v>
      </c>
      <c r="B26" t="s">
        <v>5</v>
      </c>
      <c r="C26" t="s">
        <v>42</v>
      </c>
      <c r="D26" t="s">
        <v>7</v>
      </c>
      <c r="E26">
        <f>IF(_6918[[#This Row],[Vote]]="YEA",1,0)</f>
        <v>1</v>
      </c>
      <c r="F26" cm="1">
        <f t="array" ref="F26">_xlfn.XLOOKUP(Table8[Bill],Table2[Bill],Table2[Agree Value])</f>
        <v>0</v>
      </c>
      <c r="G26">
        <f>IF(_6918[[#This Row],[Value]]=_6918[[#This Row],[Agree]],_6918[[#This Row],[Count]],0)</f>
        <v>0</v>
      </c>
      <c r="H26" cm="1">
        <f t="array" ref="H26">_xlfn.XLOOKUP(Table8[Bill],Table2[Bill],Table2[Weight?],"Error")</f>
        <v>9</v>
      </c>
    </row>
    <row r="27" spans="1:8" x14ac:dyDescent="0.2">
      <c r="A27" t="s">
        <v>43</v>
      </c>
      <c r="B27" t="s">
        <v>1</v>
      </c>
      <c r="C27" t="s">
        <v>9</v>
      </c>
      <c r="D27" t="s">
        <v>3</v>
      </c>
      <c r="E27">
        <f>IF(_6918[[#This Row],[Vote]]="YEA",1,0)</f>
        <v>0</v>
      </c>
      <c r="F27" cm="1">
        <f t="array" ref="F27">_xlfn.XLOOKUP(Table8[Bill],Table2[Bill],Table2[Agree Value])</f>
        <v>0</v>
      </c>
      <c r="G27">
        <f>IF(_6918[[#This Row],[Value]]=_6918[[#This Row],[Agree]],_6918[[#This Row],[Count]],0)</f>
        <v>9</v>
      </c>
      <c r="H27" cm="1">
        <f t="array" ref="H27">_xlfn.XLOOKUP(Table8[Bill],Table2[Bill],Table2[Weight?],"Error")</f>
        <v>9</v>
      </c>
    </row>
    <row r="28" spans="1:8" x14ac:dyDescent="0.2">
      <c r="A28" t="s">
        <v>44</v>
      </c>
      <c r="B28" t="s">
        <v>5</v>
      </c>
      <c r="C28" t="s">
        <v>45</v>
      </c>
      <c r="D28" t="s">
        <v>7</v>
      </c>
      <c r="E28">
        <f>IF(_6918[[#This Row],[Vote]]="YEA",1,0)</f>
        <v>1</v>
      </c>
      <c r="F28" cm="1">
        <f t="array" ref="F28">_xlfn.XLOOKUP(Table8[Bill],Table2[Bill],Table2[Agree Value])</f>
        <v>0</v>
      </c>
      <c r="G28">
        <f>IF(_6918[[#This Row],[Value]]=_6918[[#This Row],[Agree]],_6918[[#This Row],[Count]],0)</f>
        <v>0</v>
      </c>
      <c r="H28" cm="1">
        <f t="array" ref="H28">_xlfn.XLOOKUP(Table8[Bill],Table2[Bill],Table2[Weight?],"Error")</f>
        <v>9</v>
      </c>
    </row>
    <row r="29" spans="1:8" x14ac:dyDescent="0.2">
      <c r="A29" t="s">
        <v>46</v>
      </c>
      <c r="B29" t="s">
        <v>1</v>
      </c>
      <c r="C29" t="s">
        <v>47</v>
      </c>
      <c r="D29" t="s">
        <v>3</v>
      </c>
      <c r="E29">
        <f>IF(_6918[[#This Row],[Vote]]="YEA",1,0)</f>
        <v>0</v>
      </c>
      <c r="F29" cm="1">
        <f t="array" ref="F29">_xlfn.XLOOKUP(Table8[Bill],Table2[Bill],Table2[Agree Value])</f>
        <v>0</v>
      </c>
      <c r="G29">
        <f>IF(_6918[[#This Row],[Value]]=_6918[[#This Row],[Agree]],_6918[[#This Row],[Count]],0)</f>
        <v>9</v>
      </c>
      <c r="H29" cm="1">
        <f t="array" ref="H29">_xlfn.XLOOKUP(Table8[Bill],Table2[Bill],Table2[Weight?],"Error")</f>
        <v>9</v>
      </c>
    </row>
    <row r="30" spans="1:8" x14ac:dyDescent="0.2">
      <c r="A30" t="s">
        <v>48</v>
      </c>
      <c r="B30" t="s">
        <v>5</v>
      </c>
      <c r="C30" t="s">
        <v>49</v>
      </c>
      <c r="D30" t="s">
        <v>7</v>
      </c>
      <c r="E30">
        <f>IF(_6918[[#This Row],[Vote]]="YEA",1,0)</f>
        <v>1</v>
      </c>
      <c r="F30" cm="1">
        <f t="array" ref="F30">_xlfn.XLOOKUP(Table8[Bill],Table2[Bill],Table2[Agree Value])</f>
        <v>0</v>
      </c>
      <c r="G30">
        <f>IF(_6918[[#This Row],[Value]]=_6918[[#This Row],[Agree]],_6918[[#This Row],[Count]],0)</f>
        <v>0</v>
      </c>
      <c r="H30" cm="1">
        <f t="array" ref="H30">_xlfn.XLOOKUP(Table8[Bill],Table2[Bill],Table2[Weight?],"Error")</f>
        <v>9</v>
      </c>
    </row>
    <row r="31" spans="1:8" x14ac:dyDescent="0.2">
      <c r="A31" t="s">
        <v>50</v>
      </c>
      <c r="B31" t="s">
        <v>5</v>
      </c>
      <c r="C31" t="s">
        <v>51</v>
      </c>
      <c r="D31" t="s">
        <v>7</v>
      </c>
      <c r="E31">
        <f>IF(_6918[[#This Row],[Vote]]="YEA",1,0)</f>
        <v>1</v>
      </c>
      <c r="F31" cm="1">
        <f t="array" ref="F31">_xlfn.XLOOKUP(Table8[Bill],Table2[Bill],Table2[Agree Value])</f>
        <v>0</v>
      </c>
      <c r="G31">
        <f>IF(_6918[[#This Row],[Value]]=_6918[[#This Row],[Agree]],_6918[[#This Row],[Count]],0)</f>
        <v>0</v>
      </c>
      <c r="H31" cm="1">
        <f t="array" ref="H31">_xlfn.XLOOKUP(Table8[Bill],Table2[Bill],Table2[Weight?],"Error")</f>
        <v>9</v>
      </c>
    </row>
    <row r="32" spans="1:8" x14ac:dyDescent="0.2">
      <c r="A32" t="s">
        <v>52</v>
      </c>
      <c r="B32" t="s">
        <v>5</v>
      </c>
      <c r="C32" t="s">
        <v>39</v>
      </c>
      <c r="D32" t="s">
        <v>7</v>
      </c>
      <c r="E32">
        <f>IF(_6918[[#This Row],[Vote]]="YEA",1,0)</f>
        <v>1</v>
      </c>
      <c r="F32" cm="1">
        <f t="array" ref="F32">_xlfn.XLOOKUP(Table8[Bill],Table2[Bill],Table2[Agree Value])</f>
        <v>0</v>
      </c>
      <c r="G32">
        <f>IF(_6918[[#This Row],[Value]]=_6918[[#This Row],[Agree]],_6918[[#This Row],[Count]],0)</f>
        <v>0</v>
      </c>
      <c r="H32" cm="1">
        <f t="array" ref="H32">_xlfn.XLOOKUP(Table8[Bill],Table2[Bill],Table2[Weight?],"Error")</f>
        <v>9</v>
      </c>
    </row>
    <row r="33" spans="1:8" x14ac:dyDescent="0.2">
      <c r="A33" t="s">
        <v>53</v>
      </c>
      <c r="B33" t="s">
        <v>1</v>
      </c>
      <c r="C33" t="s">
        <v>13</v>
      </c>
      <c r="D33" t="s">
        <v>3</v>
      </c>
      <c r="E33">
        <f>IF(_6918[[#This Row],[Vote]]="YEA",1,0)</f>
        <v>0</v>
      </c>
      <c r="F33" cm="1">
        <f t="array" ref="F33">_xlfn.XLOOKUP(Table8[Bill],Table2[Bill],Table2[Agree Value])</f>
        <v>0</v>
      </c>
      <c r="G33">
        <f>IF(_6918[[#This Row],[Value]]=_6918[[#This Row],[Agree]],_6918[[#This Row],[Count]],0)</f>
        <v>9</v>
      </c>
      <c r="H33" cm="1">
        <f t="array" ref="H33">_xlfn.XLOOKUP(Table8[Bill],Table2[Bill],Table2[Weight?],"Error")</f>
        <v>9</v>
      </c>
    </row>
    <row r="34" spans="1:8" x14ac:dyDescent="0.2">
      <c r="A34" t="s">
        <v>54</v>
      </c>
      <c r="B34" t="s">
        <v>5</v>
      </c>
      <c r="C34" t="s">
        <v>2</v>
      </c>
      <c r="D34" t="s">
        <v>7</v>
      </c>
      <c r="E34">
        <f>IF(_6918[[#This Row],[Vote]]="YEA",1,0)</f>
        <v>1</v>
      </c>
      <c r="F34" cm="1">
        <f t="array" ref="F34">_xlfn.XLOOKUP(Table8[Bill],Table2[Bill],Table2[Agree Value])</f>
        <v>0</v>
      </c>
      <c r="G34">
        <f>IF(_6918[[#This Row],[Value]]=_6918[[#This Row],[Agree]],_6918[[#This Row],[Count]],0)</f>
        <v>0</v>
      </c>
      <c r="H34" cm="1">
        <f t="array" ref="H34">_xlfn.XLOOKUP(Table8[Bill],Table2[Bill],Table2[Weight?],"Error")</f>
        <v>9</v>
      </c>
    </row>
    <row r="35" spans="1:8" x14ac:dyDescent="0.2">
      <c r="A35" t="s">
        <v>55</v>
      </c>
      <c r="B35" t="s">
        <v>1</v>
      </c>
      <c r="C35" t="s">
        <v>42</v>
      </c>
      <c r="D35" t="s">
        <v>3</v>
      </c>
      <c r="E35">
        <f>IF(_6918[[#This Row],[Vote]]="YEA",1,0)</f>
        <v>0</v>
      </c>
      <c r="F35" cm="1">
        <f t="array" ref="F35">_xlfn.XLOOKUP(Table8[Bill],Table2[Bill],Table2[Agree Value])</f>
        <v>0</v>
      </c>
      <c r="G35">
        <f>IF(_6918[[#This Row],[Value]]=_6918[[#This Row],[Agree]],_6918[[#This Row],[Count]],0)</f>
        <v>9</v>
      </c>
      <c r="H35" cm="1">
        <f t="array" ref="H35">_xlfn.XLOOKUP(Table8[Bill],Table2[Bill],Table2[Weight?],"Error")</f>
        <v>9</v>
      </c>
    </row>
    <row r="36" spans="1:8" x14ac:dyDescent="0.2">
      <c r="A36" t="s">
        <v>56</v>
      </c>
      <c r="B36" t="s">
        <v>1</v>
      </c>
      <c r="C36" t="s">
        <v>57</v>
      </c>
      <c r="D36" t="s">
        <v>400</v>
      </c>
      <c r="E36">
        <f>IF(_6918[[#This Row],[Vote]]="YEA",1,0)</f>
        <v>0</v>
      </c>
      <c r="F36" cm="1">
        <f t="array" ref="F36">_xlfn.XLOOKUP(Table8[Bill],Table2[Bill],Table2[Agree Value])</f>
        <v>0</v>
      </c>
      <c r="G36">
        <f>IF(_6918[[#This Row],[Value]]=_6918[[#This Row],[Agree]],_6918[[#This Row],[Count]],0)</f>
        <v>9</v>
      </c>
      <c r="H36" cm="1">
        <f t="array" ref="H36">_xlfn.XLOOKUP(Table8[Bill],Table2[Bill],Table2[Weight?],"Error")</f>
        <v>9</v>
      </c>
    </row>
    <row r="37" spans="1:8" x14ac:dyDescent="0.2">
      <c r="A37" t="s">
        <v>58</v>
      </c>
      <c r="B37" t="s">
        <v>5</v>
      </c>
      <c r="C37" t="s">
        <v>59</v>
      </c>
      <c r="D37" t="s">
        <v>7</v>
      </c>
      <c r="E37">
        <f>IF(_6918[[#This Row],[Vote]]="YEA",1,0)</f>
        <v>1</v>
      </c>
      <c r="F37" cm="1">
        <f t="array" ref="F37">_xlfn.XLOOKUP(Table8[Bill],Table2[Bill],Table2[Agree Value])</f>
        <v>0</v>
      </c>
      <c r="G37">
        <f>IF(_6918[[#This Row],[Value]]=_6918[[#This Row],[Agree]],_6918[[#This Row],[Count]],0)</f>
        <v>0</v>
      </c>
      <c r="H37" cm="1">
        <f t="array" ref="H37">_xlfn.XLOOKUP(Table8[Bill],Table2[Bill],Table2[Weight?],"Error")</f>
        <v>9</v>
      </c>
    </row>
    <row r="38" spans="1:8" x14ac:dyDescent="0.2">
      <c r="A38" t="s">
        <v>60</v>
      </c>
      <c r="B38" t="s">
        <v>1</v>
      </c>
      <c r="C38" t="s">
        <v>42</v>
      </c>
      <c r="D38" t="s">
        <v>3</v>
      </c>
      <c r="E38">
        <f>IF(_6918[[#This Row],[Vote]]="YEA",1,0)</f>
        <v>0</v>
      </c>
      <c r="F38" cm="1">
        <f t="array" ref="F38">_xlfn.XLOOKUP(Table8[Bill],Table2[Bill],Table2[Agree Value])</f>
        <v>0</v>
      </c>
      <c r="G38">
        <f>IF(_6918[[#This Row],[Value]]=_6918[[#This Row],[Agree]],_6918[[#This Row],[Count]],0)</f>
        <v>9</v>
      </c>
      <c r="H38" cm="1">
        <f t="array" ref="H38">_xlfn.XLOOKUP(Table8[Bill],Table2[Bill],Table2[Weight?],"Error")</f>
        <v>9</v>
      </c>
    </row>
    <row r="39" spans="1:8" x14ac:dyDescent="0.2">
      <c r="A39" t="s">
        <v>61</v>
      </c>
      <c r="B39" t="s">
        <v>5</v>
      </c>
      <c r="C39" t="s">
        <v>62</v>
      </c>
      <c r="D39" t="s">
        <v>7</v>
      </c>
      <c r="E39">
        <f>IF(_6918[[#This Row],[Vote]]="YEA",1,0)</f>
        <v>1</v>
      </c>
      <c r="F39" cm="1">
        <f t="array" ref="F39">_xlfn.XLOOKUP(Table8[Bill],Table2[Bill],Table2[Agree Value])</f>
        <v>0</v>
      </c>
      <c r="G39">
        <f>IF(_6918[[#This Row],[Value]]=_6918[[#This Row],[Agree]],_6918[[#This Row],[Count]],0)</f>
        <v>0</v>
      </c>
      <c r="H39" cm="1">
        <f t="array" ref="H39">_xlfn.XLOOKUP(Table8[Bill],Table2[Bill],Table2[Weight?],"Error")</f>
        <v>9</v>
      </c>
    </row>
    <row r="40" spans="1:8" x14ac:dyDescent="0.2">
      <c r="A40" t="s">
        <v>63</v>
      </c>
      <c r="B40" t="s">
        <v>1</v>
      </c>
      <c r="C40" t="s">
        <v>64</v>
      </c>
      <c r="D40" t="s">
        <v>3</v>
      </c>
      <c r="E40">
        <f>IF(_6918[[#This Row],[Vote]]="YEA",1,0)</f>
        <v>0</v>
      </c>
      <c r="F40" cm="1">
        <f t="array" ref="F40">_xlfn.XLOOKUP(Table8[Bill],Table2[Bill],Table2[Agree Value])</f>
        <v>0</v>
      </c>
      <c r="G40">
        <f>IF(_6918[[#This Row],[Value]]=_6918[[#This Row],[Agree]],_6918[[#This Row],[Count]],0)</f>
        <v>9</v>
      </c>
      <c r="H40" cm="1">
        <f t="array" ref="H40">_xlfn.XLOOKUP(Table8[Bill],Table2[Bill],Table2[Weight?],"Error")</f>
        <v>9</v>
      </c>
    </row>
    <row r="41" spans="1:8" x14ac:dyDescent="0.2">
      <c r="A41" t="s">
        <v>65</v>
      </c>
      <c r="B41" t="s">
        <v>1</v>
      </c>
      <c r="C41" t="s">
        <v>66</v>
      </c>
      <c r="D41" t="s">
        <v>3</v>
      </c>
      <c r="E41">
        <f>IF(_6918[[#This Row],[Vote]]="YEA",1,0)</f>
        <v>0</v>
      </c>
      <c r="F41" cm="1">
        <f t="array" ref="F41">_xlfn.XLOOKUP(Table8[Bill],Table2[Bill],Table2[Agree Value])</f>
        <v>0</v>
      </c>
      <c r="G41">
        <f>IF(_6918[[#This Row],[Value]]=_6918[[#This Row],[Agree]],_6918[[#This Row],[Count]],0)</f>
        <v>9</v>
      </c>
      <c r="H41" cm="1">
        <f t="array" ref="H41">_xlfn.XLOOKUP(Table8[Bill],Table2[Bill],Table2[Weight?],"Error")</f>
        <v>9</v>
      </c>
    </row>
    <row r="42" spans="1:8" x14ac:dyDescent="0.2">
      <c r="A42" t="s">
        <v>67</v>
      </c>
      <c r="B42" t="s">
        <v>5</v>
      </c>
      <c r="C42" t="s">
        <v>49</v>
      </c>
      <c r="D42" t="s">
        <v>7</v>
      </c>
      <c r="E42">
        <f>IF(_6918[[#This Row],[Vote]]="YEA",1,0)</f>
        <v>1</v>
      </c>
      <c r="F42" cm="1">
        <f t="array" ref="F42">_xlfn.XLOOKUP(Table8[Bill],Table2[Bill],Table2[Agree Value])</f>
        <v>0</v>
      </c>
      <c r="G42">
        <f>IF(_6918[[#This Row],[Value]]=_6918[[#This Row],[Agree]],_6918[[#This Row],[Count]],0)</f>
        <v>0</v>
      </c>
      <c r="H42" cm="1">
        <f t="array" ref="H42">_xlfn.XLOOKUP(Table8[Bill],Table2[Bill],Table2[Weight?],"Error")</f>
        <v>9</v>
      </c>
    </row>
    <row r="43" spans="1:8" x14ac:dyDescent="0.2">
      <c r="A43" t="s">
        <v>68</v>
      </c>
      <c r="B43" t="s">
        <v>1</v>
      </c>
      <c r="C43" t="s">
        <v>31</v>
      </c>
      <c r="D43" t="s">
        <v>3</v>
      </c>
      <c r="E43">
        <f>IF(_6918[[#This Row],[Vote]]="YEA",1,0)</f>
        <v>0</v>
      </c>
      <c r="F43" cm="1">
        <f t="array" ref="F43">_xlfn.XLOOKUP(Table8[Bill],Table2[Bill],Table2[Agree Value])</f>
        <v>0</v>
      </c>
      <c r="G43">
        <f>IF(_6918[[#This Row],[Value]]=_6918[[#This Row],[Agree]],_6918[[#This Row],[Count]],0)</f>
        <v>9</v>
      </c>
      <c r="H43" cm="1">
        <f t="array" ref="H43">_xlfn.XLOOKUP(Table8[Bill],Table2[Bill],Table2[Weight?],"Error")</f>
        <v>9</v>
      </c>
    </row>
    <row r="44" spans="1:8" x14ac:dyDescent="0.2">
      <c r="A44" t="s">
        <v>69</v>
      </c>
      <c r="B44" t="s">
        <v>1</v>
      </c>
      <c r="C44" t="s">
        <v>9</v>
      </c>
      <c r="D44" t="s">
        <v>3</v>
      </c>
      <c r="E44">
        <f>IF(_6918[[#This Row],[Vote]]="YEA",1,0)</f>
        <v>0</v>
      </c>
      <c r="F44" cm="1">
        <f t="array" ref="F44">_xlfn.XLOOKUP(Table8[Bill],Table2[Bill],Table2[Agree Value])</f>
        <v>0</v>
      </c>
      <c r="G44">
        <f>IF(_6918[[#This Row],[Value]]=_6918[[#This Row],[Agree]],_6918[[#This Row],[Count]],0)</f>
        <v>9</v>
      </c>
      <c r="H44" cm="1">
        <f t="array" ref="H44">_xlfn.XLOOKUP(Table8[Bill],Table2[Bill],Table2[Weight?],"Error")</f>
        <v>9</v>
      </c>
    </row>
    <row r="45" spans="1:8" x14ac:dyDescent="0.2">
      <c r="A45" t="s">
        <v>70</v>
      </c>
      <c r="B45" t="s">
        <v>5</v>
      </c>
      <c r="C45" t="s">
        <v>39</v>
      </c>
      <c r="D45" t="s">
        <v>7</v>
      </c>
      <c r="E45">
        <f>IF(_6918[[#This Row],[Vote]]="YEA",1,0)</f>
        <v>1</v>
      </c>
      <c r="F45" cm="1">
        <f t="array" ref="F45">_xlfn.XLOOKUP(Table8[Bill],Table2[Bill],Table2[Agree Value])</f>
        <v>0</v>
      </c>
      <c r="G45">
        <f>IF(_6918[[#This Row],[Value]]=_6918[[#This Row],[Agree]],_6918[[#This Row],[Count]],0)</f>
        <v>0</v>
      </c>
      <c r="H45" cm="1">
        <f t="array" ref="H45">_xlfn.XLOOKUP(Table8[Bill],Table2[Bill],Table2[Weight?],"Error")</f>
        <v>9</v>
      </c>
    </row>
    <row r="46" spans="1:8" x14ac:dyDescent="0.2">
      <c r="A46" t="s">
        <v>71</v>
      </c>
      <c r="B46" t="s">
        <v>5</v>
      </c>
      <c r="C46" t="s">
        <v>59</v>
      </c>
      <c r="D46" t="s">
        <v>7</v>
      </c>
      <c r="E46">
        <f>IF(_6918[[#This Row],[Vote]]="YEA",1,0)</f>
        <v>1</v>
      </c>
      <c r="F46" cm="1">
        <f t="array" ref="F46">_xlfn.XLOOKUP(Table8[Bill],Table2[Bill],Table2[Agree Value])</f>
        <v>0</v>
      </c>
      <c r="G46">
        <f>IF(_6918[[#This Row],[Value]]=_6918[[#This Row],[Agree]],_6918[[#This Row],[Count]],0)</f>
        <v>0</v>
      </c>
      <c r="H46" cm="1">
        <f t="array" ref="H46">_xlfn.XLOOKUP(Table8[Bill],Table2[Bill],Table2[Weight?],"Error")</f>
        <v>9</v>
      </c>
    </row>
    <row r="47" spans="1:8" x14ac:dyDescent="0.2">
      <c r="A47" t="s">
        <v>72</v>
      </c>
      <c r="B47" t="s">
        <v>5</v>
      </c>
      <c r="C47" t="s">
        <v>29</v>
      </c>
      <c r="D47" t="s">
        <v>7</v>
      </c>
      <c r="E47">
        <f>IF(_6918[[#This Row],[Vote]]="YEA",1,0)</f>
        <v>1</v>
      </c>
      <c r="F47" cm="1">
        <f t="array" ref="F47">_xlfn.XLOOKUP(Table8[Bill],Table2[Bill],Table2[Agree Value])</f>
        <v>0</v>
      </c>
      <c r="G47">
        <f>IF(_6918[[#This Row],[Value]]=_6918[[#This Row],[Agree]],_6918[[#This Row],[Count]],0)</f>
        <v>0</v>
      </c>
      <c r="H47" cm="1">
        <f t="array" ref="H47">_xlfn.XLOOKUP(Table8[Bill],Table2[Bill],Table2[Weight?],"Error")</f>
        <v>9</v>
      </c>
    </row>
    <row r="48" spans="1:8" x14ac:dyDescent="0.2">
      <c r="A48" t="s">
        <v>73</v>
      </c>
      <c r="B48" t="s">
        <v>1</v>
      </c>
      <c r="C48" t="s">
        <v>62</v>
      </c>
      <c r="D48" t="s">
        <v>3</v>
      </c>
      <c r="E48">
        <f>IF(_6918[[#This Row],[Vote]]="YEA",1,0)</f>
        <v>0</v>
      </c>
      <c r="F48" cm="1">
        <f t="array" ref="F48">_xlfn.XLOOKUP(Table8[Bill],Table2[Bill],Table2[Agree Value])</f>
        <v>0</v>
      </c>
      <c r="G48">
        <f>IF(_6918[[#This Row],[Value]]=_6918[[#This Row],[Agree]],_6918[[#This Row],[Count]],0)</f>
        <v>9</v>
      </c>
      <c r="H48" cm="1">
        <f t="array" ref="H48">_xlfn.XLOOKUP(Table8[Bill],Table2[Bill],Table2[Weight?],"Error")</f>
        <v>9</v>
      </c>
    </row>
    <row r="49" spans="1:8" x14ac:dyDescent="0.2">
      <c r="A49" t="s">
        <v>74</v>
      </c>
      <c r="B49" t="s">
        <v>5</v>
      </c>
      <c r="C49" t="s">
        <v>75</v>
      </c>
      <c r="D49" t="s">
        <v>7</v>
      </c>
      <c r="E49">
        <f>IF(_6918[[#This Row],[Vote]]="YEA",1,0)</f>
        <v>1</v>
      </c>
      <c r="F49" cm="1">
        <f t="array" ref="F49">_xlfn.XLOOKUP(Table8[Bill],Table2[Bill],Table2[Agree Value])</f>
        <v>0</v>
      </c>
      <c r="G49">
        <f>IF(_6918[[#This Row],[Value]]=_6918[[#This Row],[Agree]],_6918[[#This Row],[Count]],0)</f>
        <v>0</v>
      </c>
      <c r="H49" cm="1">
        <f t="array" ref="H49">_xlfn.XLOOKUP(Table8[Bill],Table2[Bill],Table2[Weight?],"Error")</f>
        <v>9</v>
      </c>
    </row>
    <row r="50" spans="1:8" x14ac:dyDescent="0.2">
      <c r="A50" t="s">
        <v>76</v>
      </c>
      <c r="B50" t="s">
        <v>5</v>
      </c>
      <c r="C50" t="s">
        <v>15</v>
      </c>
      <c r="D50" t="s">
        <v>7</v>
      </c>
      <c r="E50">
        <f>IF(_6918[[#This Row],[Vote]]="YEA",1,0)</f>
        <v>1</v>
      </c>
      <c r="F50" cm="1">
        <f t="array" ref="F50">_xlfn.XLOOKUP(Table8[Bill],Table2[Bill],Table2[Agree Value])</f>
        <v>0</v>
      </c>
      <c r="G50">
        <f>IF(_6918[[#This Row],[Value]]=_6918[[#This Row],[Agree]],_6918[[#This Row],[Count]],0)</f>
        <v>0</v>
      </c>
      <c r="H50" cm="1">
        <f t="array" ref="H50">_xlfn.XLOOKUP(Table8[Bill],Table2[Bill],Table2[Weight?],"Error")</f>
        <v>9</v>
      </c>
    </row>
    <row r="51" spans="1:8" x14ac:dyDescent="0.2">
      <c r="A51" t="s">
        <v>77</v>
      </c>
      <c r="B51" t="s">
        <v>5</v>
      </c>
      <c r="C51" t="s">
        <v>11</v>
      </c>
      <c r="D51" t="s">
        <v>7</v>
      </c>
      <c r="E51">
        <f>IF(_6918[[#This Row],[Vote]]="YEA",1,0)</f>
        <v>1</v>
      </c>
      <c r="F51" cm="1">
        <f t="array" ref="F51">_xlfn.XLOOKUP(Table8[Bill],Table2[Bill],Table2[Agree Value])</f>
        <v>0</v>
      </c>
      <c r="G51">
        <f>IF(_6918[[#This Row],[Value]]=_6918[[#This Row],[Agree]],_6918[[#This Row],[Count]],0)</f>
        <v>0</v>
      </c>
      <c r="H51" cm="1">
        <f t="array" ref="H51">_xlfn.XLOOKUP(Table8[Bill],Table2[Bill],Table2[Weight?],"Error")</f>
        <v>9</v>
      </c>
    </row>
    <row r="52" spans="1:8" x14ac:dyDescent="0.2">
      <c r="A52" t="s">
        <v>78</v>
      </c>
      <c r="B52" t="s">
        <v>1</v>
      </c>
      <c r="C52" t="s">
        <v>11</v>
      </c>
      <c r="D52" t="s">
        <v>3</v>
      </c>
      <c r="E52">
        <f>IF(_6918[[#This Row],[Vote]]="YEA",1,0)</f>
        <v>0</v>
      </c>
      <c r="F52" cm="1">
        <f t="array" ref="F52">_xlfn.XLOOKUP(Table8[Bill],Table2[Bill],Table2[Agree Value])</f>
        <v>0</v>
      </c>
      <c r="G52">
        <f>IF(_6918[[#This Row],[Value]]=_6918[[#This Row],[Agree]],_6918[[#This Row],[Count]],0)</f>
        <v>9</v>
      </c>
      <c r="H52" cm="1">
        <f t="array" ref="H52">_xlfn.XLOOKUP(Table8[Bill],Table2[Bill],Table2[Weight?],"Error")</f>
        <v>9</v>
      </c>
    </row>
    <row r="53" spans="1:8" x14ac:dyDescent="0.2">
      <c r="A53" t="s">
        <v>79</v>
      </c>
      <c r="B53" t="s">
        <v>5</v>
      </c>
      <c r="C53" t="s">
        <v>9</v>
      </c>
      <c r="D53" t="s">
        <v>7</v>
      </c>
      <c r="E53">
        <f>IF(_6918[[#This Row],[Vote]]="YEA",1,0)</f>
        <v>1</v>
      </c>
      <c r="F53" cm="1">
        <f t="array" ref="F53">_xlfn.XLOOKUP(Table8[Bill],Table2[Bill],Table2[Agree Value])</f>
        <v>0</v>
      </c>
      <c r="G53">
        <f>IF(_6918[[#This Row],[Value]]=_6918[[#This Row],[Agree]],_6918[[#This Row],[Count]],0)</f>
        <v>0</v>
      </c>
      <c r="H53" cm="1">
        <f t="array" ref="H53">_xlfn.XLOOKUP(Table8[Bill],Table2[Bill],Table2[Weight?],"Error")</f>
        <v>9</v>
      </c>
    </row>
    <row r="54" spans="1:8" x14ac:dyDescent="0.2">
      <c r="A54" t="s">
        <v>80</v>
      </c>
      <c r="B54" t="s">
        <v>5</v>
      </c>
      <c r="C54" t="s">
        <v>39</v>
      </c>
      <c r="D54" t="s">
        <v>7</v>
      </c>
      <c r="E54">
        <f>IF(_6918[[#This Row],[Vote]]="YEA",1,0)</f>
        <v>1</v>
      </c>
      <c r="F54" cm="1">
        <f t="array" ref="F54">_xlfn.XLOOKUP(Table8[Bill],Table2[Bill],Table2[Agree Value])</f>
        <v>0</v>
      </c>
      <c r="G54">
        <f>IF(_6918[[#This Row],[Value]]=_6918[[#This Row],[Agree]],_6918[[#This Row],[Count]],0)</f>
        <v>0</v>
      </c>
      <c r="H54" cm="1">
        <f t="array" ref="H54">_xlfn.XLOOKUP(Table8[Bill],Table2[Bill],Table2[Weight?],"Error")</f>
        <v>9</v>
      </c>
    </row>
    <row r="55" spans="1:8" x14ac:dyDescent="0.2">
      <c r="A55" t="s">
        <v>81</v>
      </c>
      <c r="B55" t="s">
        <v>1</v>
      </c>
      <c r="C55" t="s">
        <v>59</v>
      </c>
      <c r="D55" t="s">
        <v>3</v>
      </c>
      <c r="E55">
        <f>IF(_6918[[#This Row],[Vote]]="YEA",1,0)</f>
        <v>0</v>
      </c>
      <c r="F55" cm="1">
        <f t="array" ref="F55">_xlfn.XLOOKUP(Table8[Bill],Table2[Bill],Table2[Agree Value])</f>
        <v>0</v>
      </c>
      <c r="G55">
        <f>IF(_6918[[#This Row],[Value]]=_6918[[#This Row],[Agree]],_6918[[#This Row],[Count]],0)</f>
        <v>9</v>
      </c>
      <c r="H55" cm="1">
        <f t="array" ref="H55">_xlfn.XLOOKUP(Table8[Bill],Table2[Bill],Table2[Weight?],"Error")</f>
        <v>9</v>
      </c>
    </row>
    <row r="56" spans="1:8" x14ac:dyDescent="0.2">
      <c r="A56" t="s">
        <v>82</v>
      </c>
      <c r="B56" t="s">
        <v>1</v>
      </c>
      <c r="C56" t="s">
        <v>9</v>
      </c>
      <c r="D56" t="s">
        <v>3</v>
      </c>
      <c r="E56">
        <f>IF(_6918[[#This Row],[Vote]]="YEA",1,0)</f>
        <v>0</v>
      </c>
      <c r="F56" cm="1">
        <f t="array" ref="F56">_xlfn.XLOOKUP(Table8[Bill],Table2[Bill],Table2[Agree Value])</f>
        <v>0</v>
      </c>
      <c r="G56">
        <f>IF(_6918[[#This Row],[Value]]=_6918[[#This Row],[Agree]],_6918[[#This Row],[Count]],0)</f>
        <v>9</v>
      </c>
      <c r="H56" cm="1">
        <f t="array" ref="H56">_xlfn.XLOOKUP(Table8[Bill],Table2[Bill],Table2[Weight?],"Error")</f>
        <v>9</v>
      </c>
    </row>
    <row r="57" spans="1:8" x14ac:dyDescent="0.2">
      <c r="A57" t="s">
        <v>83</v>
      </c>
      <c r="B57" t="s">
        <v>1</v>
      </c>
      <c r="C57" t="s">
        <v>9</v>
      </c>
      <c r="D57" t="s">
        <v>3</v>
      </c>
      <c r="E57">
        <f>IF(_6918[[#This Row],[Vote]]="YEA",1,0)</f>
        <v>0</v>
      </c>
      <c r="F57" cm="1">
        <f t="array" ref="F57">_xlfn.XLOOKUP(Table8[Bill],Table2[Bill],Table2[Agree Value])</f>
        <v>0</v>
      </c>
      <c r="G57">
        <f>IF(_6918[[#This Row],[Value]]=_6918[[#This Row],[Agree]],_6918[[#This Row],[Count]],0)</f>
        <v>9</v>
      </c>
      <c r="H57" cm="1">
        <f t="array" ref="H57">_xlfn.XLOOKUP(Table8[Bill],Table2[Bill],Table2[Weight?],"Error")</f>
        <v>9</v>
      </c>
    </row>
    <row r="58" spans="1:8" x14ac:dyDescent="0.2">
      <c r="A58" t="s">
        <v>84</v>
      </c>
      <c r="B58" t="s">
        <v>5</v>
      </c>
      <c r="C58" t="s">
        <v>31</v>
      </c>
      <c r="D58" t="s">
        <v>7</v>
      </c>
      <c r="E58">
        <f>IF(_6918[[#This Row],[Vote]]="YEA",1,0)</f>
        <v>1</v>
      </c>
      <c r="F58" cm="1">
        <f t="array" ref="F58">_xlfn.XLOOKUP(Table8[Bill],Table2[Bill],Table2[Agree Value])</f>
        <v>0</v>
      </c>
      <c r="G58">
        <f>IF(_6918[[#This Row],[Value]]=_6918[[#This Row],[Agree]],_6918[[#This Row],[Count]],0)</f>
        <v>0</v>
      </c>
      <c r="H58" cm="1">
        <f t="array" ref="H58">_xlfn.XLOOKUP(Table8[Bill],Table2[Bill],Table2[Weight?],"Error")</f>
        <v>9</v>
      </c>
    </row>
    <row r="59" spans="1:8" x14ac:dyDescent="0.2">
      <c r="A59" t="s">
        <v>85</v>
      </c>
      <c r="B59" t="s">
        <v>5</v>
      </c>
      <c r="C59" t="s">
        <v>6</v>
      </c>
      <c r="D59" t="s">
        <v>7</v>
      </c>
      <c r="E59">
        <f>IF(_6918[[#This Row],[Vote]]="YEA",1,0)</f>
        <v>1</v>
      </c>
      <c r="F59" cm="1">
        <f t="array" ref="F59">_xlfn.XLOOKUP(Table8[Bill],Table2[Bill],Table2[Agree Value])</f>
        <v>0</v>
      </c>
      <c r="G59">
        <f>IF(_6918[[#This Row],[Value]]=_6918[[#This Row],[Agree]],_6918[[#This Row],[Count]],0)</f>
        <v>0</v>
      </c>
      <c r="H59" cm="1">
        <f t="array" ref="H59">_xlfn.XLOOKUP(Table8[Bill],Table2[Bill],Table2[Weight?],"Error")</f>
        <v>9</v>
      </c>
    </row>
    <row r="60" spans="1:8" x14ac:dyDescent="0.2">
      <c r="A60" t="s">
        <v>86</v>
      </c>
      <c r="B60" t="s">
        <v>1</v>
      </c>
      <c r="C60" t="s">
        <v>29</v>
      </c>
      <c r="D60" t="s">
        <v>3</v>
      </c>
      <c r="E60">
        <f>IF(_6918[[#This Row],[Vote]]="YEA",1,0)</f>
        <v>0</v>
      </c>
      <c r="F60" cm="1">
        <f t="array" ref="F60">_xlfn.XLOOKUP(Table8[Bill],Table2[Bill],Table2[Agree Value])</f>
        <v>0</v>
      </c>
      <c r="G60">
        <f>IF(_6918[[#This Row],[Value]]=_6918[[#This Row],[Agree]],_6918[[#This Row],[Count]],0)</f>
        <v>9</v>
      </c>
      <c r="H60" cm="1">
        <f t="array" ref="H60">_xlfn.XLOOKUP(Table8[Bill],Table2[Bill],Table2[Weight?],"Error")</f>
        <v>9</v>
      </c>
    </row>
    <row r="61" spans="1:8" x14ac:dyDescent="0.2">
      <c r="A61" t="s">
        <v>87</v>
      </c>
      <c r="B61" t="s">
        <v>5</v>
      </c>
      <c r="C61" t="s">
        <v>13</v>
      </c>
      <c r="D61" t="s">
        <v>7</v>
      </c>
      <c r="E61">
        <f>IF(_6918[[#This Row],[Vote]]="YEA",1,0)</f>
        <v>1</v>
      </c>
      <c r="F61" cm="1">
        <f t="array" ref="F61">_xlfn.XLOOKUP(Table8[Bill],Table2[Bill],Table2[Agree Value])</f>
        <v>0</v>
      </c>
      <c r="G61">
        <f>IF(_6918[[#This Row],[Value]]=_6918[[#This Row],[Agree]],_6918[[#This Row],[Count]],0)</f>
        <v>0</v>
      </c>
      <c r="H61" cm="1">
        <f t="array" ref="H61">_xlfn.XLOOKUP(Table8[Bill],Table2[Bill],Table2[Weight?],"Error")</f>
        <v>9</v>
      </c>
    </row>
    <row r="62" spans="1:8" x14ac:dyDescent="0.2">
      <c r="A62" t="s">
        <v>88</v>
      </c>
      <c r="B62" t="s">
        <v>1</v>
      </c>
      <c r="C62" t="s">
        <v>89</v>
      </c>
      <c r="D62" t="s">
        <v>3</v>
      </c>
      <c r="E62">
        <f>IF(_6918[[#This Row],[Vote]]="YEA",1,0)</f>
        <v>0</v>
      </c>
      <c r="F62" cm="1">
        <f t="array" ref="F62">_xlfn.XLOOKUP(Table8[Bill],Table2[Bill],Table2[Agree Value])</f>
        <v>0</v>
      </c>
      <c r="G62">
        <f>IF(_6918[[#This Row],[Value]]=_6918[[#This Row],[Agree]],_6918[[#This Row],[Count]],0)</f>
        <v>9</v>
      </c>
      <c r="H62" cm="1">
        <f t="array" ref="H62">_xlfn.XLOOKUP(Table8[Bill],Table2[Bill],Table2[Weight?],"Error")</f>
        <v>9</v>
      </c>
    </row>
    <row r="63" spans="1:8" x14ac:dyDescent="0.2">
      <c r="A63" t="s">
        <v>90</v>
      </c>
      <c r="B63" t="s">
        <v>5</v>
      </c>
      <c r="C63" t="s">
        <v>15</v>
      </c>
      <c r="D63" t="s">
        <v>7</v>
      </c>
      <c r="E63">
        <f>IF(_6918[[#This Row],[Vote]]="YEA",1,0)</f>
        <v>1</v>
      </c>
      <c r="F63" cm="1">
        <f t="array" ref="F63">_xlfn.XLOOKUP(Table8[Bill],Table2[Bill],Table2[Agree Value])</f>
        <v>0</v>
      </c>
      <c r="G63">
        <f>IF(_6918[[#This Row],[Value]]=_6918[[#This Row],[Agree]],_6918[[#This Row],[Count]],0)</f>
        <v>0</v>
      </c>
      <c r="H63" cm="1">
        <f t="array" ref="H63">_xlfn.XLOOKUP(Table8[Bill],Table2[Bill],Table2[Weight?],"Error")</f>
        <v>9</v>
      </c>
    </row>
    <row r="64" spans="1:8" x14ac:dyDescent="0.2">
      <c r="A64" t="s">
        <v>91</v>
      </c>
      <c r="B64" t="s">
        <v>1</v>
      </c>
      <c r="C64" t="s">
        <v>66</v>
      </c>
      <c r="D64" t="s">
        <v>3</v>
      </c>
      <c r="E64">
        <f>IF(_6918[[#This Row],[Vote]]="YEA",1,0)</f>
        <v>0</v>
      </c>
      <c r="F64" cm="1">
        <f t="array" ref="F64">_xlfn.XLOOKUP(Table8[Bill],Table2[Bill],Table2[Agree Value])</f>
        <v>0</v>
      </c>
      <c r="G64">
        <f>IF(_6918[[#This Row],[Value]]=_6918[[#This Row],[Agree]],_6918[[#This Row],[Count]],0)</f>
        <v>9</v>
      </c>
      <c r="H64" cm="1">
        <f t="array" ref="H64">_xlfn.XLOOKUP(Table8[Bill],Table2[Bill],Table2[Weight?],"Error")</f>
        <v>9</v>
      </c>
    </row>
    <row r="65" spans="1:8" x14ac:dyDescent="0.2">
      <c r="A65" t="s">
        <v>92</v>
      </c>
      <c r="B65" t="s">
        <v>1</v>
      </c>
      <c r="C65" t="s">
        <v>15</v>
      </c>
      <c r="D65" t="s">
        <v>3</v>
      </c>
      <c r="E65">
        <f>IF(_6918[[#This Row],[Vote]]="YEA",1,0)</f>
        <v>0</v>
      </c>
      <c r="F65" cm="1">
        <f t="array" ref="F65">_xlfn.XLOOKUP(Table8[Bill],Table2[Bill],Table2[Agree Value])</f>
        <v>0</v>
      </c>
      <c r="G65">
        <f>IF(_6918[[#This Row],[Value]]=_6918[[#This Row],[Agree]],_6918[[#This Row],[Count]],0)</f>
        <v>9</v>
      </c>
      <c r="H65" cm="1">
        <f t="array" ref="H65">_xlfn.XLOOKUP(Table8[Bill],Table2[Bill],Table2[Weight?],"Error")</f>
        <v>9</v>
      </c>
    </row>
    <row r="66" spans="1:8" x14ac:dyDescent="0.2">
      <c r="A66" t="s">
        <v>93</v>
      </c>
      <c r="B66" t="s">
        <v>1</v>
      </c>
      <c r="C66" t="s">
        <v>94</v>
      </c>
      <c r="D66" t="s">
        <v>3</v>
      </c>
      <c r="E66">
        <f>IF(_6918[[#This Row],[Vote]]="YEA",1,0)</f>
        <v>0</v>
      </c>
      <c r="F66" cm="1">
        <f t="array" ref="F66">_xlfn.XLOOKUP(Table8[Bill],Table2[Bill],Table2[Agree Value])</f>
        <v>0</v>
      </c>
      <c r="G66">
        <f>IF(_6918[[#This Row],[Value]]=_6918[[#This Row],[Agree]],_6918[[#This Row],[Count]],0)</f>
        <v>9</v>
      </c>
      <c r="H66" cm="1">
        <f t="array" ref="H66">_xlfn.XLOOKUP(Table8[Bill],Table2[Bill],Table2[Weight?],"Error")</f>
        <v>9</v>
      </c>
    </row>
    <row r="67" spans="1:8" x14ac:dyDescent="0.2">
      <c r="A67" t="s">
        <v>95</v>
      </c>
      <c r="B67" t="s">
        <v>1</v>
      </c>
      <c r="C67" t="s">
        <v>62</v>
      </c>
      <c r="D67" t="s">
        <v>3</v>
      </c>
      <c r="E67">
        <f>IF(_6918[[#This Row],[Vote]]="YEA",1,0)</f>
        <v>0</v>
      </c>
      <c r="F67" cm="1">
        <f t="array" ref="F67">_xlfn.XLOOKUP(Table8[Bill],Table2[Bill],Table2[Agree Value])</f>
        <v>0</v>
      </c>
      <c r="G67">
        <f>IF(_6918[[#This Row],[Value]]=_6918[[#This Row],[Agree]],_6918[[#This Row],[Count]],0)</f>
        <v>9</v>
      </c>
      <c r="H67" cm="1">
        <f t="array" ref="H67">_xlfn.XLOOKUP(Table8[Bill],Table2[Bill],Table2[Weight?],"Error")</f>
        <v>9</v>
      </c>
    </row>
    <row r="68" spans="1:8" x14ac:dyDescent="0.2">
      <c r="A68" t="s">
        <v>96</v>
      </c>
      <c r="B68" t="s">
        <v>1</v>
      </c>
      <c r="C68" t="s">
        <v>39</v>
      </c>
      <c r="D68" t="s">
        <v>3</v>
      </c>
      <c r="E68">
        <f>IF(_6918[[#This Row],[Vote]]="YEA",1,0)</f>
        <v>0</v>
      </c>
      <c r="F68" cm="1">
        <f t="array" ref="F68">_xlfn.XLOOKUP(Table8[Bill],Table2[Bill],Table2[Agree Value])</f>
        <v>0</v>
      </c>
      <c r="G68">
        <f>IF(_6918[[#This Row],[Value]]=_6918[[#This Row],[Agree]],_6918[[#This Row],[Count]],0)</f>
        <v>9</v>
      </c>
      <c r="H68" cm="1">
        <f t="array" ref="H68">_xlfn.XLOOKUP(Table8[Bill],Table2[Bill],Table2[Weight?],"Error")</f>
        <v>9</v>
      </c>
    </row>
    <row r="69" spans="1:8" x14ac:dyDescent="0.2">
      <c r="A69" t="s">
        <v>97</v>
      </c>
      <c r="B69" t="s">
        <v>1</v>
      </c>
      <c r="C69" t="s">
        <v>15</v>
      </c>
      <c r="D69" t="s">
        <v>3</v>
      </c>
      <c r="E69">
        <f>IF(_6918[[#This Row],[Vote]]="YEA",1,0)</f>
        <v>0</v>
      </c>
      <c r="F69" cm="1">
        <f t="array" ref="F69">_xlfn.XLOOKUP(Table8[Bill],Table2[Bill],Table2[Agree Value])</f>
        <v>0</v>
      </c>
      <c r="G69">
        <f>IF(_6918[[#This Row],[Value]]=_6918[[#This Row],[Agree]],_6918[[#This Row],[Count]],0)</f>
        <v>9</v>
      </c>
      <c r="H69" cm="1">
        <f t="array" ref="H69">_xlfn.XLOOKUP(Table8[Bill],Table2[Bill],Table2[Weight?],"Error")</f>
        <v>9</v>
      </c>
    </row>
    <row r="70" spans="1:8" x14ac:dyDescent="0.2">
      <c r="A70" t="s">
        <v>98</v>
      </c>
      <c r="B70" t="s">
        <v>5</v>
      </c>
      <c r="C70" t="s">
        <v>42</v>
      </c>
      <c r="D70" t="s">
        <v>7</v>
      </c>
      <c r="E70">
        <f>IF(_6918[[#This Row],[Vote]]="YEA",1,0)</f>
        <v>1</v>
      </c>
      <c r="F70" cm="1">
        <f t="array" ref="F70">_xlfn.XLOOKUP(Table8[Bill],Table2[Bill],Table2[Agree Value])</f>
        <v>0</v>
      </c>
      <c r="G70">
        <f>IF(_6918[[#This Row],[Value]]=_6918[[#This Row],[Agree]],_6918[[#This Row],[Count]],0)</f>
        <v>0</v>
      </c>
      <c r="H70" cm="1">
        <f t="array" ref="H70">_xlfn.XLOOKUP(Table8[Bill],Table2[Bill],Table2[Weight?],"Error")</f>
        <v>9</v>
      </c>
    </row>
    <row r="71" spans="1:8" x14ac:dyDescent="0.2">
      <c r="A71" t="s">
        <v>99</v>
      </c>
      <c r="B71" t="s">
        <v>1</v>
      </c>
      <c r="C71" t="s">
        <v>39</v>
      </c>
      <c r="D71" t="s">
        <v>3</v>
      </c>
      <c r="E71">
        <f>IF(_6918[[#This Row],[Vote]]="YEA",1,0)</f>
        <v>0</v>
      </c>
      <c r="F71" cm="1">
        <f t="array" ref="F71">_xlfn.XLOOKUP(Table8[Bill],Table2[Bill],Table2[Agree Value])</f>
        <v>0</v>
      </c>
      <c r="G71">
        <f>IF(_6918[[#This Row],[Value]]=_6918[[#This Row],[Agree]],_6918[[#This Row],[Count]],0)</f>
        <v>9</v>
      </c>
      <c r="H71" cm="1">
        <f t="array" ref="H71">_xlfn.XLOOKUP(Table8[Bill],Table2[Bill],Table2[Weight?],"Error")</f>
        <v>9</v>
      </c>
    </row>
    <row r="72" spans="1:8" x14ac:dyDescent="0.2">
      <c r="A72" t="s">
        <v>100</v>
      </c>
      <c r="B72" t="s">
        <v>1</v>
      </c>
      <c r="C72" t="s">
        <v>9</v>
      </c>
      <c r="D72" t="s">
        <v>3</v>
      </c>
      <c r="E72">
        <f>IF(_6918[[#This Row],[Vote]]="YEA",1,0)</f>
        <v>0</v>
      </c>
      <c r="F72" cm="1">
        <f t="array" ref="F72">_xlfn.XLOOKUP(Table8[Bill],Table2[Bill],Table2[Agree Value])</f>
        <v>0</v>
      </c>
      <c r="G72">
        <f>IF(_6918[[#This Row],[Value]]=_6918[[#This Row],[Agree]],_6918[[#This Row],[Count]],0)</f>
        <v>9</v>
      </c>
      <c r="H72" cm="1">
        <f t="array" ref="H72">_xlfn.XLOOKUP(Table8[Bill],Table2[Bill],Table2[Weight?],"Error")</f>
        <v>9</v>
      </c>
    </row>
    <row r="73" spans="1:8" x14ac:dyDescent="0.2">
      <c r="A73" t="s">
        <v>101</v>
      </c>
      <c r="B73" t="s">
        <v>5</v>
      </c>
      <c r="C73" t="s">
        <v>51</v>
      </c>
      <c r="D73" t="s">
        <v>7</v>
      </c>
      <c r="E73">
        <f>IF(_6918[[#This Row],[Vote]]="YEA",1,0)</f>
        <v>1</v>
      </c>
      <c r="F73" cm="1">
        <f t="array" ref="F73">_xlfn.XLOOKUP(Table8[Bill],Table2[Bill],Table2[Agree Value])</f>
        <v>0</v>
      </c>
      <c r="G73">
        <f>IF(_6918[[#This Row],[Value]]=_6918[[#This Row],[Agree]],_6918[[#This Row],[Count]],0)</f>
        <v>0</v>
      </c>
      <c r="H73" cm="1">
        <f t="array" ref="H73">_xlfn.XLOOKUP(Table8[Bill],Table2[Bill],Table2[Weight?],"Error")</f>
        <v>9</v>
      </c>
    </row>
    <row r="74" spans="1:8" x14ac:dyDescent="0.2">
      <c r="A74" t="s">
        <v>102</v>
      </c>
      <c r="B74" t="s">
        <v>1</v>
      </c>
      <c r="C74" t="s">
        <v>24</v>
      </c>
      <c r="D74" t="s">
        <v>3</v>
      </c>
      <c r="E74">
        <f>IF(_6918[[#This Row],[Vote]]="YEA",1,0)</f>
        <v>0</v>
      </c>
      <c r="F74" cm="1">
        <f t="array" ref="F74">_xlfn.XLOOKUP(Table8[Bill],Table2[Bill],Table2[Agree Value])</f>
        <v>0</v>
      </c>
      <c r="G74">
        <f>IF(_6918[[#This Row],[Value]]=_6918[[#This Row],[Agree]],_6918[[#This Row],[Count]],0)</f>
        <v>9</v>
      </c>
      <c r="H74" cm="1">
        <f t="array" ref="H74">_xlfn.XLOOKUP(Table8[Bill],Table2[Bill],Table2[Weight?],"Error")</f>
        <v>9</v>
      </c>
    </row>
    <row r="75" spans="1:8" x14ac:dyDescent="0.2">
      <c r="A75" t="s">
        <v>103</v>
      </c>
      <c r="B75" t="s">
        <v>1</v>
      </c>
      <c r="C75" t="s">
        <v>64</v>
      </c>
      <c r="D75" t="s">
        <v>3</v>
      </c>
      <c r="E75">
        <f>IF(_6918[[#This Row],[Vote]]="YEA",1,0)</f>
        <v>0</v>
      </c>
      <c r="F75" cm="1">
        <f t="array" ref="F75">_xlfn.XLOOKUP(Table8[Bill],Table2[Bill],Table2[Agree Value])</f>
        <v>0</v>
      </c>
      <c r="G75">
        <f>IF(_6918[[#This Row],[Value]]=_6918[[#This Row],[Agree]],_6918[[#This Row],[Count]],0)</f>
        <v>9</v>
      </c>
      <c r="H75" cm="1">
        <f t="array" ref="H75">_xlfn.XLOOKUP(Table8[Bill],Table2[Bill],Table2[Weight?],"Error")</f>
        <v>9</v>
      </c>
    </row>
    <row r="76" spans="1:8" x14ac:dyDescent="0.2">
      <c r="A76" t="s">
        <v>104</v>
      </c>
      <c r="B76" t="s">
        <v>1</v>
      </c>
      <c r="C76" t="s">
        <v>11</v>
      </c>
      <c r="D76" t="s">
        <v>400</v>
      </c>
      <c r="E76">
        <f>IF(_6918[[#This Row],[Vote]]="YEA",1,0)</f>
        <v>0</v>
      </c>
      <c r="F76" cm="1">
        <f t="array" ref="F76">_xlfn.XLOOKUP(Table8[Bill],Table2[Bill],Table2[Agree Value])</f>
        <v>0</v>
      </c>
      <c r="G76">
        <f>IF(_6918[[#This Row],[Value]]=_6918[[#This Row],[Agree]],_6918[[#This Row],[Count]],0)</f>
        <v>9</v>
      </c>
      <c r="H76" cm="1">
        <f t="array" ref="H76">_xlfn.XLOOKUP(Table8[Bill],Table2[Bill],Table2[Weight?],"Error")</f>
        <v>9</v>
      </c>
    </row>
    <row r="77" spans="1:8" x14ac:dyDescent="0.2">
      <c r="A77" t="s">
        <v>105</v>
      </c>
      <c r="B77" t="s">
        <v>5</v>
      </c>
      <c r="C77" t="s">
        <v>47</v>
      </c>
      <c r="D77" t="s">
        <v>7</v>
      </c>
      <c r="E77">
        <f>IF(_6918[[#This Row],[Vote]]="YEA",1,0)</f>
        <v>1</v>
      </c>
      <c r="F77" cm="1">
        <f t="array" ref="F77">_xlfn.XLOOKUP(Table8[Bill],Table2[Bill],Table2[Agree Value])</f>
        <v>0</v>
      </c>
      <c r="G77">
        <f>IF(_6918[[#This Row],[Value]]=_6918[[#This Row],[Agree]],_6918[[#This Row],[Count]],0)</f>
        <v>0</v>
      </c>
      <c r="H77" cm="1">
        <f t="array" ref="H77">_xlfn.XLOOKUP(Table8[Bill],Table2[Bill],Table2[Weight?],"Error")</f>
        <v>9</v>
      </c>
    </row>
    <row r="78" spans="1:8" x14ac:dyDescent="0.2">
      <c r="A78" t="s">
        <v>106</v>
      </c>
      <c r="B78" t="s">
        <v>5</v>
      </c>
      <c r="C78" t="s">
        <v>15</v>
      </c>
      <c r="D78" t="s">
        <v>7</v>
      </c>
      <c r="E78">
        <f>IF(_6918[[#This Row],[Vote]]="YEA",1,0)</f>
        <v>1</v>
      </c>
      <c r="F78" cm="1">
        <f t="array" ref="F78">_xlfn.XLOOKUP(Table8[Bill],Table2[Bill],Table2[Agree Value])</f>
        <v>0</v>
      </c>
      <c r="G78">
        <f>IF(_6918[[#This Row],[Value]]=_6918[[#This Row],[Agree]],_6918[[#This Row],[Count]],0)</f>
        <v>0</v>
      </c>
      <c r="H78" cm="1">
        <f t="array" ref="H78">_xlfn.XLOOKUP(Table8[Bill],Table2[Bill],Table2[Weight?],"Error")</f>
        <v>9</v>
      </c>
    </row>
    <row r="79" spans="1:8" x14ac:dyDescent="0.2">
      <c r="A79" t="s">
        <v>107</v>
      </c>
      <c r="B79" t="s">
        <v>1</v>
      </c>
      <c r="C79" t="s">
        <v>108</v>
      </c>
      <c r="D79" t="s">
        <v>3</v>
      </c>
      <c r="E79">
        <f>IF(_6918[[#This Row],[Vote]]="YEA",1,0)</f>
        <v>0</v>
      </c>
      <c r="F79" cm="1">
        <f t="array" ref="F79">_xlfn.XLOOKUP(Table8[Bill],Table2[Bill],Table2[Agree Value])</f>
        <v>0</v>
      </c>
      <c r="G79">
        <f>IF(_6918[[#This Row],[Value]]=_6918[[#This Row],[Agree]],_6918[[#This Row],[Count]],0)</f>
        <v>9</v>
      </c>
      <c r="H79" cm="1">
        <f t="array" ref="H79">_xlfn.XLOOKUP(Table8[Bill],Table2[Bill],Table2[Weight?],"Error")</f>
        <v>9</v>
      </c>
    </row>
    <row r="80" spans="1:8" x14ac:dyDescent="0.2">
      <c r="A80" t="s">
        <v>109</v>
      </c>
      <c r="B80" t="s">
        <v>5</v>
      </c>
      <c r="C80" t="s">
        <v>13</v>
      </c>
      <c r="D80" t="s">
        <v>7</v>
      </c>
      <c r="E80">
        <f>IF(_6918[[#This Row],[Vote]]="YEA",1,0)</f>
        <v>1</v>
      </c>
      <c r="F80" cm="1">
        <f t="array" ref="F80">_xlfn.XLOOKUP(Table8[Bill],Table2[Bill],Table2[Agree Value])</f>
        <v>0</v>
      </c>
      <c r="G80">
        <f>IF(_6918[[#This Row],[Value]]=_6918[[#This Row],[Agree]],_6918[[#This Row],[Count]],0)</f>
        <v>0</v>
      </c>
      <c r="H80" cm="1">
        <f t="array" ref="H80">_xlfn.XLOOKUP(Table8[Bill],Table2[Bill],Table2[Weight?],"Error")</f>
        <v>9</v>
      </c>
    </row>
    <row r="81" spans="1:8" x14ac:dyDescent="0.2">
      <c r="A81" t="s">
        <v>110</v>
      </c>
      <c r="B81" t="s">
        <v>1</v>
      </c>
      <c r="C81" t="s">
        <v>75</v>
      </c>
      <c r="D81" t="s">
        <v>3</v>
      </c>
      <c r="E81">
        <f>IF(_6918[[#This Row],[Vote]]="YEA",1,0)</f>
        <v>0</v>
      </c>
      <c r="F81" cm="1">
        <f t="array" ref="F81">_xlfn.XLOOKUP(Table8[Bill],Table2[Bill],Table2[Agree Value])</f>
        <v>0</v>
      </c>
      <c r="G81">
        <f>IF(_6918[[#This Row],[Value]]=_6918[[#This Row],[Agree]],_6918[[#This Row],[Count]],0)</f>
        <v>9</v>
      </c>
      <c r="H81" cm="1">
        <f t="array" ref="H81">_xlfn.XLOOKUP(Table8[Bill],Table2[Bill],Table2[Weight?],"Error")</f>
        <v>9</v>
      </c>
    </row>
    <row r="82" spans="1:8" x14ac:dyDescent="0.2">
      <c r="A82" t="s">
        <v>111</v>
      </c>
      <c r="B82" t="s">
        <v>5</v>
      </c>
      <c r="C82" t="s">
        <v>49</v>
      </c>
      <c r="D82" t="s">
        <v>7</v>
      </c>
      <c r="E82">
        <f>IF(_6918[[#This Row],[Vote]]="YEA",1,0)</f>
        <v>1</v>
      </c>
      <c r="F82" cm="1">
        <f t="array" ref="F82">_xlfn.XLOOKUP(Table8[Bill],Table2[Bill],Table2[Agree Value])</f>
        <v>0</v>
      </c>
      <c r="G82">
        <f>IF(_6918[[#This Row],[Value]]=_6918[[#This Row],[Agree]],_6918[[#This Row],[Count]],0)</f>
        <v>0</v>
      </c>
      <c r="H82" cm="1">
        <f t="array" ref="H82">_xlfn.XLOOKUP(Table8[Bill],Table2[Bill],Table2[Weight?],"Error")</f>
        <v>9</v>
      </c>
    </row>
    <row r="83" spans="1:8" x14ac:dyDescent="0.2">
      <c r="A83" t="s">
        <v>112</v>
      </c>
      <c r="B83" t="s">
        <v>5</v>
      </c>
      <c r="C83" t="s">
        <v>13</v>
      </c>
      <c r="D83" t="s">
        <v>7</v>
      </c>
      <c r="E83">
        <f>IF(_6918[[#This Row],[Vote]]="YEA",1,0)</f>
        <v>1</v>
      </c>
      <c r="F83" cm="1">
        <f t="array" ref="F83">_xlfn.XLOOKUP(Table8[Bill],Table2[Bill],Table2[Agree Value])</f>
        <v>0</v>
      </c>
      <c r="G83">
        <f>IF(_6918[[#This Row],[Value]]=_6918[[#This Row],[Agree]],_6918[[#This Row],[Count]],0)</f>
        <v>0</v>
      </c>
      <c r="H83" cm="1">
        <f t="array" ref="H83">_xlfn.XLOOKUP(Table8[Bill],Table2[Bill],Table2[Weight?],"Error")</f>
        <v>9</v>
      </c>
    </row>
    <row r="84" spans="1:8" x14ac:dyDescent="0.2">
      <c r="A84" t="s">
        <v>113</v>
      </c>
      <c r="B84" t="s">
        <v>5</v>
      </c>
      <c r="C84" t="s">
        <v>36</v>
      </c>
      <c r="D84" t="s">
        <v>7</v>
      </c>
      <c r="E84">
        <f>IF(_6918[[#This Row],[Vote]]="YEA",1,0)</f>
        <v>1</v>
      </c>
      <c r="F84" cm="1">
        <f t="array" ref="F84">_xlfn.XLOOKUP(Table8[Bill],Table2[Bill],Table2[Agree Value])</f>
        <v>0</v>
      </c>
      <c r="G84">
        <f>IF(_6918[[#This Row],[Value]]=_6918[[#This Row],[Agree]],_6918[[#This Row],[Count]],0)</f>
        <v>0</v>
      </c>
      <c r="H84" cm="1">
        <f t="array" ref="H84">_xlfn.XLOOKUP(Table8[Bill],Table2[Bill],Table2[Weight?],"Error")</f>
        <v>9</v>
      </c>
    </row>
    <row r="85" spans="1:8" x14ac:dyDescent="0.2">
      <c r="A85" t="s">
        <v>114</v>
      </c>
      <c r="B85" t="s">
        <v>1</v>
      </c>
      <c r="C85" t="s">
        <v>47</v>
      </c>
      <c r="D85" t="s">
        <v>3</v>
      </c>
      <c r="E85">
        <f>IF(_6918[[#This Row],[Vote]]="YEA",1,0)</f>
        <v>0</v>
      </c>
      <c r="F85" cm="1">
        <f t="array" ref="F85">_xlfn.XLOOKUP(Table8[Bill],Table2[Bill],Table2[Agree Value])</f>
        <v>0</v>
      </c>
      <c r="G85">
        <f>IF(_6918[[#This Row],[Value]]=_6918[[#This Row],[Agree]],_6918[[#This Row],[Count]],0)</f>
        <v>9</v>
      </c>
      <c r="H85" cm="1">
        <f t="array" ref="H85">_xlfn.XLOOKUP(Table8[Bill],Table2[Bill],Table2[Weight?],"Error")</f>
        <v>9</v>
      </c>
    </row>
    <row r="86" spans="1:8" x14ac:dyDescent="0.2">
      <c r="A86" t="s">
        <v>115</v>
      </c>
      <c r="B86" t="s">
        <v>1</v>
      </c>
      <c r="C86" t="s">
        <v>9</v>
      </c>
      <c r="D86" t="s">
        <v>3</v>
      </c>
      <c r="E86">
        <f>IF(_6918[[#This Row],[Vote]]="YEA",1,0)</f>
        <v>0</v>
      </c>
      <c r="F86" cm="1">
        <f t="array" ref="F86">_xlfn.XLOOKUP(Table8[Bill],Table2[Bill],Table2[Agree Value])</f>
        <v>0</v>
      </c>
      <c r="G86">
        <f>IF(_6918[[#This Row],[Value]]=_6918[[#This Row],[Agree]],_6918[[#This Row],[Count]],0)</f>
        <v>9</v>
      </c>
      <c r="H86" cm="1">
        <f t="array" ref="H86">_xlfn.XLOOKUP(Table8[Bill],Table2[Bill],Table2[Weight?],"Error")</f>
        <v>9</v>
      </c>
    </row>
    <row r="87" spans="1:8" x14ac:dyDescent="0.2">
      <c r="A87" t="s">
        <v>116</v>
      </c>
      <c r="B87" t="s">
        <v>1</v>
      </c>
      <c r="C87" t="s">
        <v>9</v>
      </c>
      <c r="D87" t="s">
        <v>3</v>
      </c>
      <c r="E87">
        <f>IF(_6918[[#This Row],[Vote]]="YEA",1,0)</f>
        <v>0</v>
      </c>
      <c r="F87" cm="1">
        <f t="array" ref="F87">_xlfn.XLOOKUP(Table8[Bill],Table2[Bill],Table2[Agree Value])</f>
        <v>0</v>
      </c>
      <c r="G87">
        <f>IF(_6918[[#This Row],[Value]]=_6918[[#This Row],[Agree]],_6918[[#This Row],[Count]],0)</f>
        <v>9</v>
      </c>
      <c r="H87" cm="1">
        <f t="array" ref="H87">_xlfn.XLOOKUP(Table8[Bill],Table2[Bill],Table2[Weight?],"Error")</f>
        <v>9</v>
      </c>
    </row>
    <row r="88" spans="1:8" x14ac:dyDescent="0.2">
      <c r="A88" t="s">
        <v>117</v>
      </c>
      <c r="B88" t="s">
        <v>1</v>
      </c>
      <c r="C88" t="s">
        <v>118</v>
      </c>
      <c r="D88" t="s">
        <v>3</v>
      </c>
      <c r="E88">
        <f>IF(_6918[[#This Row],[Vote]]="YEA",1,0)</f>
        <v>0</v>
      </c>
      <c r="F88" cm="1">
        <f t="array" ref="F88">_xlfn.XLOOKUP(Table8[Bill],Table2[Bill],Table2[Agree Value])</f>
        <v>0</v>
      </c>
      <c r="G88">
        <f>IF(_6918[[#This Row],[Value]]=_6918[[#This Row],[Agree]],_6918[[#This Row],[Count]],0)</f>
        <v>9</v>
      </c>
      <c r="H88" cm="1">
        <f t="array" ref="H88">_xlfn.XLOOKUP(Table8[Bill],Table2[Bill],Table2[Weight?],"Error")</f>
        <v>9</v>
      </c>
    </row>
    <row r="89" spans="1:8" x14ac:dyDescent="0.2">
      <c r="A89" t="s">
        <v>119</v>
      </c>
      <c r="B89" t="s">
        <v>1</v>
      </c>
      <c r="C89" t="s">
        <v>120</v>
      </c>
      <c r="D89" t="s">
        <v>3</v>
      </c>
      <c r="E89">
        <f>IF(_6918[[#This Row],[Vote]]="YEA",1,0)</f>
        <v>0</v>
      </c>
      <c r="F89" cm="1">
        <f t="array" ref="F89">_xlfn.XLOOKUP(Table8[Bill],Table2[Bill],Table2[Agree Value])</f>
        <v>0</v>
      </c>
      <c r="G89">
        <f>IF(_6918[[#This Row],[Value]]=_6918[[#This Row],[Agree]],_6918[[#This Row],[Count]],0)</f>
        <v>9</v>
      </c>
      <c r="H89" cm="1">
        <f t="array" ref="H89">_xlfn.XLOOKUP(Table8[Bill],Table2[Bill],Table2[Weight?],"Error")</f>
        <v>9</v>
      </c>
    </row>
    <row r="90" spans="1:8" x14ac:dyDescent="0.2">
      <c r="A90" t="s">
        <v>121</v>
      </c>
      <c r="B90" t="s">
        <v>5</v>
      </c>
      <c r="C90" t="s">
        <v>51</v>
      </c>
      <c r="D90" t="s">
        <v>7</v>
      </c>
      <c r="E90">
        <f>IF(_6918[[#This Row],[Vote]]="YEA",1,0)</f>
        <v>1</v>
      </c>
      <c r="F90" cm="1">
        <f t="array" ref="F90">_xlfn.XLOOKUP(Table8[Bill],Table2[Bill],Table2[Agree Value])</f>
        <v>0</v>
      </c>
      <c r="G90">
        <f>IF(_6918[[#This Row],[Value]]=_6918[[#This Row],[Agree]],_6918[[#This Row],[Count]],0)</f>
        <v>0</v>
      </c>
      <c r="H90" cm="1">
        <f t="array" ref="H90">_xlfn.XLOOKUP(Table8[Bill],Table2[Bill],Table2[Weight?],"Error")</f>
        <v>9</v>
      </c>
    </row>
    <row r="91" spans="1:8" x14ac:dyDescent="0.2">
      <c r="A91" t="s">
        <v>122</v>
      </c>
      <c r="B91" t="s">
        <v>5</v>
      </c>
      <c r="C91" t="s">
        <v>123</v>
      </c>
      <c r="D91" t="s">
        <v>7</v>
      </c>
      <c r="E91">
        <f>IF(_6918[[#This Row],[Vote]]="YEA",1,0)</f>
        <v>1</v>
      </c>
      <c r="F91" cm="1">
        <f t="array" ref="F91">_xlfn.XLOOKUP(Table8[Bill],Table2[Bill],Table2[Agree Value])</f>
        <v>0</v>
      </c>
      <c r="G91">
        <f>IF(_6918[[#This Row],[Value]]=_6918[[#This Row],[Agree]],_6918[[#This Row],[Count]],0)</f>
        <v>0</v>
      </c>
      <c r="H91" cm="1">
        <f t="array" ref="H91">_xlfn.XLOOKUP(Table8[Bill],Table2[Bill],Table2[Weight?],"Error")</f>
        <v>9</v>
      </c>
    </row>
    <row r="92" spans="1:8" x14ac:dyDescent="0.2">
      <c r="A92" t="s">
        <v>124</v>
      </c>
      <c r="B92" t="s">
        <v>5</v>
      </c>
      <c r="C92" t="s">
        <v>15</v>
      </c>
      <c r="D92" t="s">
        <v>7</v>
      </c>
      <c r="E92">
        <f>IF(_6918[[#This Row],[Vote]]="YEA",1,0)</f>
        <v>1</v>
      </c>
      <c r="F92" cm="1">
        <f t="array" ref="F92">_xlfn.XLOOKUP(Table8[Bill],Table2[Bill],Table2[Agree Value])</f>
        <v>0</v>
      </c>
      <c r="G92">
        <f>IF(_6918[[#This Row],[Value]]=_6918[[#This Row],[Agree]],_6918[[#This Row],[Count]],0)</f>
        <v>0</v>
      </c>
      <c r="H92" cm="1">
        <f t="array" ref="H92">_xlfn.XLOOKUP(Table8[Bill],Table2[Bill],Table2[Weight?],"Error")</f>
        <v>9</v>
      </c>
    </row>
    <row r="93" spans="1:8" x14ac:dyDescent="0.2">
      <c r="A93" t="s">
        <v>125</v>
      </c>
      <c r="B93" t="s">
        <v>1</v>
      </c>
      <c r="C93" t="s">
        <v>15</v>
      </c>
      <c r="D93" t="s">
        <v>3</v>
      </c>
      <c r="E93">
        <f>IF(_6918[[#This Row],[Vote]]="YEA",1,0)</f>
        <v>0</v>
      </c>
      <c r="F93" cm="1">
        <f t="array" ref="F93">_xlfn.XLOOKUP(Table8[Bill],Table2[Bill],Table2[Agree Value])</f>
        <v>0</v>
      </c>
      <c r="G93">
        <f>IF(_6918[[#This Row],[Value]]=_6918[[#This Row],[Agree]],_6918[[#This Row],[Count]],0)</f>
        <v>9</v>
      </c>
      <c r="H93" cm="1">
        <f t="array" ref="H93">_xlfn.XLOOKUP(Table8[Bill],Table2[Bill],Table2[Weight?],"Error")</f>
        <v>9</v>
      </c>
    </row>
    <row r="94" spans="1:8" x14ac:dyDescent="0.2">
      <c r="A94" t="s">
        <v>126</v>
      </c>
      <c r="B94" t="s">
        <v>1</v>
      </c>
      <c r="C94" t="s">
        <v>59</v>
      </c>
      <c r="D94" t="s">
        <v>3</v>
      </c>
      <c r="E94">
        <f>IF(_6918[[#This Row],[Vote]]="YEA",1,0)</f>
        <v>0</v>
      </c>
      <c r="F94" cm="1">
        <f t="array" ref="F94">_xlfn.XLOOKUP(Table8[Bill],Table2[Bill],Table2[Agree Value])</f>
        <v>0</v>
      </c>
      <c r="G94">
        <f>IF(_6918[[#This Row],[Value]]=_6918[[#This Row],[Agree]],_6918[[#This Row],[Count]],0)</f>
        <v>9</v>
      </c>
      <c r="H94" cm="1">
        <f t="array" ref="H94">_xlfn.XLOOKUP(Table8[Bill],Table2[Bill],Table2[Weight?],"Error")</f>
        <v>9</v>
      </c>
    </row>
    <row r="95" spans="1:8" x14ac:dyDescent="0.2">
      <c r="A95" t="s">
        <v>127</v>
      </c>
      <c r="B95" t="s">
        <v>1</v>
      </c>
      <c r="C95" t="s">
        <v>15</v>
      </c>
      <c r="D95" t="s">
        <v>3</v>
      </c>
      <c r="E95">
        <f>IF(_6918[[#This Row],[Vote]]="YEA",1,0)</f>
        <v>0</v>
      </c>
      <c r="F95" cm="1">
        <f t="array" ref="F95">_xlfn.XLOOKUP(Table8[Bill],Table2[Bill],Table2[Agree Value])</f>
        <v>0</v>
      </c>
      <c r="G95">
        <f>IF(_6918[[#This Row],[Value]]=_6918[[#This Row],[Agree]],_6918[[#This Row],[Count]],0)</f>
        <v>9</v>
      </c>
      <c r="H95" cm="1">
        <f t="array" ref="H95">_xlfn.XLOOKUP(Table8[Bill],Table2[Bill],Table2[Weight?],"Error")</f>
        <v>9</v>
      </c>
    </row>
    <row r="96" spans="1:8" x14ac:dyDescent="0.2">
      <c r="A96" t="s">
        <v>128</v>
      </c>
      <c r="B96" t="s">
        <v>5</v>
      </c>
      <c r="C96" t="s">
        <v>129</v>
      </c>
      <c r="D96" t="s">
        <v>7</v>
      </c>
      <c r="E96">
        <f>IF(_6918[[#This Row],[Vote]]="YEA",1,0)</f>
        <v>1</v>
      </c>
      <c r="F96" cm="1">
        <f t="array" ref="F96">_xlfn.XLOOKUP(Table8[Bill],Table2[Bill],Table2[Agree Value])</f>
        <v>0</v>
      </c>
      <c r="G96">
        <f>IF(_6918[[#This Row],[Value]]=_6918[[#This Row],[Agree]],_6918[[#This Row],[Count]],0)</f>
        <v>0</v>
      </c>
      <c r="H96" cm="1">
        <f t="array" ref="H96">_xlfn.XLOOKUP(Table8[Bill],Table2[Bill],Table2[Weight?],"Error")</f>
        <v>9</v>
      </c>
    </row>
    <row r="97" spans="1:8" x14ac:dyDescent="0.2">
      <c r="A97" t="s">
        <v>130</v>
      </c>
      <c r="B97" t="s">
        <v>5</v>
      </c>
      <c r="C97" t="s">
        <v>64</v>
      </c>
      <c r="D97" t="s">
        <v>7</v>
      </c>
      <c r="E97">
        <f>IF(_6918[[#This Row],[Vote]]="YEA",1,0)</f>
        <v>1</v>
      </c>
      <c r="F97" cm="1">
        <f t="array" ref="F97">_xlfn.XLOOKUP(Table8[Bill],Table2[Bill],Table2[Agree Value])</f>
        <v>0</v>
      </c>
      <c r="G97">
        <f>IF(_6918[[#This Row],[Value]]=_6918[[#This Row],[Agree]],_6918[[#This Row],[Count]],0)</f>
        <v>0</v>
      </c>
      <c r="H97" cm="1">
        <f t="array" ref="H97">_xlfn.XLOOKUP(Table8[Bill],Table2[Bill],Table2[Weight?],"Error")</f>
        <v>9</v>
      </c>
    </row>
    <row r="98" spans="1:8" x14ac:dyDescent="0.2">
      <c r="A98" t="s">
        <v>131</v>
      </c>
      <c r="B98" t="s">
        <v>1</v>
      </c>
      <c r="C98" t="s">
        <v>132</v>
      </c>
      <c r="D98" t="s">
        <v>3</v>
      </c>
      <c r="E98">
        <f>IF(_6918[[#This Row],[Vote]]="YEA",1,0)</f>
        <v>0</v>
      </c>
      <c r="F98" cm="1">
        <f t="array" ref="F98">_xlfn.XLOOKUP(Table8[Bill],Table2[Bill],Table2[Agree Value])</f>
        <v>0</v>
      </c>
      <c r="G98">
        <f>IF(_6918[[#This Row],[Value]]=_6918[[#This Row],[Agree]],_6918[[#This Row],[Count]],0)</f>
        <v>9</v>
      </c>
      <c r="H98" cm="1">
        <f t="array" ref="H98">_xlfn.XLOOKUP(Table8[Bill],Table2[Bill],Table2[Weight?],"Error")</f>
        <v>9</v>
      </c>
    </row>
    <row r="99" spans="1:8" x14ac:dyDescent="0.2">
      <c r="A99" t="s">
        <v>133</v>
      </c>
      <c r="B99" t="s">
        <v>5</v>
      </c>
      <c r="C99" t="s">
        <v>31</v>
      </c>
      <c r="D99" t="s">
        <v>7</v>
      </c>
      <c r="E99">
        <f>IF(_6918[[#This Row],[Vote]]="YEA",1,0)</f>
        <v>1</v>
      </c>
      <c r="F99" cm="1">
        <f t="array" ref="F99">_xlfn.XLOOKUP(Table8[Bill],Table2[Bill],Table2[Agree Value])</f>
        <v>0</v>
      </c>
      <c r="G99">
        <f>IF(_6918[[#This Row],[Value]]=_6918[[#This Row],[Agree]],_6918[[#This Row],[Count]],0)</f>
        <v>0</v>
      </c>
      <c r="H99" cm="1">
        <f t="array" ref="H99">_xlfn.XLOOKUP(Table8[Bill],Table2[Bill],Table2[Weight?],"Error")</f>
        <v>9</v>
      </c>
    </row>
    <row r="100" spans="1:8" x14ac:dyDescent="0.2">
      <c r="A100" t="s">
        <v>134</v>
      </c>
      <c r="B100" t="s">
        <v>1</v>
      </c>
      <c r="C100" t="s">
        <v>62</v>
      </c>
      <c r="D100" t="s">
        <v>3</v>
      </c>
      <c r="E100">
        <f>IF(_6918[[#This Row],[Vote]]="YEA",1,0)</f>
        <v>0</v>
      </c>
      <c r="F100" cm="1">
        <f t="array" ref="F100">_xlfn.XLOOKUP(Table8[Bill],Table2[Bill],Table2[Agree Value])</f>
        <v>0</v>
      </c>
      <c r="G100">
        <f>IF(_6918[[#This Row],[Value]]=_6918[[#This Row],[Agree]],_6918[[#This Row],[Count]],0)</f>
        <v>9</v>
      </c>
      <c r="H100" cm="1">
        <f t="array" ref="H100">_xlfn.XLOOKUP(Table8[Bill],Table2[Bill],Table2[Weight?],"Error")</f>
        <v>9</v>
      </c>
    </row>
    <row r="101" spans="1:8" x14ac:dyDescent="0.2">
      <c r="A101" t="s">
        <v>135</v>
      </c>
      <c r="B101" t="s">
        <v>1</v>
      </c>
      <c r="C101" t="s">
        <v>2</v>
      </c>
      <c r="D101" t="s">
        <v>3</v>
      </c>
      <c r="E101">
        <f>IF(_6918[[#This Row],[Vote]]="YEA",1,0)</f>
        <v>0</v>
      </c>
      <c r="F101" cm="1">
        <f t="array" ref="F101">_xlfn.XLOOKUP(Table8[Bill],Table2[Bill],Table2[Agree Value])</f>
        <v>0</v>
      </c>
      <c r="G101">
        <f>IF(_6918[[#This Row],[Value]]=_6918[[#This Row],[Agree]],_6918[[#This Row],[Count]],0)</f>
        <v>9</v>
      </c>
      <c r="H101" cm="1">
        <f t="array" ref="H101">_xlfn.XLOOKUP(Table8[Bill],Table2[Bill],Table2[Weight?],"Error")</f>
        <v>9</v>
      </c>
    </row>
    <row r="102" spans="1:8" x14ac:dyDescent="0.2">
      <c r="A102" t="s">
        <v>136</v>
      </c>
      <c r="B102" t="s">
        <v>5</v>
      </c>
      <c r="C102" t="s">
        <v>15</v>
      </c>
      <c r="D102" t="s">
        <v>7</v>
      </c>
      <c r="E102">
        <f>IF(_6918[[#This Row],[Vote]]="YEA",1,0)</f>
        <v>1</v>
      </c>
      <c r="F102" cm="1">
        <f t="array" ref="F102">_xlfn.XLOOKUP(Table8[Bill],Table2[Bill],Table2[Agree Value])</f>
        <v>0</v>
      </c>
      <c r="G102">
        <f>IF(_6918[[#This Row],[Value]]=_6918[[#This Row],[Agree]],_6918[[#This Row],[Count]],0)</f>
        <v>0</v>
      </c>
      <c r="H102" cm="1">
        <f t="array" ref="H102">_xlfn.XLOOKUP(Table8[Bill],Table2[Bill],Table2[Weight?],"Error")</f>
        <v>9</v>
      </c>
    </row>
    <row r="103" spans="1:8" x14ac:dyDescent="0.2">
      <c r="A103" t="s">
        <v>137</v>
      </c>
      <c r="B103" t="s">
        <v>1</v>
      </c>
      <c r="C103" t="s">
        <v>66</v>
      </c>
      <c r="D103" t="s">
        <v>3</v>
      </c>
      <c r="E103">
        <f>IF(_6918[[#This Row],[Vote]]="YEA",1,0)</f>
        <v>0</v>
      </c>
      <c r="F103" cm="1">
        <f t="array" ref="F103">_xlfn.XLOOKUP(Table8[Bill],Table2[Bill],Table2[Agree Value])</f>
        <v>0</v>
      </c>
      <c r="G103">
        <f>IF(_6918[[#This Row],[Value]]=_6918[[#This Row],[Agree]],_6918[[#This Row],[Count]],0)</f>
        <v>9</v>
      </c>
      <c r="H103" cm="1">
        <f t="array" ref="H103">_xlfn.XLOOKUP(Table8[Bill],Table2[Bill],Table2[Weight?],"Error")</f>
        <v>9</v>
      </c>
    </row>
    <row r="104" spans="1:8" x14ac:dyDescent="0.2">
      <c r="A104" t="s">
        <v>138</v>
      </c>
      <c r="B104" t="s">
        <v>1</v>
      </c>
      <c r="C104" t="s">
        <v>59</v>
      </c>
      <c r="D104" t="s">
        <v>3</v>
      </c>
      <c r="E104">
        <f>IF(_6918[[#This Row],[Vote]]="YEA",1,0)</f>
        <v>0</v>
      </c>
      <c r="F104" cm="1">
        <f t="array" ref="F104">_xlfn.XLOOKUP(Table8[Bill],Table2[Bill],Table2[Agree Value])</f>
        <v>0</v>
      </c>
      <c r="G104">
        <f>IF(_6918[[#This Row],[Value]]=_6918[[#This Row],[Agree]],_6918[[#This Row],[Count]],0)</f>
        <v>9</v>
      </c>
      <c r="H104" cm="1">
        <f t="array" ref="H104">_xlfn.XLOOKUP(Table8[Bill],Table2[Bill],Table2[Weight?],"Error")</f>
        <v>9</v>
      </c>
    </row>
    <row r="105" spans="1:8" x14ac:dyDescent="0.2">
      <c r="A105" t="s">
        <v>139</v>
      </c>
      <c r="B105" t="s">
        <v>1</v>
      </c>
      <c r="C105" t="s">
        <v>118</v>
      </c>
      <c r="D105" t="s">
        <v>3</v>
      </c>
      <c r="E105">
        <f>IF(_6918[[#This Row],[Vote]]="YEA",1,0)</f>
        <v>0</v>
      </c>
      <c r="F105" cm="1">
        <f t="array" ref="F105">_xlfn.XLOOKUP(Table8[Bill],Table2[Bill],Table2[Agree Value])</f>
        <v>0</v>
      </c>
      <c r="G105">
        <f>IF(_6918[[#This Row],[Value]]=_6918[[#This Row],[Agree]],_6918[[#This Row],[Count]],0)</f>
        <v>9</v>
      </c>
      <c r="H105" cm="1">
        <f t="array" ref="H105">_xlfn.XLOOKUP(Table8[Bill],Table2[Bill],Table2[Weight?],"Error")</f>
        <v>9</v>
      </c>
    </row>
    <row r="106" spans="1:8" x14ac:dyDescent="0.2">
      <c r="A106" t="s">
        <v>140</v>
      </c>
      <c r="B106" t="s">
        <v>1</v>
      </c>
      <c r="C106" t="s">
        <v>141</v>
      </c>
      <c r="D106" t="s">
        <v>3</v>
      </c>
      <c r="E106">
        <f>IF(_6918[[#This Row],[Vote]]="YEA",1,0)</f>
        <v>0</v>
      </c>
      <c r="F106" cm="1">
        <f t="array" ref="F106">_xlfn.XLOOKUP(Table8[Bill],Table2[Bill],Table2[Agree Value])</f>
        <v>0</v>
      </c>
      <c r="G106">
        <f>IF(_6918[[#This Row],[Value]]=_6918[[#This Row],[Agree]],_6918[[#This Row],[Count]],0)</f>
        <v>9</v>
      </c>
      <c r="H106" cm="1">
        <f t="array" ref="H106">_xlfn.XLOOKUP(Table8[Bill],Table2[Bill],Table2[Weight?],"Error")</f>
        <v>9</v>
      </c>
    </row>
    <row r="107" spans="1:8" x14ac:dyDescent="0.2">
      <c r="A107" t="s">
        <v>142</v>
      </c>
      <c r="B107" t="s">
        <v>1</v>
      </c>
      <c r="C107" t="s">
        <v>66</v>
      </c>
      <c r="D107" t="s">
        <v>3</v>
      </c>
      <c r="E107">
        <f>IF(_6918[[#This Row],[Vote]]="YEA",1,0)</f>
        <v>0</v>
      </c>
      <c r="F107" cm="1">
        <f t="array" ref="F107">_xlfn.XLOOKUP(Table8[Bill],Table2[Bill],Table2[Agree Value])</f>
        <v>0</v>
      </c>
      <c r="G107">
        <f>IF(_6918[[#This Row],[Value]]=_6918[[#This Row],[Agree]],_6918[[#This Row],[Count]],0)</f>
        <v>9</v>
      </c>
      <c r="H107" cm="1">
        <f t="array" ref="H107">_xlfn.XLOOKUP(Table8[Bill],Table2[Bill],Table2[Weight?],"Error")</f>
        <v>9</v>
      </c>
    </row>
    <row r="108" spans="1:8" x14ac:dyDescent="0.2">
      <c r="A108" t="s">
        <v>143</v>
      </c>
      <c r="B108" t="s">
        <v>1</v>
      </c>
      <c r="C108" t="s">
        <v>9</v>
      </c>
      <c r="D108" t="s">
        <v>3</v>
      </c>
      <c r="E108">
        <f>IF(_6918[[#This Row],[Vote]]="YEA",1,0)</f>
        <v>0</v>
      </c>
      <c r="F108" cm="1">
        <f t="array" ref="F108">_xlfn.XLOOKUP(Table8[Bill],Table2[Bill],Table2[Agree Value])</f>
        <v>0</v>
      </c>
      <c r="G108">
        <f>IF(_6918[[#This Row],[Value]]=_6918[[#This Row],[Agree]],_6918[[#This Row],[Count]],0)</f>
        <v>9</v>
      </c>
      <c r="H108" cm="1">
        <f t="array" ref="H108">_xlfn.XLOOKUP(Table8[Bill],Table2[Bill],Table2[Weight?],"Error")</f>
        <v>9</v>
      </c>
    </row>
    <row r="109" spans="1:8" x14ac:dyDescent="0.2">
      <c r="A109" t="s">
        <v>144</v>
      </c>
      <c r="B109" t="s">
        <v>5</v>
      </c>
      <c r="C109" t="s">
        <v>75</v>
      </c>
      <c r="D109" t="s">
        <v>400</v>
      </c>
      <c r="E109">
        <f>IF(_6918[[#This Row],[Vote]]="YEA",1,0)</f>
        <v>0</v>
      </c>
      <c r="F109" cm="1">
        <f t="array" ref="F109">_xlfn.XLOOKUP(Table8[Bill],Table2[Bill],Table2[Agree Value])</f>
        <v>0</v>
      </c>
      <c r="G109">
        <f>IF(_6918[[#This Row],[Value]]=_6918[[#This Row],[Agree]],_6918[[#This Row],[Count]],0)</f>
        <v>9</v>
      </c>
      <c r="H109" cm="1">
        <f t="array" ref="H109">_xlfn.XLOOKUP(Table8[Bill],Table2[Bill],Table2[Weight?],"Error")</f>
        <v>9</v>
      </c>
    </row>
    <row r="110" spans="1:8" x14ac:dyDescent="0.2">
      <c r="A110" t="s">
        <v>145</v>
      </c>
      <c r="B110" t="s">
        <v>5</v>
      </c>
      <c r="C110" t="s">
        <v>39</v>
      </c>
      <c r="D110" t="s">
        <v>7</v>
      </c>
      <c r="E110">
        <f>IF(_6918[[#This Row],[Vote]]="YEA",1,0)</f>
        <v>1</v>
      </c>
      <c r="F110" cm="1">
        <f t="array" ref="F110">_xlfn.XLOOKUP(Table8[Bill],Table2[Bill],Table2[Agree Value])</f>
        <v>0</v>
      </c>
      <c r="G110">
        <f>IF(_6918[[#This Row],[Value]]=_6918[[#This Row],[Agree]],_6918[[#This Row],[Count]],0)</f>
        <v>0</v>
      </c>
      <c r="H110" cm="1">
        <f t="array" ref="H110">_xlfn.XLOOKUP(Table8[Bill],Table2[Bill],Table2[Weight?],"Error")</f>
        <v>9</v>
      </c>
    </row>
    <row r="111" spans="1:8" x14ac:dyDescent="0.2">
      <c r="A111" t="s">
        <v>146</v>
      </c>
      <c r="B111" t="s">
        <v>1</v>
      </c>
      <c r="C111" t="s">
        <v>45</v>
      </c>
      <c r="D111" t="s">
        <v>3</v>
      </c>
      <c r="E111">
        <f>IF(_6918[[#This Row],[Vote]]="YEA",1,0)</f>
        <v>0</v>
      </c>
      <c r="F111" cm="1">
        <f t="array" ref="F111">_xlfn.XLOOKUP(Table8[Bill],Table2[Bill],Table2[Agree Value])</f>
        <v>0</v>
      </c>
      <c r="G111">
        <f>IF(_6918[[#This Row],[Value]]=_6918[[#This Row],[Agree]],_6918[[#This Row],[Count]],0)</f>
        <v>9</v>
      </c>
      <c r="H111" cm="1">
        <f t="array" ref="H111">_xlfn.XLOOKUP(Table8[Bill],Table2[Bill],Table2[Weight?],"Error")</f>
        <v>9</v>
      </c>
    </row>
    <row r="112" spans="1:8" x14ac:dyDescent="0.2">
      <c r="A112" t="s">
        <v>147</v>
      </c>
      <c r="B112" t="s">
        <v>1</v>
      </c>
      <c r="C112" t="s">
        <v>15</v>
      </c>
      <c r="D112" t="s">
        <v>3</v>
      </c>
      <c r="E112">
        <f>IF(_6918[[#This Row],[Vote]]="YEA",1,0)</f>
        <v>0</v>
      </c>
      <c r="F112" cm="1">
        <f t="array" ref="F112">_xlfn.XLOOKUP(Table8[Bill],Table2[Bill],Table2[Agree Value])</f>
        <v>0</v>
      </c>
      <c r="G112">
        <f>IF(_6918[[#This Row],[Value]]=_6918[[#This Row],[Agree]],_6918[[#This Row],[Count]],0)</f>
        <v>9</v>
      </c>
      <c r="H112" cm="1">
        <f t="array" ref="H112">_xlfn.XLOOKUP(Table8[Bill],Table2[Bill],Table2[Weight?],"Error")</f>
        <v>9</v>
      </c>
    </row>
    <row r="113" spans="1:8" x14ac:dyDescent="0.2">
      <c r="A113" t="s">
        <v>148</v>
      </c>
      <c r="B113" t="s">
        <v>5</v>
      </c>
      <c r="C113" t="s">
        <v>39</v>
      </c>
      <c r="D113" t="s">
        <v>7</v>
      </c>
      <c r="E113">
        <f>IF(_6918[[#This Row],[Vote]]="YEA",1,0)</f>
        <v>1</v>
      </c>
      <c r="F113" cm="1">
        <f t="array" ref="F113">_xlfn.XLOOKUP(Table8[Bill],Table2[Bill],Table2[Agree Value])</f>
        <v>0</v>
      </c>
      <c r="G113">
        <f>IF(_6918[[#This Row],[Value]]=_6918[[#This Row],[Agree]],_6918[[#This Row],[Count]],0)</f>
        <v>0</v>
      </c>
      <c r="H113" cm="1">
        <f t="array" ref="H113">_xlfn.XLOOKUP(Table8[Bill],Table2[Bill],Table2[Weight?],"Error")</f>
        <v>9</v>
      </c>
    </row>
    <row r="114" spans="1:8" x14ac:dyDescent="0.2">
      <c r="A114" t="s">
        <v>149</v>
      </c>
      <c r="B114" t="s">
        <v>5</v>
      </c>
      <c r="C114" t="s">
        <v>9</v>
      </c>
      <c r="D114" t="s">
        <v>7</v>
      </c>
      <c r="E114">
        <f>IF(_6918[[#This Row],[Vote]]="YEA",1,0)</f>
        <v>1</v>
      </c>
      <c r="F114" cm="1">
        <f t="array" ref="F114">_xlfn.XLOOKUP(Table8[Bill],Table2[Bill],Table2[Agree Value])</f>
        <v>0</v>
      </c>
      <c r="G114">
        <f>IF(_6918[[#This Row],[Value]]=_6918[[#This Row],[Agree]],_6918[[#This Row],[Count]],0)</f>
        <v>0</v>
      </c>
      <c r="H114" cm="1">
        <f t="array" ref="H114">_xlfn.XLOOKUP(Table8[Bill],Table2[Bill],Table2[Weight?],"Error")</f>
        <v>9</v>
      </c>
    </row>
    <row r="115" spans="1:8" x14ac:dyDescent="0.2">
      <c r="A115" t="s">
        <v>150</v>
      </c>
      <c r="B115" t="s">
        <v>5</v>
      </c>
      <c r="C115" t="s">
        <v>108</v>
      </c>
      <c r="D115" t="s">
        <v>7</v>
      </c>
      <c r="E115">
        <f>IF(_6918[[#This Row],[Vote]]="YEA",1,0)</f>
        <v>1</v>
      </c>
      <c r="F115" cm="1">
        <f t="array" ref="F115">_xlfn.XLOOKUP(Table8[Bill],Table2[Bill],Table2[Agree Value])</f>
        <v>0</v>
      </c>
      <c r="G115">
        <f>IF(_6918[[#This Row],[Value]]=_6918[[#This Row],[Agree]],_6918[[#This Row],[Count]],0)</f>
        <v>0</v>
      </c>
      <c r="H115" cm="1">
        <f t="array" ref="H115">_xlfn.XLOOKUP(Table8[Bill],Table2[Bill],Table2[Weight?],"Error")</f>
        <v>9</v>
      </c>
    </row>
    <row r="116" spans="1:8" x14ac:dyDescent="0.2">
      <c r="A116" t="s">
        <v>151</v>
      </c>
      <c r="B116" t="s">
        <v>5</v>
      </c>
      <c r="C116" t="s">
        <v>39</v>
      </c>
      <c r="D116" t="s">
        <v>7</v>
      </c>
      <c r="E116">
        <f>IF(_6918[[#This Row],[Vote]]="YEA",1,0)</f>
        <v>1</v>
      </c>
      <c r="F116" cm="1">
        <f t="array" ref="F116">_xlfn.XLOOKUP(Table8[Bill],Table2[Bill],Table2[Agree Value])</f>
        <v>0</v>
      </c>
      <c r="G116">
        <f>IF(_6918[[#This Row],[Value]]=_6918[[#This Row],[Agree]],_6918[[#This Row],[Count]],0)</f>
        <v>0</v>
      </c>
      <c r="H116" cm="1">
        <f t="array" ref="H116">_xlfn.XLOOKUP(Table8[Bill],Table2[Bill],Table2[Weight?],"Error")</f>
        <v>9</v>
      </c>
    </row>
    <row r="117" spans="1:8" x14ac:dyDescent="0.2">
      <c r="A117" t="s">
        <v>152</v>
      </c>
      <c r="B117" t="s">
        <v>5</v>
      </c>
      <c r="C117" t="s">
        <v>2</v>
      </c>
      <c r="D117" t="s">
        <v>7</v>
      </c>
      <c r="E117">
        <f>IF(_6918[[#This Row],[Vote]]="YEA",1,0)</f>
        <v>1</v>
      </c>
      <c r="F117" cm="1">
        <f t="array" ref="F117">_xlfn.XLOOKUP(Table8[Bill],Table2[Bill],Table2[Agree Value])</f>
        <v>0</v>
      </c>
      <c r="G117">
        <f>IF(_6918[[#This Row],[Value]]=_6918[[#This Row],[Agree]],_6918[[#This Row],[Count]],0)</f>
        <v>0</v>
      </c>
      <c r="H117" cm="1">
        <f t="array" ref="H117">_xlfn.XLOOKUP(Table8[Bill],Table2[Bill],Table2[Weight?],"Error")</f>
        <v>9</v>
      </c>
    </row>
    <row r="118" spans="1:8" x14ac:dyDescent="0.2">
      <c r="A118" t="s">
        <v>153</v>
      </c>
      <c r="B118" t="s">
        <v>5</v>
      </c>
      <c r="C118" t="s">
        <v>15</v>
      </c>
      <c r="D118" t="s">
        <v>7</v>
      </c>
      <c r="E118">
        <f>IF(_6918[[#This Row],[Vote]]="YEA",1,0)</f>
        <v>1</v>
      </c>
      <c r="F118" cm="1">
        <f t="array" ref="F118">_xlfn.XLOOKUP(Table8[Bill],Table2[Bill],Table2[Agree Value])</f>
        <v>0</v>
      </c>
      <c r="G118">
        <f>IF(_6918[[#This Row],[Value]]=_6918[[#This Row],[Agree]],_6918[[#This Row],[Count]],0)</f>
        <v>0</v>
      </c>
      <c r="H118" cm="1">
        <f t="array" ref="H118">_xlfn.XLOOKUP(Table8[Bill],Table2[Bill],Table2[Weight?],"Error")</f>
        <v>9</v>
      </c>
    </row>
    <row r="119" spans="1:8" x14ac:dyDescent="0.2">
      <c r="A119" t="s">
        <v>154</v>
      </c>
      <c r="B119" t="s">
        <v>5</v>
      </c>
      <c r="C119" t="s">
        <v>120</v>
      </c>
      <c r="D119" t="s">
        <v>7</v>
      </c>
      <c r="E119">
        <f>IF(_6918[[#This Row],[Vote]]="YEA",1,0)</f>
        <v>1</v>
      </c>
      <c r="F119" cm="1">
        <f t="array" ref="F119">_xlfn.XLOOKUP(Table8[Bill],Table2[Bill],Table2[Agree Value])</f>
        <v>0</v>
      </c>
      <c r="G119">
        <f>IF(_6918[[#This Row],[Value]]=_6918[[#This Row],[Agree]],_6918[[#This Row],[Count]],0)</f>
        <v>0</v>
      </c>
      <c r="H119" cm="1">
        <f t="array" ref="H119">_xlfn.XLOOKUP(Table8[Bill],Table2[Bill],Table2[Weight?],"Error")</f>
        <v>9</v>
      </c>
    </row>
    <row r="120" spans="1:8" x14ac:dyDescent="0.2">
      <c r="A120" t="s">
        <v>155</v>
      </c>
      <c r="B120" t="s">
        <v>1</v>
      </c>
      <c r="C120" t="s">
        <v>15</v>
      </c>
      <c r="D120" t="s">
        <v>3</v>
      </c>
      <c r="E120">
        <f>IF(_6918[[#This Row],[Vote]]="YEA",1,0)</f>
        <v>0</v>
      </c>
      <c r="F120" cm="1">
        <f t="array" ref="F120">_xlfn.XLOOKUP(Table8[Bill],Table2[Bill],Table2[Agree Value])</f>
        <v>0</v>
      </c>
      <c r="G120">
        <f>IF(_6918[[#This Row],[Value]]=_6918[[#This Row],[Agree]],_6918[[#This Row],[Count]],0)</f>
        <v>9</v>
      </c>
      <c r="H120" cm="1">
        <f t="array" ref="H120">_xlfn.XLOOKUP(Table8[Bill],Table2[Bill],Table2[Weight?],"Error")</f>
        <v>9</v>
      </c>
    </row>
    <row r="121" spans="1:8" x14ac:dyDescent="0.2">
      <c r="A121" t="s">
        <v>156</v>
      </c>
      <c r="B121" t="s">
        <v>1</v>
      </c>
      <c r="C121" t="s">
        <v>9</v>
      </c>
      <c r="D121" t="s">
        <v>3</v>
      </c>
      <c r="E121">
        <f>IF(_6918[[#This Row],[Vote]]="YEA",1,0)</f>
        <v>0</v>
      </c>
      <c r="F121" cm="1">
        <f t="array" ref="F121">_xlfn.XLOOKUP(Table8[Bill],Table2[Bill],Table2[Agree Value])</f>
        <v>0</v>
      </c>
      <c r="G121">
        <f>IF(_6918[[#This Row],[Value]]=_6918[[#This Row],[Agree]],_6918[[#This Row],[Count]],0)</f>
        <v>9</v>
      </c>
      <c r="H121" cm="1">
        <f t="array" ref="H121">_xlfn.XLOOKUP(Table8[Bill],Table2[Bill],Table2[Weight?],"Error")</f>
        <v>9</v>
      </c>
    </row>
    <row r="122" spans="1:8" x14ac:dyDescent="0.2">
      <c r="A122" t="s">
        <v>157</v>
      </c>
      <c r="B122" t="s">
        <v>1</v>
      </c>
      <c r="C122" t="s">
        <v>64</v>
      </c>
      <c r="D122" t="s">
        <v>3</v>
      </c>
      <c r="E122">
        <f>IF(_6918[[#This Row],[Vote]]="YEA",1,0)</f>
        <v>0</v>
      </c>
      <c r="F122" cm="1">
        <f t="array" ref="F122">_xlfn.XLOOKUP(Table8[Bill],Table2[Bill],Table2[Agree Value])</f>
        <v>0</v>
      </c>
      <c r="G122">
        <f>IF(_6918[[#This Row],[Value]]=_6918[[#This Row],[Agree]],_6918[[#This Row],[Count]],0)</f>
        <v>9</v>
      </c>
      <c r="H122" cm="1">
        <f t="array" ref="H122">_xlfn.XLOOKUP(Table8[Bill],Table2[Bill],Table2[Weight?],"Error")</f>
        <v>9</v>
      </c>
    </row>
    <row r="123" spans="1:8" x14ac:dyDescent="0.2">
      <c r="A123" t="s">
        <v>158</v>
      </c>
      <c r="B123" t="s">
        <v>5</v>
      </c>
      <c r="C123" t="s">
        <v>132</v>
      </c>
      <c r="D123" t="s">
        <v>7</v>
      </c>
      <c r="E123">
        <f>IF(_6918[[#This Row],[Vote]]="YEA",1,0)</f>
        <v>1</v>
      </c>
      <c r="F123" cm="1">
        <f t="array" ref="F123">_xlfn.XLOOKUP(Table8[Bill],Table2[Bill],Table2[Agree Value])</f>
        <v>0</v>
      </c>
      <c r="G123">
        <f>IF(_6918[[#This Row],[Value]]=_6918[[#This Row],[Agree]],_6918[[#This Row],[Count]],0)</f>
        <v>0</v>
      </c>
      <c r="H123" cm="1">
        <f t="array" ref="H123">_xlfn.XLOOKUP(Table8[Bill],Table2[Bill],Table2[Weight?],"Error")</f>
        <v>9</v>
      </c>
    </row>
    <row r="124" spans="1:8" x14ac:dyDescent="0.2">
      <c r="A124" t="s">
        <v>159</v>
      </c>
      <c r="B124" t="s">
        <v>1</v>
      </c>
      <c r="C124" t="s">
        <v>66</v>
      </c>
      <c r="D124" t="s">
        <v>3</v>
      </c>
      <c r="E124">
        <f>IF(_6918[[#This Row],[Vote]]="YEA",1,0)</f>
        <v>0</v>
      </c>
      <c r="F124" cm="1">
        <f t="array" ref="F124">_xlfn.XLOOKUP(Table8[Bill],Table2[Bill],Table2[Agree Value])</f>
        <v>0</v>
      </c>
      <c r="G124">
        <f>IF(_6918[[#This Row],[Value]]=_6918[[#This Row],[Agree]],_6918[[#This Row],[Count]],0)</f>
        <v>9</v>
      </c>
      <c r="H124" cm="1">
        <f t="array" ref="H124">_xlfn.XLOOKUP(Table8[Bill],Table2[Bill],Table2[Weight?],"Error")</f>
        <v>9</v>
      </c>
    </row>
    <row r="125" spans="1:8" x14ac:dyDescent="0.2">
      <c r="A125" t="s">
        <v>160</v>
      </c>
      <c r="B125" t="s">
        <v>5</v>
      </c>
      <c r="C125" t="s">
        <v>161</v>
      </c>
      <c r="D125" t="s">
        <v>7</v>
      </c>
      <c r="E125">
        <f>IF(_6918[[#This Row],[Vote]]="YEA",1,0)</f>
        <v>1</v>
      </c>
      <c r="F125" cm="1">
        <f t="array" ref="F125">_xlfn.XLOOKUP(Table8[Bill],Table2[Bill],Table2[Agree Value])</f>
        <v>0</v>
      </c>
      <c r="G125">
        <f>IF(_6918[[#This Row],[Value]]=_6918[[#This Row],[Agree]],_6918[[#This Row],[Count]],0)</f>
        <v>0</v>
      </c>
      <c r="H125" cm="1">
        <f t="array" ref="H125">_xlfn.XLOOKUP(Table8[Bill],Table2[Bill],Table2[Weight?],"Error")</f>
        <v>9</v>
      </c>
    </row>
    <row r="126" spans="1:8" x14ac:dyDescent="0.2">
      <c r="A126" t="s">
        <v>162</v>
      </c>
      <c r="B126" t="s">
        <v>5</v>
      </c>
      <c r="C126" t="s">
        <v>15</v>
      </c>
      <c r="D126" t="s">
        <v>7</v>
      </c>
      <c r="E126">
        <f>IF(_6918[[#This Row],[Vote]]="YEA",1,0)</f>
        <v>1</v>
      </c>
      <c r="F126" cm="1">
        <f t="array" ref="F126">_xlfn.XLOOKUP(Table8[Bill],Table2[Bill],Table2[Agree Value])</f>
        <v>0</v>
      </c>
      <c r="G126">
        <f>IF(_6918[[#This Row],[Value]]=_6918[[#This Row],[Agree]],_6918[[#This Row],[Count]],0)</f>
        <v>0</v>
      </c>
      <c r="H126" cm="1">
        <f t="array" ref="H126">_xlfn.XLOOKUP(Table8[Bill],Table2[Bill],Table2[Weight?],"Error")</f>
        <v>9</v>
      </c>
    </row>
    <row r="127" spans="1:8" x14ac:dyDescent="0.2">
      <c r="A127" t="s">
        <v>163</v>
      </c>
      <c r="B127" t="s">
        <v>5</v>
      </c>
      <c r="C127" t="s">
        <v>164</v>
      </c>
      <c r="D127" t="s">
        <v>7</v>
      </c>
      <c r="E127">
        <f>IF(_6918[[#This Row],[Vote]]="YEA",1,0)</f>
        <v>1</v>
      </c>
      <c r="F127" cm="1">
        <f t="array" ref="F127">_xlfn.XLOOKUP(Table8[Bill],Table2[Bill],Table2[Agree Value])</f>
        <v>0</v>
      </c>
      <c r="G127">
        <f>IF(_6918[[#This Row],[Value]]=_6918[[#This Row],[Agree]],_6918[[#This Row],[Count]],0)</f>
        <v>0</v>
      </c>
      <c r="H127" cm="1">
        <f t="array" ref="H127">_xlfn.XLOOKUP(Table8[Bill],Table2[Bill],Table2[Weight?],"Error")</f>
        <v>9</v>
      </c>
    </row>
    <row r="128" spans="1:8" x14ac:dyDescent="0.2">
      <c r="A128" t="s">
        <v>165</v>
      </c>
      <c r="B128" t="s">
        <v>5</v>
      </c>
      <c r="C128" t="s">
        <v>13</v>
      </c>
      <c r="D128" t="s">
        <v>7</v>
      </c>
      <c r="E128">
        <f>IF(_6918[[#This Row],[Vote]]="YEA",1,0)</f>
        <v>1</v>
      </c>
      <c r="F128" cm="1">
        <f t="array" ref="F128">_xlfn.XLOOKUP(Table8[Bill],Table2[Bill],Table2[Agree Value])</f>
        <v>0</v>
      </c>
      <c r="G128">
        <f>IF(_6918[[#This Row],[Value]]=_6918[[#This Row],[Agree]],_6918[[#This Row],[Count]],0)</f>
        <v>0</v>
      </c>
      <c r="H128" cm="1">
        <f t="array" ref="H128">_xlfn.XLOOKUP(Table8[Bill],Table2[Bill],Table2[Weight?],"Error")</f>
        <v>9</v>
      </c>
    </row>
    <row r="129" spans="1:8" x14ac:dyDescent="0.2">
      <c r="A129" t="s">
        <v>166</v>
      </c>
      <c r="B129" t="s">
        <v>5</v>
      </c>
      <c r="C129" t="s">
        <v>120</v>
      </c>
      <c r="D129" t="s">
        <v>7</v>
      </c>
      <c r="E129">
        <f>IF(_6918[[#This Row],[Vote]]="YEA",1,0)</f>
        <v>1</v>
      </c>
      <c r="F129" cm="1">
        <f t="array" ref="F129">_xlfn.XLOOKUP(Table8[Bill],Table2[Bill],Table2[Agree Value])</f>
        <v>0</v>
      </c>
      <c r="G129">
        <f>IF(_6918[[#This Row],[Value]]=_6918[[#This Row],[Agree]],_6918[[#This Row],[Count]],0)</f>
        <v>0</v>
      </c>
      <c r="H129" cm="1">
        <f t="array" ref="H129">_xlfn.XLOOKUP(Table8[Bill],Table2[Bill],Table2[Weight?],"Error")</f>
        <v>9</v>
      </c>
    </row>
    <row r="130" spans="1:8" x14ac:dyDescent="0.2">
      <c r="A130" t="s">
        <v>167</v>
      </c>
      <c r="B130" t="s">
        <v>5</v>
      </c>
      <c r="C130" t="s">
        <v>120</v>
      </c>
      <c r="D130" t="s">
        <v>7</v>
      </c>
      <c r="E130">
        <f>IF(_6918[[#This Row],[Vote]]="YEA",1,0)</f>
        <v>1</v>
      </c>
      <c r="F130" cm="1">
        <f t="array" ref="F130">_xlfn.XLOOKUP(Table8[Bill],Table2[Bill],Table2[Agree Value])</f>
        <v>0</v>
      </c>
      <c r="G130">
        <f>IF(_6918[[#This Row],[Value]]=_6918[[#This Row],[Agree]],_6918[[#This Row],[Count]],0)</f>
        <v>0</v>
      </c>
      <c r="H130" cm="1">
        <f t="array" ref="H130">_xlfn.XLOOKUP(Table8[Bill],Table2[Bill],Table2[Weight?],"Error")</f>
        <v>9</v>
      </c>
    </row>
    <row r="131" spans="1:8" x14ac:dyDescent="0.2">
      <c r="A131" t="s">
        <v>168</v>
      </c>
      <c r="B131" t="s">
        <v>5</v>
      </c>
      <c r="C131" t="s">
        <v>169</v>
      </c>
      <c r="D131" t="s">
        <v>7</v>
      </c>
      <c r="E131">
        <f>IF(_6918[[#This Row],[Vote]]="YEA",1,0)</f>
        <v>1</v>
      </c>
      <c r="F131" cm="1">
        <f t="array" ref="F131">_xlfn.XLOOKUP(Table8[Bill],Table2[Bill],Table2[Agree Value])</f>
        <v>0</v>
      </c>
      <c r="G131">
        <f>IF(_6918[[#This Row],[Value]]=_6918[[#This Row],[Agree]],_6918[[#This Row],[Count]],0)</f>
        <v>0</v>
      </c>
      <c r="H131" cm="1">
        <f t="array" ref="H131">_xlfn.XLOOKUP(Table8[Bill],Table2[Bill],Table2[Weight?],"Error")</f>
        <v>9</v>
      </c>
    </row>
    <row r="132" spans="1:8" x14ac:dyDescent="0.2">
      <c r="A132" t="s">
        <v>170</v>
      </c>
      <c r="B132" t="s">
        <v>5</v>
      </c>
      <c r="C132" t="s">
        <v>66</v>
      </c>
      <c r="D132" t="s">
        <v>7</v>
      </c>
      <c r="E132">
        <f>IF(_6918[[#This Row],[Vote]]="YEA",1,0)</f>
        <v>1</v>
      </c>
      <c r="F132" cm="1">
        <f t="array" ref="F132">_xlfn.XLOOKUP(Table8[Bill],Table2[Bill],Table2[Agree Value])</f>
        <v>0</v>
      </c>
      <c r="G132">
        <f>IF(_6918[[#This Row],[Value]]=_6918[[#This Row],[Agree]],_6918[[#This Row],[Count]],0)</f>
        <v>0</v>
      </c>
      <c r="H132" cm="1">
        <f t="array" ref="H132">_xlfn.XLOOKUP(Table8[Bill],Table2[Bill],Table2[Weight?],"Error")</f>
        <v>9</v>
      </c>
    </row>
    <row r="133" spans="1:8" x14ac:dyDescent="0.2">
      <c r="A133" t="s">
        <v>171</v>
      </c>
      <c r="B133" t="s">
        <v>5</v>
      </c>
      <c r="C133" t="s">
        <v>75</v>
      </c>
      <c r="D133" t="s">
        <v>7</v>
      </c>
      <c r="E133">
        <f>IF(_6918[[#This Row],[Vote]]="YEA",1,0)</f>
        <v>1</v>
      </c>
      <c r="F133" cm="1">
        <f t="array" ref="F133">_xlfn.XLOOKUP(Table8[Bill],Table2[Bill],Table2[Agree Value])</f>
        <v>0</v>
      </c>
      <c r="G133">
        <f>IF(_6918[[#This Row],[Value]]=_6918[[#This Row],[Agree]],_6918[[#This Row],[Count]],0)</f>
        <v>0</v>
      </c>
      <c r="H133" cm="1">
        <f t="array" ref="H133">_xlfn.XLOOKUP(Table8[Bill],Table2[Bill],Table2[Weight?],"Error")</f>
        <v>9</v>
      </c>
    </row>
    <row r="134" spans="1:8" x14ac:dyDescent="0.2">
      <c r="A134" t="s">
        <v>172</v>
      </c>
      <c r="B134" t="s">
        <v>1</v>
      </c>
      <c r="C134" t="s">
        <v>15</v>
      </c>
      <c r="D134" t="s">
        <v>3</v>
      </c>
      <c r="E134">
        <f>IF(_6918[[#This Row],[Vote]]="YEA",1,0)</f>
        <v>0</v>
      </c>
      <c r="F134" cm="1">
        <f t="array" ref="F134">_xlfn.XLOOKUP(Table8[Bill],Table2[Bill],Table2[Agree Value])</f>
        <v>0</v>
      </c>
      <c r="G134">
        <f>IF(_6918[[#This Row],[Value]]=_6918[[#This Row],[Agree]],_6918[[#This Row],[Count]],0)</f>
        <v>9</v>
      </c>
      <c r="H134" cm="1">
        <f t="array" ref="H134">_xlfn.XLOOKUP(Table8[Bill],Table2[Bill],Table2[Weight?],"Error")</f>
        <v>9</v>
      </c>
    </row>
    <row r="135" spans="1:8" x14ac:dyDescent="0.2">
      <c r="A135" t="s">
        <v>173</v>
      </c>
      <c r="B135" t="s">
        <v>5</v>
      </c>
      <c r="C135" t="s">
        <v>27</v>
      </c>
      <c r="D135" t="s">
        <v>7</v>
      </c>
      <c r="E135">
        <f>IF(_6918[[#This Row],[Vote]]="YEA",1,0)</f>
        <v>1</v>
      </c>
      <c r="F135" cm="1">
        <f t="array" ref="F135">_xlfn.XLOOKUP(Table8[Bill],Table2[Bill],Table2[Agree Value])</f>
        <v>0</v>
      </c>
      <c r="G135">
        <f>IF(_6918[[#This Row],[Value]]=_6918[[#This Row],[Agree]],_6918[[#This Row],[Count]],0)</f>
        <v>0</v>
      </c>
      <c r="H135" cm="1">
        <f t="array" ref="H135">_xlfn.XLOOKUP(Table8[Bill],Table2[Bill],Table2[Weight?],"Error")</f>
        <v>9</v>
      </c>
    </row>
    <row r="136" spans="1:8" x14ac:dyDescent="0.2">
      <c r="A136" t="s">
        <v>174</v>
      </c>
      <c r="B136" t="s">
        <v>1</v>
      </c>
      <c r="C136" t="s">
        <v>62</v>
      </c>
      <c r="D136" t="s">
        <v>3</v>
      </c>
      <c r="E136">
        <f>IF(_6918[[#This Row],[Vote]]="YEA",1,0)</f>
        <v>0</v>
      </c>
      <c r="F136" cm="1">
        <f t="array" ref="F136">_xlfn.XLOOKUP(Table8[Bill],Table2[Bill],Table2[Agree Value])</f>
        <v>0</v>
      </c>
      <c r="G136">
        <f>IF(_6918[[#This Row],[Value]]=_6918[[#This Row],[Agree]],_6918[[#This Row],[Count]],0)</f>
        <v>9</v>
      </c>
      <c r="H136" cm="1">
        <f t="array" ref="H136">_xlfn.XLOOKUP(Table8[Bill],Table2[Bill],Table2[Weight?],"Error")</f>
        <v>9</v>
      </c>
    </row>
    <row r="137" spans="1:8" x14ac:dyDescent="0.2">
      <c r="A137" t="s">
        <v>175</v>
      </c>
      <c r="B137" t="s">
        <v>1</v>
      </c>
      <c r="C137" t="s">
        <v>2</v>
      </c>
      <c r="D137" t="s">
        <v>3</v>
      </c>
      <c r="E137">
        <f>IF(_6918[[#This Row],[Vote]]="YEA",1,0)</f>
        <v>0</v>
      </c>
      <c r="F137" cm="1">
        <f t="array" ref="F137">_xlfn.XLOOKUP(Table8[Bill],Table2[Bill],Table2[Agree Value])</f>
        <v>0</v>
      </c>
      <c r="G137">
        <f>IF(_6918[[#This Row],[Value]]=_6918[[#This Row],[Agree]],_6918[[#This Row],[Count]],0)</f>
        <v>9</v>
      </c>
      <c r="H137" cm="1">
        <f t="array" ref="H137">_xlfn.XLOOKUP(Table8[Bill],Table2[Bill],Table2[Weight?],"Error")</f>
        <v>9</v>
      </c>
    </row>
    <row r="138" spans="1:8" x14ac:dyDescent="0.2">
      <c r="A138" t="s">
        <v>176</v>
      </c>
      <c r="B138" t="s">
        <v>5</v>
      </c>
      <c r="C138" t="s">
        <v>2</v>
      </c>
      <c r="D138" t="s">
        <v>7</v>
      </c>
      <c r="E138">
        <f>IF(_6918[[#This Row],[Vote]]="YEA",1,0)</f>
        <v>1</v>
      </c>
      <c r="F138" cm="1">
        <f t="array" ref="F138">_xlfn.XLOOKUP(Table8[Bill],Table2[Bill],Table2[Agree Value])</f>
        <v>0</v>
      </c>
      <c r="G138">
        <f>IF(_6918[[#This Row],[Value]]=_6918[[#This Row],[Agree]],_6918[[#This Row],[Count]],0)</f>
        <v>0</v>
      </c>
      <c r="H138" cm="1">
        <f t="array" ref="H138">_xlfn.XLOOKUP(Table8[Bill],Table2[Bill],Table2[Weight?],"Error")</f>
        <v>9</v>
      </c>
    </row>
    <row r="139" spans="1:8" x14ac:dyDescent="0.2">
      <c r="A139" t="s">
        <v>177</v>
      </c>
      <c r="B139" t="s">
        <v>1</v>
      </c>
      <c r="C139" t="s">
        <v>39</v>
      </c>
      <c r="D139" t="s">
        <v>3</v>
      </c>
      <c r="E139">
        <f>IF(_6918[[#This Row],[Vote]]="YEA",1,0)</f>
        <v>0</v>
      </c>
      <c r="F139" cm="1">
        <f t="array" ref="F139">_xlfn.XLOOKUP(Table8[Bill],Table2[Bill],Table2[Agree Value])</f>
        <v>0</v>
      </c>
      <c r="G139">
        <f>IF(_6918[[#This Row],[Value]]=_6918[[#This Row],[Agree]],_6918[[#This Row],[Count]],0)</f>
        <v>9</v>
      </c>
      <c r="H139" cm="1">
        <f t="array" ref="H139">_xlfn.XLOOKUP(Table8[Bill],Table2[Bill],Table2[Weight?],"Error")</f>
        <v>9</v>
      </c>
    </row>
    <row r="140" spans="1:8" x14ac:dyDescent="0.2">
      <c r="A140" t="s">
        <v>178</v>
      </c>
      <c r="B140" t="s">
        <v>5</v>
      </c>
      <c r="C140" t="s">
        <v>39</v>
      </c>
      <c r="D140" t="s">
        <v>7</v>
      </c>
      <c r="E140">
        <f>IF(_6918[[#This Row],[Vote]]="YEA",1,0)</f>
        <v>1</v>
      </c>
      <c r="F140" cm="1">
        <f t="array" ref="F140">_xlfn.XLOOKUP(Table8[Bill],Table2[Bill],Table2[Agree Value])</f>
        <v>0</v>
      </c>
      <c r="G140">
        <f>IF(_6918[[#This Row],[Value]]=_6918[[#This Row],[Agree]],_6918[[#This Row],[Count]],0)</f>
        <v>0</v>
      </c>
      <c r="H140" cm="1">
        <f t="array" ref="H140">_xlfn.XLOOKUP(Table8[Bill],Table2[Bill],Table2[Weight?],"Error")</f>
        <v>9</v>
      </c>
    </row>
    <row r="141" spans="1:8" x14ac:dyDescent="0.2">
      <c r="A141" t="s">
        <v>179</v>
      </c>
      <c r="B141" t="s">
        <v>1</v>
      </c>
      <c r="C141" t="s">
        <v>39</v>
      </c>
      <c r="D141" t="s">
        <v>3</v>
      </c>
      <c r="E141">
        <f>IF(_6918[[#This Row],[Vote]]="YEA",1,0)</f>
        <v>0</v>
      </c>
      <c r="F141" cm="1">
        <f t="array" ref="F141">_xlfn.XLOOKUP(Table8[Bill],Table2[Bill],Table2[Agree Value])</f>
        <v>0</v>
      </c>
      <c r="G141">
        <f>IF(_6918[[#This Row],[Value]]=_6918[[#This Row],[Agree]],_6918[[#This Row],[Count]],0)</f>
        <v>9</v>
      </c>
      <c r="H141" cm="1">
        <f t="array" ref="H141">_xlfn.XLOOKUP(Table8[Bill],Table2[Bill],Table2[Weight?],"Error")</f>
        <v>9</v>
      </c>
    </row>
    <row r="142" spans="1:8" x14ac:dyDescent="0.2">
      <c r="A142" t="s">
        <v>180</v>
      </c>
      <c r="B142" t="s">
        <v>5</v>
      </c>
      <c r="C142" t="s">
        <v>108</v>
      </c>
      <c r="D142" t="s">
        <v>7</v>
      </c>
      <c r="E142">
        <f>IF(_6918[[#This Row],[Vote]]="YEA",1,0)</f>
        <v>1</v>
      </c>
      <c r="F142" cm="1">
        <f t="array" ref="F142">_xlfn.XLOOKUP(Table8[Bill],Table2[Bill],Table2[Agree Value])</f>
        <v>0</v>
      </c>
      <c r="G142">
        <f>IF(_6918[[#This Row],[Value]]=_6918[[#This Row],[Agree]],_6918[[#This Row],[Count]],0)</f>
        <v>0</v>
      </c>
      <c r="H142" cm="1">
        <f t="array" ref="H142">_xlfn.XLOOKUP(Table8[Bill],Table2[Bill],Table2[Weight?],"Error")</f>
        <v>9</v>
      </c>
    </row>
    <row r="143" spans="1:8" x14ac:dyDescent="0.2">
      <c r="A143" t="s">
        <v>181</v>
      </c>
      <c r="B143" t="s">
        <v>5</v>
      </c>
      <c r="C143" t="s">
        <v>182</v>
      </c>
      <c r="D143" t="s">
        <v>7</v>
      </c>
      <c r="E143">
        <f>IF(_6918[[#This Row],[Vote]]="YEA",1,0)</f>
        <v>1</v>
      </c>
      <c r="F143" cm="1">
        <f t="array" ref="F143">_xlfn.XLOOKUP(Table8[Bill],Table2[Bill],Table2[Agree Value])</f>
        <v>0</v>
      </c>
      <c r="G143">
        <f>IF(_6918[[#This Row],[Value]]=_6918[[#This Row],[Agree]],_6918[[#This Row],[Count]],0)</f>
        <v>0</v>
      </c>
      <c r="H143" cm="1">
        <f t="array" ref="H143">_xlfn.XLOOKUP(Table8[Bill],Table2[Bill],Table2[Weight?],"Error")</f>
        <v>9</v>
      </c>
    </row>
    <row r="144" spans="1:8" x14ac:dyDescent="0.2">
      <c r="A144" t="s">
        <v>183</v>
      </c>
      <c r="B144" t="s">
        <v>5</v>
      </c>
      <c r="C144" t="s">
        <v>39</v>
      </c>
      <c r="D144" t="s">
        <v>7</v>
      </c>
      <c r="E144">
        <f>IF(_6918[[#This Row],[Vote]]="YEA",1,0)</f>
        <v>1</v>
      </c>
      <c r="F144" cm="1">
        <f t="array" ref="F144">_xlfn.XLOOKUP(Table8[Bill],Table2[Bill],Table2[Agree Value])</f>
        <v>0</v>
      </c>
      <c r="G144">
        <f>IF(_6918[[#This Row],[Value]]=_6918[[#This Row],[Agree]],_6918[[#This Row],[Count]],0)</f>
        <v>0</v>
      </c>
      <c r="H144" cm="1">
        <f t="array" ref="H144">_xlfn.XLOOKUP(Table8[Bill],Table2[Bill],Table2[Weight?],"Error")</f>
        <v>9</v>
      </c>
    </row>
    <row r="145" spans="1:8" x14ac:dyDescent="0.2">
      <c r="A145" t="s">
        <v>184</v>
      </c>
      <c r="B145" t="s">
        <v>5</v>
      </c>
      <c r="C145" t="s">
        <v>169</v>
      </c>
      <c r="D145" t="s">
        <v>7</v>
      </c>
      <c r="E145">
        <f>IF(_6918[[#This Row],[Vote]]="YEA",1,0)</f>
        <v>1</v>
      </c>
      <c r="F145" cm="1">
        <f t="array" ref="F145">_xlfn.XLOOKUP(Table8[Bill],Table2[Bill],Table2[Agree Value])</f>
        <v>0</v>
      </c>
      <c r="G145">
        <f>IF(_6918[[#This Row],[Value]]=_6918[[#This Row],[Agree]],_6918[[#This Row],[Count]],0)</f>
        <v>0</v>
      </c>
      <c r="H145" cm="1">
        <f t="array" ref="H145">_xlfn.XLOOKUP(Table8[Bill],Table2[Bill],Table2[Weight?],"Error")</f>
        <v>9</v>
      </c>
    </row>
    <row r="146" spans="1:8" x14ac:dyDescent="0.2">
      <c r="A146" t="s">
        <v>185</v>
      </c>
      <c r="B146" t="s">
        <v>1</v>
      </c>
      <c r="C146" t="s">
        <v>51</v>
      </c>
      <c r="D146" t="s">
        <v>3</v>
      </c>
      <c r="E146">
        <f>IF(_6918[[#This Row],[Vote]]="YEA",1,0)</f>
        <v>0</v>
      </c>
      <c r="F146" cm="1">
        <f t="array" ref="F146">_xlfn.XLOOKUP(Table8[Bill],Table2[Bill],Table2[Agree Value])</f>
        <v>0</v>
      </c>
      <c r="G146">
        <f>IF(_6918[[#This Row],[Value]]=_6918[[#This Row],[Agree]],_6918[[#This Row],[Count]],0)</f>
        <v>9</v>
      </c>
      <c r="H146" cm="1">
        <f t="array" ref="H146">_xlfn.XLOOKUP(Table8[Bill],Table2[Bill],Table2[Weight?],"Error")</f>
        <v>9</v>
      </c>
    </row>
    <row r="147" spans="1:8" x14ac:dyDescent="0.2">
      <c r="A147" t="s">
        <v>186</v>
      </c>
      <c r="B147" t="s">
        <v>1</v>
      </c>
      <c r="C147" t="s">
        <v>9</v>
      </c>
      <c r="D147" t="s">
        <v>3</v>
      </c>
      <c r="E147">
        <f>IF(_6918[[#This Row],[Vote]]="YEA",1,0)</f>
        <v>0</v>
      </c>
      <c r="F147" cm="1">
        <f t="array" ref="F147">_xlfn.XLOOKUP(Table8[Bill],Table2[Bill],Table2[Agree Value])</f>
        <v>0</v>
      </c>
      <c r="G147">
        <f>IF(_6918[[#This Row],[Value]]=_6918[[#This Row],[Agree]],_6918[[#This Row],[Count]],0)</f>
        <v>9</v>
      </c>
      <c r="H147" cm="1">
        <f t="array" ref="H147">_xlfn.XLOOKUP(Table8[Bill],Table2[Bill],Table2[Weight?],"Error")</f>
        <v>9</v>
      </c>
    </row>
    <row r="148" spans="1:8" x14ac:dyDescent="0.2">
      <c r="A148" t="s">
        <v>187</v>
      </c>
      <c r="B148" t="s">
        <v>5</v>
      </c>
      <c r="C148" t="s">
        <v>64</v>
      </c>
      <c r="D148" t="s">
        <v>7</v>
      </c>
      <c r="E148">
        <f>IF(_6918[[#This Row],[Vote]]="YEA",1,0)</f>
        <v>1</v>
      </c>
      <c r="F148" cm="1">
        <f t="array" ref="F148">_xlfn.XLOOKUP(Table8[Bill],Table2[Bill],Table2[Agree Value])</f>
        <v>0</v>
      </c>
      <c r="G148">
        <f>IF(_6918[[#This Row],[Value]]=_6918[[#This Row],[Agree]],_6918[[#This Row],[Count]],0)</f>
        <v>0</v>
      </c>
      <c r="H148" cm="1">
        <f t="array" ref="H148">_xlfn.XLOOKUP(Table8[Bill],Table2[Bill],Table2[Weight?],"Error")</f>
        <v>9</v>
      </c>
    </row>
    <row r="149" spans="1:8" x14ac:dyDescent="0.2">
      <c r="A149" t="s">
        <v>188</v>
      </c>
      <c r="B149" t="s">
        <v>1</v>
      </c>
      <c r="C149" t="s">
        <v>62</v>
      </c>
      <c r="D149" t="s">
        <v>3</v>
      </c>
      <c r="E149">
        <f>IF(_6918[[#This Row],[Vote]]="YEA",1,0)</f>
        <v>0</v>
      </c>
      <c r="F149" cm="1">
        <f t="array" ref="F149">_xlfn.XLOOKUP(Table8[Bill],Table2[Bill],Table2[Agree Value])</f>
        <v>0</v>
      </c>
      <c r="G149">
        <f>IF(_6918[[#This Row],[Value]]=_6918[[#This Row],[Agree]],_6918[[#This Row],[Count]],0)</f>
        <v>9</v>
      </c>
      <c r="H149" cm="1">
        <f t="array" ref="H149">_xlfn.XLOOKUP(Table8[Bill],Table2[Bill],Table2[Weight?],"Error")</f>
        <v>9</v>
      </c>
    </row>
    <row r="150" spans="1:8" x14ac:dyDescent="0.2">
      <c r="A150" t="s">
        <v>189</v>
      </c>
      <c r="B150" t="s">
        <v>1</v>
      </c>
      <c r="C150" t="s">
        <v>15</v>
      </c>
      <c r="D150" t="s">
        <v>3</v>
      </c>
      <c r="E150">
        <f>IF(_6918[[#This Row],[Vote]]="YEA",1,0)</f>
        <v>0</v>
      </c>
      <c r="F150" cm="1">
        <f t="array" ref="F150">_xlfn.XLOOKUP(Table8[Bill],Table2[Bill],Table2[Agree Value])</f>
        <v>0</v>
      </c>
      <c r="G150">
        <f>IF(_6918[[#This Row],[Value]]=_6918[[#This Row],[Agree]],_6918[[#This Row],[Count]],0)</f>
        <v>9</v>
      </c>
      <c r="H150" cm="1">
        <f t="array" ref="H150">_xlfn.XLOOKUP(Table8[Bill],Table2[Bill],Table2[Weight?],"Error")</f>
        <v>9</v>
      </c>
    </row>
    <row r="151" spans="1:8" x14ac:dyDescent="0.2">
      <c r="A151" t="s">
        <v>190</v>
      </c>
      <c r="B151" t="s">
        <v>5</v>
      </c>
      <c r="C151" t="s">
        <v>9</v>
      </c>
      <c r="D151" t="s">
        <v>7</v>
      </c>
      <c r="E151">
        <f>IF(_6918[[#This Row],[Vote]]="YEA",1,0)</f>
        <v>1</v>
      </c>
      <c r="F151" cm="1">
        <f t="array" ref="F151">_xlfn.XLOOKUP(Table8[Bill],Table2[Bill],Table2[Agree Value])</f>
        <v>0</v>
      </c>
      <c r="G151">
        <f>IF(_6918[[#This Row],[Value]]=_6918[[#This Row],[Agree]],_6918[[#This Row],[Count]],0)</f>
        <v>0</v>
      </c>
      <c r="H151" cm="1">
        <f t="array" ref="H151">_xlfn.XLOOKUP(Table8[Bill],Table2[Bill],Table2[Weight?],"Error")</f>
        <v>9</v>
      </c>
    </row>
    <row r="152" spans="1:8" x14ac:dyDescent="0.2">
      <c r="A152" t="s">
        <v>191</v>
      </c>
      <c r="B152" t="s">
        <v>1</v>
      </c>
      <c r="C152" t="s">
        <v>9</v>
      </c>
      <c r="D152" t="s">
        <v>3</v>
      </c>
      <c r="E152">
        <f>IF(_6918[[#This Row],[Vote]]="YEA",1,0)</f>
        <v>0</v>
      </c>
      <c r="F152" cm="1">
        <f t="array" ref="F152">_xlfn.XLOOKUP(Table8[Bill],Table2[Bill],Table2[Agree Value])</f>
        <v>0</v>
      </c>
      <c r="G152">
        <f>IF(_6918[[#This Row],[Value]]=_6918[[#This Row],[Agree]],_6918[[#This Row],[Count]],0)</f>
        <v>9</v>
      </c>
      <c r="H152" cm="1">
        <f t="array" ref="H152">_xlfn.XLOOKUP(Table8[Bill],Table2[Bill],Table2[Weight?],"Error")</f>
        <v>9</v>
      </c>
    </row>
    <row r="153" spans="1:8" x14ac:dyDescent="0.2">
      <c r="A153" t="s">
        <v>192</v>
      </c>
      <c r="B153" t="s">
        <v>5</v>
      </c>
      <c r="C153" t="s">
        <v>39</v>
      </c>
      <c r="D153" t="s">
        <v>7</v>
      </c>
      <c r="E153">
        <f>IF(_6918[[#This Row],[Vote]]="YEA",1,0)</f>
        <v>1</v>
      </c>
      <c r="F153" cm="1">
        <f t="array" ref="F153">_xlfn.XLOOKUP(Table8[Bill],Table2[Bill],Table2[Agree Value])</f>
        <v>0</v>
      </c>
      <c r="G153">
        <f>IF(_6918[[#This Row],[Value]]=_6918[[#This Row],[Agree]],_6918[[#This Row],[Count]],0)</f>
        <v>0</v>
      </c>
      <c r="H153" cm="1">
        <f t="array" ref="H153">_xlfn.XLOOKUP(Table8[Bill],Table2[Bill],Table2[Weight?],"Error")</f>
        <v>9</v>
      </c>
    </row>
    <row r="154" spans="1:8" x14ac:dyDescent="0.2">
      <c r="A154" t="s">
        <v>193</v>
      </c>
      <c r="B154" t="s">
        <v>1</v>
      </c>
      <c r="C154" t="s">
        <v>194</v>
      </c>
      <c r="D154" t="s">
        <v>3</v>
      </c>
      <c r="E154">
        <f>IF(_6918[[#This Row],[Vote]]="YEA",1,0)</f>
        <v>0</v>
      </c>
      <c r="F154" cm="1">
        <f t="array" ref="F154">_xlfn.XLOOKUP(Table8[Bill],Table2[Bill],Table2[Agree Value])</f>
        <v>0</v>
      </c>
      <c r="G154">
        <f>IF(_6918[[#This Row],[Value]]=_6918[[#This Row],[Agree]],_6918[[#This Row],[Count]],0)</f>
        <v>9</v>
      </c>
      <c r="H154" cm="1">
        <f t="array" ref="H154">_xlfn.XLOOKUP(Table8[Bill],Table2[Bill],Table2[Weight?],"Error")</f>
        <v>9</v>
      </c>
    </row>
    <row r="155" spans="1:8" x14ac:dyDescent="0.2">
      <c r="A155" t="s">
        <v>195</v>
      </c>
      <c r="B155" t="s">
        <v>1</v>
      </c>
      <c r="C155" t="s">
        <v>64</v>
      </c>
      <c r="D155" t="s">
        <v>3</v>
      </c>
      <c r="E155">
        <f>IF(_6918[[#This Row],[Vote]]="YEA",1,0)</f>
        <v>0</v>
      </c>
      <c r="F155" cm="1">
        <f t="array" ref="F155">_xlfn.XLOOKUP(Table8[Bill],Table2[Bill],Table2[Agree Value])</f>
        <v>0</v>
      </c>
      <c r="G155">
        <f>IF(_6918[[#This Row],[Value]]=_6918[[#This Row],[Agree]],_6918[[#This Row],[Count]],0)</f>
        <v>9</v>
      </c>
      <c r="H155" cm="1">
        <f t="array" ref="H155">_xlfn.XLOOKUP(Table8[Bill],Table2[Bill],Table2[Weight?],"Error")</f>
        <v>9</v>
      </c>
    </row>
    <row r="156" spans="1:8" x14ac:dyDescent="0.2">
      <c r="A156" t="s">
        <v>196</v>
      </c>
      <c r="B156" t="s">
        <v>1</v>
      </c>
      <c r="C156" t="s">
        <v>9</v>
      </c>
      <c r="D156" t="s">
        <v>3</v>
      </c>
      <c r="E156">
        <f>IF(_6918[[#This Row],[Vote]]="YEA",1,0)</f>
        <v>0</v>
      </c>
      <c r="F156" cm="1">
        <f t="array" ref="F156">_xlfn.XLOOKUP(Table8[Bill],Table2[Bill],Table2[Agree Value])</f>
        <v>0</v>
      </c>
      <c r="G156">
        <f>IF(_6918[[#This Row],[Value]]=_6918[[#This Row],[Agree]],_6918[[#This Row],[Count]],0)</f>
        <v>9</v>
      </c>
      <c r="H156" cm="1">
        <f t="array" ref="H156">_xlfn.XLOOKUP(Table8[Bill],Table2[Bill],Table2[Weight?],"Error")</f>
        <v>9</v>
      </c>
    </row>
    <row r="157" spans="1:8" x14ac:dyDescent="0.2">
      <c r="A157" t="s">
        <v>197</v>
      </c>
      <c r="B157" t="s">
        <v>5</v>
      </c>
      <c r="C157" t="s">
        <v>15</v>
      </c>
      <c r="D157" t="s">
        <v>7</v>
      </c>
      <c r="E157">
        <f>IF(_6918[[#This Row],[Vote]]="YEA",1,0)</f>
        <v>1</v>
      </c>
      <c r="F157" cm="1">
        <f t="array" ref="F157">_xlfn.XLOOKUP(Table8[Bill],Table2[Bill],Table2[Agree Value])</f>
        <v>0</v>
      </c>
      <c r="G157">
        <f>IF(_6918[[#This Row],[Value]]=_6918[[#This Row],[Agree]],_6918[[#This Row],[Count]],0)</f>
        <v>0</v>
      </c>
      <c r="H157" cm="1">
        <f t="array" ref="H157">_xlfn.XLOOKUP(Table8[Bill],Table2[Bill],Table2[Weight?],"Error")</f>
        <v>9</v>
      </c>
    </row>
    <row r="158" spans="1:8" x14ac:dyDescent="0.2">
      <c r="A158" t="s">
        <v>198</v>
      </c>
      <c r="B158" t="s">
        <v>1</v>
      </c>
      <c r="C158" t="s">
        <v>15</v>
      </c>
      <c r="D158" t="s">
        <v>3</v>
      </c>
      <c r="E158">
        <f>IF(_6918[[#This Row],[Vote]]="YEA",1,0)</f>
        <v>0</v>
      </c>
      <c r="F158" cm="1">
        <f t="array" ref="F158">_xlfn.XLOOKUP(Table8[Bill],Table2[Bill],Table2[Agree Value])</f>
        <v>0</v>
      </c>
      <c r="G158">
        <f>IF(_6918[[#This Row],[Value]]=_6918[[#This Row],[Agree]],_6918[[#This Row],[Count]],0)</f>
        <v>9</v>
      </c>
      <c r="H158" cm="1">
        <f t="array" ref="H158">_xlfn.XLOOKUP(Table8[Bill],Table2[Bill],Table2[Weight?],"Error")</f>
        <v>9</v>
      </c>
    </row>
    <row r="159" spans="1:8" x14ac:dyDescent="0.2">
      <c r="A159" t="s">
        <v>199</v>
      </c>
      <c r="B159" t="s">
        <v>5</v>
      </c>
      <c r="C159" t="s">
        <v>47</v>
      </c>
      <c r="D159" t="s">
        <v>7</v>
      </c>
      <c r="E159">
        <f>IF(_6918[[#This Row],[Vote]]="YEA",1,0)</f>
        <v>1</v>
      </c>
      <c r="F159" cm="1">
        <f t="array" ref="F159">_xlfn.XLOOKUP(Table8[Bill],Table2[Bill],Table2[Agree Value])</f>
        <v>0</v>
      </c>
      <c r="G159">
        <f>IF(_6918[[#This Row],[Value]]=_6918[[#This Row],[Agree]],_6918[[#This Row],[Count]],0)</f>
        <v>0</v>
      </c>
      <c r="H159" cm="1">
        <f t="array" ref="H159">_xlfn.XLOOKUP(Table8[Bill],Table2[Bill],Table2[Weight?],"Error")</f>
        <v>9</v>
      </c>
    </row>
    <row r="160" spans="1:8" x14ac:dyDescent="0.2">
      <c r="A160" t="s">
        <v>200</v>
      </c>
      <c r="B160" t="s">
        <v>5</v>
      </c>
      <c r="C160" t="s">
        <v>15</v>
      </c>
      <c r="D160" t="s">
        <v>7</v>
      </c>
      <c r="E160">
        <f>IF(_6918[[#This Row],[Vote]]="YEA",1,0)</f>
        <v>1</v>
      </c>
      <c r="F160" cm="1">
        <f t="array" ref="F160">_xlfn.XLOOKUP(Table8[Bill],Table2[Bill],Table2[Agree Value])</f>
        <v>0</v>
      </c>
      <c r="G160">
        <f>IF(_6918[[#This Row],[Value]]=_6918[[#This Row],[Agree]],_6918[[#This Row],[Count]],0)</f>
        <v>0</v>
      </c>
      <c r="H160" cm="1">
        <f t="array" ref="H160">_xlfn.XLOOKUP(Table8[Bill],Table2[Bill],Table2[Weight?],"Error")</f>
        <v>9</v>
      </c>
    </row>
    <row r="161" spans="1:8" x14ac:dyDescent="0.2">
      <c r="A161" t="s">
        <v>201</v>
      </c>
      <c r="B161" t="s">
        <v>5</v>
      </c>
      <c r="C161" t="s">
        <v>51</v>
      </c>
      <c r="D161" t="s">
        <v>7</v>
      </c>
      <c r="E161">
        <f>IF(_6918[[#This Row],[Vote]]="YEA",1,0)</f>
        <v>1</v>
      </c>
      <c r="F161" cm="1">
        <f t="array" ref="F161">_xlfn.XLOOKUP(Table8[Bill],Table2[Bill],Table2[Agree Value])</f>
        <v>0</v>
      </c>
      <c r="G161">
        <f>IF(_6918[[#This Row],[Value]]=_6918[[#This Row],[Agree]],_6918[[#This Row],[Count]],0)</f>
        <v>0</v>
      </c>
      <c r="H161" cm="1">
        <f t="array" ref="H161">_xlfn.XLOOKUP(Table8[Bill],Table2[Bill],Table2[Weight?],"Error")</f>
        <v>9</v>
      </c>
    </row>
    <row r="162" spans="1:8" x14ac:dyDescent="0.2">
      <c r="A162" t="s">
        <v>202</v>
      </c>
      <c r="B162" t="s">
        <v>1</v>
      </c>
      <c r="C162" t="s">
        <v>203</v>
      </c>
      <c r="D162" t="s">
        <v>3</v>
      </c>
      <c r="E162">
        <f>IF(_6918[[#This Row],[Vote]]="YEA",1,0)</f>
        <v>0</v>
      </c>
      <c r="F162" cm="1">
        <f t="array" ref="F162">_xlfn.XLOOKUP(Table8[Bill],Table2[Bill],Table2[Agree Value])</f>
        <v>0</v>
      </c>
      <c r="G162">
        <f>IF(_6918[[#This Row],[Value]]=_6918[[#This Row],[Agree]],_6918[[#This Row],[Count]],0)</f>
        <v>9</v>
      </c>
      <c r="H162" cm="1">
        <f t="array" ref="H162">_xlfn.XLOOKUP(Table8[Bill],Table2[Bill],Table2[Weight?],"Error")</f>
        <v>9</v>
      </c>
    </row>
    <row r="163" spans="1:8" x14ac:dyDescent="0.2">
      <c r="A163" t="s">
        <v>204</v>
      </c>
      <c r="B163" t="s">
        <v>5</v>
      </c>
      <c r="C163" t="s">
        <v>15</v>
      </c>
      <c r="D163" t="s">
        <v>7</v>
      </c>
      <c r="E163">
        <f>IF(_6918[[#This Row],[Vote]]="YEA",1,0)</f>
        <v>1</v>
      </c>
      <c r="F163" cm="1">
        <f t="array" ref="F163">_xlfn.XLOOKUP(Table8[Bill],Table2[Bill],Table2[Agree Value])</f>
        <v>0</v>
      </c>
      <c r="G163">
        <f>IF(_6918[[#This Row],[Value]]=_6918[[#This Row],[Agree]],_6918[[#This Row],[Count]],0)</f>
        <v>0</v>
      </c>
      <c r="H163" cm="1">
        <f t="array" ref="H163">_xlfn.XLOOKUP(Table8[Bill],Table2[Bill],Table2[Weight?],"Error")</f>
        <v>9</v>
      </c>
    </row>
    <row r="164" spans="1:8" x14ac:dyDescent="0.2">
      <c r="A164" t="s">
        <v>205</v>
      </c>
      <c r="B164" t="s">
        <v>5</v>
      </c>
      <c r="C164" t="s">
        <v>89</v>
      </c>
      <c r="D164" t="s">
        <v>7</v>
      </c>
      <c r="E164">
        <f>IF(_6918[[#This Row],[Vote]]="YEA",1,0)</f>
        <v>1</v>
      </c>
      <c r="F164" cm="1">
        <f t="array" ref="F164">_xlfn.XLOOKUP(Table8[Bill],Table2[Bill],Table2[Agree Value])</f>
        <v>0</v>
      </c>
      <c r="G164">
        <f>IF(_6918[[#This Row],[Value]]=_6918[[#This Row],[Agree]],_6918[[#This Row],[Count]],0)</f>
        <v>0</v>
      </c>
      <c r="H164" cm="1">
        <f t="array" ref="H164">_xlfn.XLOOKUP(Table8[Bill],Table2[Bill],Table2[Weight?],"Error")</f>
        <v>9</v>
      </c>
    </row>
    <row r="165" spans="1:8" x14ac:dyDescent="0.2">
      <c r="A165" t="s">
        <v>206</v>
      </c>
      <c r="B165" t="s">
        <v>5</v>
      </c>
      <c r="C165" t="s">
        <v>11</v>
      </c>
      <c r="D165" t="s">
        <v>7</v>
      </c>
      <c r="E165">
        <f>IF(_6918[[#This Row],[Vote]]="YEA",1,0)</f>
        <v>1</v>
      </c>
      <c r="F165" cm="1">
        <f t="array" ref="F165">_xlfn.XLOOKUP(Table8[Bill],Table2[Bill],Table2[Agree Value])</f>
        <v>0</v>
      </c>
      <c r="G165">
        <f>IF(_6918[[#This Row],[Value]]=_6918[[#This Row],[Agree]],_6918[[#This Row],[Count]],0)</f>
        <v>0</v>
      </c>
      <c r="H165" cm="1">
        <f t="array" ref="H165">_xlfn.XLOOKUP(Table8[Bill],Table2[Bill],Table2[Weight?],"Error")</f>
        <v>9</v>
      </c>
    </row>
    <row r="166" spans="1:8" x14ac:dyDescent="0.2">
      <c r="A166" t="s">
        <v>207</v>
      </c>
      <c r="B166" t="s">
        <v>5</v>
      </c>
      <c r="C166" t="s">
        <v>75</v>
      </c>
      <c r="D166" t="s">
        <v>7</v>
      </c>
      <c r="E166">
        <f>IF(_6918[[#This Row],[Vote]]="YEA",1,0)</f>
        <v>1</v>
      </c>
      <c r="F166" cm="1">
        <f t="array" ref="F166">_xlfn.XLOOKUP(Table8[Bill],Table2[Bill],Table2[Agree Value])</f>
        <v>0</v>
      </c>
      <c r="G166">
        <f>IF(_6918[[#This Row],[Value]]=_6918[[#This Row],[Agree]],_6918[[#This Row],[Count]],0)</f>
        <v>0</v>
      </c>
      <c r="H166" cm="1">
        <f t="array" ref="H166">_xlfn.XLOOKUP(Table8[Bill],Table2[Bill],Table2[Weight?],"Error")</f>
        <v>9</v>
      </c>
    </row>
    <row r="167" spans="1:8" x14ac:dyDescent="0.2">
      <c r="A167" t="s">
        <v>208</v>
      </c>
      <c r="B167" t="s">
        <v>1</v>
      </c>
      <c r="C167" t="s">
        <v>15</v>
      </c>
      <c r="D167" t="s">
        <v>3</v>
      </c>
      <c r="E167">
        <f>IF(_6918[[#This Row],[Vote]]="YEA",1,0)</f>
        <v>0</v>
      </c>
      <c r="F167" cm="1">
        <f t="array" ref="F167">_xlfn.XLOOKUP(Table8[Bill],Table2[Bill],Table2[Agree Value])</f>
        <v>0</v>
      </c>
      <c r="G167">
        <f>IF(_6918[[#This Row],[Value]]=_6918[[#This Row],[Agree]],_6918[[#This Row],[Count]],0)</f>
        <v>9</v>
      </c>
      <c r="H167" cm="1">
        <f t="array" ref="H167">_xlfn.XLOOKUP(Table8[Bill],Table2[Bill],Table2[Weight?],"Error")</f>
        <v>9</v>
      </c>
    </row>
    <row r="168" spans="1:8" x14ac:dyDescent="0.2">
      <c r="A168" t="s">
        <v>209</v>
      </c>
      <c r="B168" t="s">
        <v>5</v>
      </c>
      <c r="C168" t="s">
        <v>13</v>
      </c>
      <c r="D168" t="s">
        <v>7</v>
      </c>
      <c r="E168">
        <f>IF(_6918[[#This Row],[Vote]]="YEA",1,0)</f>
        <v>1</v>
      </c>
      <c r="F168" cm="1">
        <f t="array" ref="F168">_xlfn.XLOOKUP(Table8[Bill],Table2[Bill],Table2[Agree Value])</f>
        <v>0</v>
      </c>
      <c r="G168">
        <f>IF(_6918[[#This Row],[Value]]=_6918[[#This Row],[Agree]],_6918[[#This Row],[Count]],0)</f>
        <v>0</v>
      </c>
      <c r="H168" cm="1">
        <f t="array" ref="H168">_xlfn.XLOOKUP(Table8[Bill],Table2[Bill],Table2[Weight?],"Error")</f>
        <v>9</v>
      </c>
    </row>
    <row r="169" spans="1:8" x14ac:dyDescent="0.2">
      <c r="A169" t="s">
        <v>210</v>
      </c>
      <c r="B169" t="s">
        <v>5</v>
      </c>
      <c r="C169" t="s">
        <v>47</v>
      </c>
      <c r="D169" t="s">
        <v>7</v>
      </c>
      <c r="E169">
        <f>IF(_6918[[#This Row],[Vote]]="YEA",1,0)</f>
        <v>1</v>
      </c>
      <c r="F169" cm="1">
        <f t="array" ref="F169">_xlfn.XLOOKUP(Table8[Bill],Table2[Bill],Table2[Agree Value])</f>
        <v>0</v>
      </c>
      <c r="G169">
        <f>IF(_6918[[#This Row],[Value]]=_6918[[#This Row],[Agree]],_6918[[#This Row],[Count]],0)</f>
        <v>0</v>
      </c>
      <c r="H169" cm="1">
        <f t="array" ref="H169">_xlfn.XLOOKUP(Table8[Bill],Table2[Bill],Table2[Weight?],"Error")</f>
        <v>9</v>
      </c>
    </row>
    <row r="170" spans="1:8" x14ac:dyDescent="0.2">
      <c r="A170" t="s">
        <v>211</v>
      </c>
      <c r="B170" t="s">
        <v>1</v>
      </c>
      <c r="C170" t="s">
        <v>51</v>
      </c>
      <c r="D170" t="s">
        <v>3</v>
      </c>
      <c r="E170">
        <f>IF(_6918[[#This Row],[Vote]]="YEA",1,0)</f>
        <v>0</v>
      </c>
      <c r="F170" cm="1">
        <f t="array" ref="F170">_xlfn.XLOOKUP(Table8[Bill],Table2[Bill],Table2[Agree Value])</f>
        <v>0</v>
      </c>
      <c r="G170">
        <f>IF(_6918[[#This Row],[Value]]=_6918[[#This Row],[Agree]],_6918[[#This Row],[Count]],0)</f>
        <v>9</v>
      </c>
      <c r="H170" cm="1">
        <f t="array" ref="H170">_xlfn.XLOOKUP(Table8[Bill],Table2[Bill],Table2[Weight?],"Error")</f>
        <v>9</v>
      </c>
    </row>
    <row r="171" spans="1:8" x14ac:dyDescent="0.2">
      <c r="A171" t="s">
        <v>212</v>
      </c>
      <c r="B171" t="s">
        <v>5</v>
      </c>
      <c r="C171" t="s">
        <v>169</v>
      </c>
      <c r="D171" t="s">
        <v>7</v>
      </c>
      <c r="E171">
        <f>IF(_6918[[#This Row],[Vote]]="YEA",1,0)</f>
        <v>1</v>
      </c>
      <c r="F171" cm="1">
        <f t="array" ref="F171">_xlfn.XLOOKUP(Table8[Bill],Table2[Bill],Table2[Agree Value])</f>
        <v>0</v>
      </c>
      <c r="G171">
        <f>IF(_6918[[#This Row],[Value]]=_6918[[#This Row],[Agree]],_6918[[#This Row],[Count]],0)</f>
        <v>0</v>
      </c>
      <c r="H171" cm="1">
        <f t="array" ref="H171">_xlfn.XLOOKUP(Table8[Bill],Table2[Bill],Table2[Weight?],"Error")</f>
        <v>9</v>
      </c>
    </row>
    <row r="172" spans="1:8" x14ac:dyDescent="0.2">
      <c r="A172" t="s">
        <v>213</v>
      </c>
      <c r="B172" t="s">
        <v>5</v>
      </c>
      <c r="C172" t="s">
        <v>161</v>
      </c>
      <c r="D172" t="s">
        <v>7</v>
      </c>
      <c r="E172">
        <f>IF(_6918[[#This Row],[Vote]]="YEA",1,0)</f>
        <v>1</v>
      </c>
      <c r="F172" cm="1">
        <f t="array" ref="F172">_xlfn.XLOOKUP(Table8[Bill],Table2[Bill],Table2[Agree Value])</f>
        <v>0</v>
      </c>
      <c r="G172">
        <f>IF(_6918[[#This Row],[Value]]=_6918[[#This Row],[Agree]],_6918[[#This Row],[Count]],0)</f>
        <v>0</v>
      </c>
      <c r="H172" cm="1">
        <f t="array" ref="H172">_xlfn.XLOOKUP(Table8[Bill],Table2[Bill],Table2[Weight?],"Error")</f>
        <v>9</v>
      </c>
    </row>
    <row r="173" spans="1:8" x14ac:dyDescent="0.2">
      <c r="A173" t="s">
        <v>214</v>
      </c>
      <c r="B173" t="s">
        <v>5</v>
      </c>
      <c r="C173" t="s">
        <v>36</v>
      </c>
      <c r="D173" t="s">
        <v>7</v>
      </c>
      <c r="E173">
        <f>IF(_6918[[#This Row],[Vote]]="YEA",1,0)</f>
        <v>1</v>
      </c>
      <c r="F173" cm="1">
        <f t="array" ref="F173">_xlfn.XLOOKUP(Table8[Bill],Table2[Bill],Table2[Agree Value])</f>
        <v>0</v>
      </c>
      <c r="G173">
        <f>IF(_6918[[#This Row],[Value]]=_6918[[#This Row],[Agree]],_6918[[#This Row],[Count]],0)</f>
        <v>0</v>
      </c>
      <c r="H173" cm="1">
        <f t="array" ref="H173">_xlfn.XLOOKUP(Table8[Bill],Table2[Bill],Table2[Weight?],"Error")</f>
        <v>9</v>
      </c>
    </row>
    <row r="174" spans="1:8" x14ac:dyDescent="0.2">
      <c r="A174" t="s">
        <v>215</v>
      </c>
      <c r="B174" t="s">
        <v>5</v>
      </c>
      <c r="C174" t="s">
        <v>216</v>
      </c>
      <c r="D174" t="s">
        <v>7</v>
      </c>
      <c r="E174">
        <f>IF(_6918[[#This Row],[Vote]]="YEA",1,0)</f>
        <v>1</v>
      </c>
      <c r="F174" cm="1">
        <f t="array" ref="F174">_xlfn.XLOOKUP(Table8[Bill],Table2[Bill],Table2[Agree Value])</f>
        <v>0</v>
      </c>
      <c r="G174">
        <f>IF(_6918[[#This Row],[Value]]=_6918[[#This Row],[Agree]],_6918[[#This Row],[Count]],0)</f>
        <v>0</v>
      </c>
      <c r="H174" cm="1">
        <f t="array" ref="H174">_xlfn.XLOOKUP(Table8[Bill],Table2[Bill],Table2[Weight?],"Error")</f>
        <v>9</v>
      </c>
    </row>
    <row r="175" spans="1:8" x14ac:dyDescent="0.2">
      <c r="A175" t="s">
        <v>217</v>
      </c>
      <c r="B175" t="s">
        <v>1</v>
      </c>
      <c r="C175" t="s">
        <v>9</v>
      </c>
      <c r="D175" t="s">
        <v>3</v>
      </c>
      <c r="E175">
        <f>IF(_6918[[#This Row],[Vote]]="YEA",1,0)</f>
        <v>0</v>
      </c>
      <c r="F175" cm="1">
        <f t="array" ref="F175">_xlfn.XLOOKUP(Table8[Bill],Table2[Bill],Table2[Agree Value])</f>
        <v>0</v>
      </c>
      <c r="G175">
        <f>IF(_6918[[#This Row],[Value]]=_6918[[#This Row],[Agree]],_6918[[#This Row],[Count]],0)</f>
        <v>9</v>
      </c>
      <c r="H175" cm="1">
        <f t="array" ref="H175">_xlfn.XLOOKUP(Table8[Bill],Table2[Bill],Table2[Weight?],"Error")</f>
        <v>9</v>
      </c>
    </row>
    <row r="176" spans="1:8" x14ac:dyDescent="0.2">
      <c r="A176" t="s">
        <v>218</v>
      </c>
      <c r="B176" t="s">
        <v>5</v>
      </c>
      <c r="C176" t="s">
        <v>219</v>
      </c>
      <c r="D176" t="s">
        <v>7</v>
      </c>
      <c r="E176">
        <f>IF(_6918[[#This Row],[Vote]]="YEA",1,0)</f>
        <v>1</v>
      </c>
      <c r="F176" cm="1">
        <f t="array" ref="F176">_xlfn.XLOOKUP(Table8[Bill],Table2[Bill],Table2[Agree Value])</f>
        <v>0</v>
      </c>
      <c r="G176">
        <f>IF(_6918[[#This Row],[Value]]=_6918[[#This Row],[Agree]],_6918[[#This Row],[Count]],0)</f>
        <v>0</v>
      </c>
      <c r="H176" cm="1">
        <f t="array" ref="H176">_xlfn.XLOOKUP(Table8[Bill],Table2[Bill],Table2[Weight?],"Error")</f>
        <v>9</v>
      </c>
    </row>
    <row r="177" spans="1:8" x14ac:dyDescent="0.2">
      <c r="A177" t="s">
        <v>220</v>
      </c>
      <c r="B177" t="s">
        <v>5</v>
      </c>
      <c r="C177" t="s">
        <v>75</v>
      </c>
      <c r="D177" t="s">
        <v>7</v>
      </c>
      <c r="E177">
        <f>IF(_6918[[#This Row],[Vote]]="YEA",1,0)</f>
        <v>1</v>
      </c>
      <c r="F177" cm="1">
        <f t="array" ref="F177">_xlfn.XLOOKUP(Table8[Bill],Table2[Bill],Table2[Agree Value])</f>
        <v>0</v>
      </c>
      <c r="G177">
        <f>IF(_6918[[#This Row],[Value]]=_6918[[#This Row],[Agree]],_6918[[#This Row],[Count]],0)</f>
        <v>0</v>
      </c>
      <c r="H177" cm="1">
        <f t="array" ref="H177">_xlfn.XLOOKUP(Table8[Bill],Table2[Bill],Table2[Weight?],"Error")</f>
        <v>9</v>
      </c>
    </row>
    <row r="178" spans="1:8" x14ac:dyDescent="0.2">
      <c r="A178" t="s">
        <v>221</v>
      </c>
      <c r="B178" t="s">
        <v>1</v>
      </c>
      <c r="C178" t="s">
        <v>118</v>
      </c>
      <c r="D178" t="s">
        <v>3</v>
      </c>
      <c r="E178">
        <f>IF(_6918[[#This Row],[Vote]]="YEA",1,0)</f>
        <v>0</v>
      </c>
      <c r="F178" cm="1">
        <f t="array" ref="F178">_xlfn.XLOOKUP(Table8[Bill],Table2[Bill],Table2[Agree Value])</f>
        <v>0</v>
      </c>
      <c r="G178">
        <f>IF(_6918[[#This Row],[Value]]=_6918[[#This Row],[Agree]],_6918[[#This Row],[Count]],0)</f>
        <v>9</v>
      </c>
      <c r="H178" cm="1">
        <f t="array" ref="H178">_xlfn.XLOOKUP(Table8[Bill],Table2[Bill],Table2[Weight?],"Error")</f>
        <v>9</v>
      </c>
    </row>
    <row r="179" spans="1:8" x14ac:dyDescent="0.2">
      <c r="A179" t="s">
        <v>222</v>
      </c>
      <c r="B179" t="s">
        <v>5</v>
      </c>
      <c r="C179" t="s">
        <v>49</v>
      </c>
      <c r="D179" t="s">
        <v>7</v>
      </c>
      <c r="E179">
        <f>IF(_6918[[#This Row],[Vote]]="YEA",1,0)</f>
        <v>1</v>
      </c>
      <c r="F179" cm="1">
        <f t="array" ref="F179">_xlfn.XLOOKUP(Table8[Bill],Table2[Bill],Table2[Agree Value])</f>
        <v>0</v>
      </c>
      <c r="G179">
        <f>IF(_6918[[#This Row],[Value]]=_6918[[#This Row],[Agree]],_6918[[#This Row],[Count]],0)</f>
        <v>0</v>
      </c>
      <c r="H179" cm="1">
        <f t="array" ref="H179">_xlfn.XLOOKUP(Table8[Bill],Table2[Bill],Table2[Weight?],"Error")</f>
        <v>9</v>
      </c>
    </row>
    <row r="180" spans="1:8" x14ac:dyDescent="0.2">
      <c r="A180" t="s">
        <v>223</v>
      </c>
      <c r="B180" t="s">
        <v>5</v>
      </c>
      <c r="C180" t="s">
        <v>89</v>
      </c>
      <c r="D180" t="s">
        <v>7</v>
      </c>
      <c r="E180">
        <f>IF(_6918[[#This Row],[Vote]]="YEA",1,0)</f>
        <v>1</v>
      </c>
      <c r="F180" cm="1">
        <f t="array" ref="F180">_xlfn.XLOOKUP(Table8[Bill],Table2[Bill],Table2[Agree Value])</f>
        <v>0</v>
      </c>
      <c r="G180">
        <f>IF(_6918[[#This Row],[Value]]=_6918[[#This Row],[Agree]],_6918[[#This Row],[Count]],0)</f>
        <v>0</v>
      </c>
      <c r="H180" cm="1">
        <f t="array" ref="H180">_xlfn.XLOOKUP(Table8[Bill],Table2[Bill],Table2[Weight?],"Error")</f>
        <v>9</v>
      </c>
    </row>
    <row r="181" spans="1:8" x14ac:dyDescent="0.2">
      <c r="A181" t="s">
        <v>494</v>
      </c>
      <c r="B181" t="s">
        <v>1</v>
      </c>
      <c r="C181" t="s">
        <v>64</v>
      </c>
      <c r="D181" t="s">
        <v>3</v>
      </c>
      <c r="E181">
        <f>IF(_6918[[#This Row],[Vote]]="YEA",1,0)</f>
        <v>0</v>
      </c>
      <c r="F181" cm="1">
        <f t="array" ref="F181">_xlfn.XLOOKUP(Table8[Bill],Table2[Bill],Table2[Agree Value])</f>
        <v>0</v>
      </c>
      <c r="G181">
        <f>IF(_6918[[#This Row],[Value]]=_6918[[#This Row],[Agree]],_6918[[#This Row],[Count]],0)</f>
        <v>9</v>
      </c>
      <c r="H181" cm="1">
        <f t="array" ref="H181">_xlfn.XLOOKUP(Table8[Bill],Table2[Bill],Table2[Weight?],"Error")</f>
        <v>9</v>
      </c>
    </row>
    <row r="182" spans="1:8" x14ac:dyDescent="0.2">
      <c r="A182" t="s">
        <v>224</v>
      </c>
      <c r="B182" t="s">
        <v>5</v>
      </c>
      <c r="C182" t="s">
        <v>123</v>
      </c>
      <c r="D182" t="s">
        <v>7</v>
      </c>
      <c r="E182">
        <f>IF(_6918[[#This Row],[Vote]]="YEA",1,0)</f>
        <v>1</v>
      </c>
      <c r="F182" cm="1">
        <f t="array" ref="F182">_xlfn.XLOOKUP(Table8[Bill],Table2[Bill],Table2[Agree Value])</f>
        <v>0</v>
      </c>
      <c r="G182">
        <f>IF(_6918[[#This Row],[Value]]=_6918[[#This Row],[Agree]],_6918[[#This Row],[Count]],0)</f>
        <v>0</v>
      </c>
      <c r="H182" cm="1">
        <f t="array" ref="H182">_xlfn.XLOOKUP(Table8[Bill],Table2[Bill],Table2[Weight?],"Error")</f>
        <v>9</v>
      </c>
    </row>
    <row r="183" spans="1:8" x14ac:dyDescent="0.2">
      <c r="A183" t="s">
        <v>225</v>
      </c>
      <c r="B183" t="s">
        <v>1</v>
      </c>
      <c r="C183" t="s">
        <v>118</v>
      </c>
      <c r="D183" t="s">
        <v>3</v>
      </c>
      <c r="E183">
        <f>IF(_6918[[#This Row],[Vote]]="YEA",1,0)</f>
        <v>0</v>
      </c>
      <c r="F183" cm="1">
        <f t="array" ref="F183">_xlfn.XLOOKUP(Table8[Bill],Table2[Bill],Table2[Agree Value])</f>
        <v>0</v>
      </c>
      <c r="G183">
        <f>IF(_6918[[#This Row],[Value]]=_6918[[#This Row],[Agree]],_6918[[#This Row],[Count]],0)</f>
        <v>9</v>
      </c>
      <c r="H183" cm="1">
        <f t="array" ref="H183">_xlfn.XLOOKUP(Table8[Bill],Table2[Bill],Table2[Weight?],"Error")</f>
        <v>9</v>
      </c>
    </row>
    <row r="184" spans="1:8" x14ac:dyDescent="0.2">
      <c r="A184" t="s">
        <v>226</v>
      </c>
      <c r="B184" t="s">
        <v>5</v>
      </c>
      <c r="C184" t="s">
        <v>164</v>
      </c>
      <c r="D184" t="s">
        <v>7</v>
      </c>
      <c r="E184">
        <f>IF(_6918[[#This Row],[Vote]]="YEA",1,0)</f>
        <v>1</v>
      </c>
      <c r="F184" cm="1">
        <f t="array" ref="F184">_xlfn.XLOOKUP(Table8[Bill],Table2[Bill],Table2[Agree Value])</f>
        <v>0</v>
      </c>
      <c r="G184">
        <f>IF(_6918[[#This Row],[Value]]=_6918[[#This Row],[Agree]],_6918[[#This Row],[Count]],0)</f>
        <v>0</v>
      </c>
      <c r="H184" cm="1">
        <f t="array" ref="H184">_xlfn.XLOOKUP(Table8[Bill],Table2[Bill],Table2[Weight?],"Error")</f>
        <v>9</v>
      </c>
    </row>
    <row r="185" spans="1:8" x14ac:dyDescent="0.2">
      <c r="A185" t="s">
        <v>227</v>
      </c>
      <c r="B185" t="s">
        <v>1</v>
      </c>
      <c r="C185" t="s">
        <v>19</v>
      </c>
      <c r="D185" t="s">
        <v>3</v>
      </c>
      <c r="E185">
        <f>IF(_6918[[#This Row],[Vote]]="YEA",1,0)</f>
        <v>0</v>
      </c>
      <c r="F185" cm="1">
        <f t="array" ref="F185">_xlfn.XLOOKUP(Table8[Bill],Table2[Bill],Table2[Agree Value])</f>
        <v>0</v>
      </c>
      <c r="G185">
        <f>IF(_6918[[#This Row],[Value]]=_6918[[#This Row],[Agree]],_6918[[#This Row],[Count]],0)</f>
        <v>9</v>
      </c>
      <c r="H185" cm="1">
        <f t="array" ref="H185">_xlfn.XLOOKUP(Table8[Bill],Table2[Bill],Table2[Weight?],"Error")</f>
        <v>9</v>
      </c>
    </row>
    <row r="186" spans="1:8" x14ac:dyDescent="0.2">
      <c r="A186" t="s">
        <v>228</v>
      </c>
      <c r="B186" t="s">
        <v>5</v>
      </c>
      <c r="C186" t="s">
        <v>29</v>
      </c>
      <c r="D186" t="s">
        <v>7</v>
      </c>
      <c r="E186">
        <f>IF(_6918[[#This Row],[Vote]]="YEA",1,0)</f>
        <v>1</v>
      </c>
      <c r="F186" cm="1">
        <f t="array" ref="F186">_xlfn.XLOOKUP(Table8[Bill],Table2[Bill],Table2[Agree Value])</f>
        <v>0</v>
      </c>
      <c r="G186">
        <f>IF(_6918[[#This Row],[Value]]=_6918[[#This Row],[Agree]],_6918[[#This Row],[Count]],0)</f>
        <v>0</v>
      </c>
      <c r="H186" cm="1">
        <f t="array" ref="H186">_xlfn.XLOOKUP(Table8[Bill],Table2[Bill],Table2[Weight?],"Error")</f>
        <v>9</v>
      </c>
    </row>
    <row r="187" spans="1:8" x14ac:dyDescent="0.2">
      <c r="A187" t="s">
        <v>229</v>
      </c>
      <c r="B187" t="s">
        <v>1</v>
      </c>
      <c r="C187" t="s">
        <v>66</v>
      </c>
      <c r="D187" t="s">
        <v>3</v>
      </c>
      <c r="E187">
        <f>IF(_6918[[#This Row],[Vote]]="YEA",1,0)</f>
        <v>0</v>
      </c>
      <c r="F187" cm="1">
        <f t="array" ref="F187">_xlfn.XLOOKUP(Table8[Bill],Table2[Bill],Table2[Agree Value])</f>
        <v>0</v>
      </c>
      <c r="G187">
        <f>IF(_6918[[#This Row],[Value]]=_6918[[#This Row],[Agree]],_6918[[#This Row],[Count]],0)</f>
        <v>9</v>
      </c>
      <c r="H187" cm="1">
        <f t="array" ref="H187">_xlfn.XLOOKUP(Table8[Bill],Table2[Bill],Table2[Weight?],"Error")</f>
        <v>9</v>
      </c>
    </row>
    <row r="188" spans="1:8" x14ac:dyDescent="0.2">
      <c r="A188" t="s">
        <v>230</v>
      </c>
      <c r="B188" t="s">
        <v>1</v>
      </c>
      <c r="C188" t="s">
        <v>219</v>
      </c>
      <c r="D188" t="s">
        <v>3</v>
      </c>
      <c r="E188">
        <f>IF(_6918[[#This Row],[Vote]]="YEA",1,0)</f>
        <v>0</v>
      </c>
      <c r="F188" cm="1">
        <f t="array" ref="F188">_xlfn.XLOOKUP(Table8[Bill],Table2[Bill],Table2[Agree Value])</f>
        <v>0</v>
      </c>
      <c r="G188">
        <f>IF(_6918[[#This Row],[Value]]=_6918[[#This Row],[Agree]],_6918[[#This Row],[Count]],0)</f>
        <v>9</v>
      </c>
      <c r="H188" cm="1">
        <f t="array" ref="H188">_xlfn.XLOOKUP(Table8[Bill],Table2[Bill],Table2[Weight?],"Error")</f>
        <v>9</v>
      </c>
    </row>
    <row r="189" spans="1:8" x14ac:dyDescent="0.2">
      <c r="A189" t="s">
        <v>231</v>
      </c>
      <c r="B189" t="s">
        <v>1</v>
      </c>
      <c r="C189" t="s">
        <v>42</v>
      </c>
      <c r="D189" t="s">
        <v>3</v>
      </c>
      <c r="E189">
        <f>IF(_6918[[#This Row],[Vote]]="YEA",1,0)</f>
        <v>0</v>
      </c>
      <c r="F189" cm="1">
        <f t="array" ref="F189">_xlfn.XLOOKUP(Table8[Bill],Table2[Bill],Table2[Agree Value])</f>
        <v>0</v>
      </c>
      <c r="G189">
        <f>IF(_6918[[#This Row],[Value]]=_6918[[#This Row],[Agree]],_6918[[#This Row],[Count]],0)</f>
        <v>9</v>
      </c>
      <c r="H189" cm="1">
        <f t="array" ref="H189">_xlfn.XLOOKUP(Table8[Bill],Table2[Bill],Table2[Weight?],"Error")</f>
        <v>9</v>
      </c>
    </row>
    <row r="190" spans="1:8" x14ac:dyDescent="0.2">
      <c r="A190" t="s">
        <v>232</v>
      </c>
      <c r="B190" t="s">
        <v>5</v>
      </c>
      <c r="C190" t="s">
        <v>2</v>
      </c>
      <c r="D190" t="s">
        <v>7</v>
      </c>
      <c r="E190">
        <f>IF(_6918[[#This Row],[Vote]]="YEA",1,0)</f>
        <v>1</v>
      </c>
      <c r="F190" cm="1">
        <f t="array" ref="F190">_xlfn.XLOOKUP(Table8[Bill],Table2[Bill],Table2[Agree Value])</f>
        <v>0</v>
      </c>
      <c r="G190">
        <f>IF(_6918[[#This Row],[Value]]=_6918[[#This Row],[Agree]],_6918[[#This Row],[Count]],0)</f>
        <v>0</v>
      </c>
      <c r="H190" cm="1">
        <f t="array" ref="H190">_xlfn.XLOOKUP(Table8[Bill],Table2[Bill],Table2[Weight?],"Error")</f>
        <v>9</v>
      </c>
    </row>
    <row r="191" spans="1:8" x14ac:dyDescent="0.2">
      <c r="A191" t="s">
        <v>233</v>
      </c>
      <c r="B191" t="s">
        <v>1</v>
      </c>
      <c r="C191" t="s">
        <v>9</v>
      </c>
      <c r="D191" t="s">
        <v>3</v>
      </c>
      <c r="E191">
        <f>IF(_6918[[#This Row],[Vote]]="YEA",1,0)</f>
        <v>0</v>
      </c>
      <c r="F191" cm="1">
        <f t="array" ref="F191">_xlfn.XLOOKUP(Table8[Bill],Table2[Bill],Table2[Agree Value])</f>
        <v>0</v>
      </c>
      <c r="G191">
        <f>IF(_6918[[#This Row],[Value]]=_6918[[#This Row],[Agree]],_6918[[#This Row],[Count]],0)</f>
        <v>9</v>
      </c>
      <c r="H191" cm="1">
        <f t="array" ref="H191">_xlfn.XLOOKUP(Table8[Bill],Table2[Bill],Table2[Weight?],"Error")</f>
        <v>9</v>
      </c>
    </row>
    <row r="192" spans="1:8" x14ac:dyDescent="0.2">
      <c r="A192" t="s">
        <v>234</v>
      </c>
      <c r="B192" t="s">
        <v>5</v>
      </c>
      <c r="C192" t="s">
        <v>45</v>
      </c>
      <c r="D192" t="s">
        <v>7</v>
      </c>
      <c r="E192">
        <f>IF(_6918[[#This Row],[Vote]]="YEA",1,0)</f>
        <v>1</v>
      </c>
      <c r="F192" cm="1">
        <f t="array" ref="F192">_xlfn.XLOOKUP(Table8[Bill],Table2[Bill],Table2[Agree Value])</f>
        <v>0</v>
      </c>
      <c r="G192">
        <f>IF(_6918[[#This Row],[Value]]=_6918[[#This Row],[Agree]],_6918[[#This Row],[Count]],0)</f>
        <v>0</v>
      </c>
      <c r="H192" cm="1">
        <f t="array" ref="H192">_xlfn.XLOOKUP(Table8[Bill],Table2[Bill],Table2[Weight?],"Error")</f>
        <v>9</v>
      </c>
    </row>
    <row r="193" spans="1:8" x14ac:dyDescent="0.2">
      <c r="A193" t="s">
        <v>235</v>
      </c>
      <c r="B193" t="s">
        <v>5</v>
      </c>
      <c r="C193" t="s">
        <v>15</v>
      </c>
      <c r="D193" t="s">
        <v>7</v>
      </c>
      <c r="E193">
        <f>IF(_6918[[#This Row],[Vote]]="YEA",1,0)</f>
        <v>1</v>
      </c>
      <c r="F193" cm="1">
        <f t="array" ref="F193">_xlfn.XLOOKUP(Table8[Bill],Table2[Bill],Table2[Agree Value])</f>
        <v>0</v>
      </c>
      <c r="G193">
        <f>IF(_6918[[#This Row],[Value]]=_6918[[#This Row],[Agree]],_6918[[#This Row],[Count]],0)</f>
        <v>0</v>
      </c>
      <c r="H193" cm="1">
        <f t="array" ref="H193">_xlfn.XLOOKUP(Table8[Bill],Table2[Bill],Table2[Weight?],"Error")</f>
        <v>9</v>
      </c>
    </row>
    <row r="194" spans="1:8" x14ac:dyDescent="0.2">
      <c r="A194" t="s">
        <v>236</v>
      </c>
      <c r="B194" t="s">
        <v>5</v>
      </c>
      <c r="C194" t="s">
        <v>9</v>
      </c>
      <c r="D194" t="s">
        <v>7</v>
      </c>
      <c r="E194">
        <f>IF(_6918[[#This Row],[Vote]]="YEA",1,0)</f>
        <v>1</v>
      </c>
      <c r="F194" cm="1">
        <f t="array" ref="F194">_xlfn.XLOOKUP(Table8[Bill],Table2[Bill],Table2[Agree Value])</f>
        <v>0</v>
      </c>
      <c r="G194">
        <f>IF(_6918[[#This Row],[Value]]=_6918[[#This Row],[Agree]],_6918[[#This Row],[Count]],0)</f>
        <v>0</v>
      </c>
      <c r="H194" cm="1">
        <f t="array" ref="H194">_xlfn.XLOOKUP(Table8[Bill],Table2[Bill],Table2[Weight?],"Error")</f>
        <v>9</v>
      </c>
    </row>
    <row r="195" spans="1:8" x14ac:dyDescent="0.2">
      <c r="A195" t="s">
        <v>237</v>
      </c>
      <c r="B195" t="s">
        <v>1</v>
      </c>
      <c r="C195" t="s">
        <v>219</v>
      </c>
      <c r="D195" t="s">
        <v>3</v>
      </c>
      <c r="E195">
        <f>IF(_6918[[#This Row],[Vote]]="YEA",1,0)</f>
        <v>0</v>
      </c>
      <c r="F195" cm="1">
        <f t="array" ref="F195">_xlfn.XLOOKUP(Table8[Bill],Table2[Bill],Table2[Agree Value])</f>
        <v>0</v>
      </c>
      <c r="G195">
        <f>IF(_6918[[#This Row],[Value]]=_6918[[#This Row],[Agree]],_6918[[#This Row],[Count]],0)</f>
        <v>9</v>
      </c>
      <c r="H195" cm="1">
        <f t="array" ref="H195">_xlfn.XLOOKUP(Table8[Bill],Table2[Bill],Table2[Weight?],"Error")</f>
        <v>9</v>
      </c>
    </row>
    <row r="196" spans="1:8" x14ac:dyDescent="0.2">
      <c r="A196" t="s">
        <v>238</v>
      </c>
      <c r="B196" t="s">
        <v>1</v>
      </c>
      <c r="C196" t="s">
        <v>62</v>
      </c>
      <c r="D196" t="s">
        <v>3</v>
      </c>
      <c r="E196">
        <f>IF(_6918[[#This Row],[Vote]]="YEA",1,0)</f>
        <v>0</v>
      </c>
      <c r="F196" cm="1">
        <f t="array" ref="F196">_xlfn.XLOOKUP(Table8[Bill],Table2[Bill],Table2[Agree Value])</f>
        <v>0</v>
      </c>
      <c r="G196">
        <f>IF(_6918[[#This Row],[Value]]=_6918[[#This Row],[Agree]],_6918[[#This Row],[Count]],0)</f>
        <v>9</v>
      </c>
      <c r="H196" cm="1">
        <f t="array" ref="H196">_xlfn.XLOOKUP(Table8[Bill],Table2[Bill],Table2[Weight?],"Error")</f>
        <v>9</v>
      </c>
    </row>
    <row r="197" spans="1:8" x14ac:dyDescent="0.2">
      <c r="A197" t="s">
        <v>239</v>
      </c>
      <c r="B197" t="s">
        <v>1</v>
      </c>
      <c r="C197" t="s">
        <v>2</v>
      </c>
      <c r="D197" t="s">
        <v>3</v>
      </c>
      <c r="E197">
        <f>IF(_6918[[#This Row],[Vote]]="YEA",1,0)</f>
        <v>0</v>
      </c>
      <c r="F197" cm="1">
        <f t="array" ref="F197">_xlfn.XLOOKUP(Table8[Bill],Table2[Bill],Table2[Agree Value])</f>
        <v>0</v>
      </c>
      <c r="G197">
        <f>IF(_6918[[#This Row],[Value]]=_6918[[#This Row],[Agree]],_6918[[#This Row],[Count]],0)</f>
        <v>9</v>
      </c>
      <c r="H197" cm="1">
        <f t="array" ref="H197">_xlfn.XLOOKUP(Table8[Bill],Table2[Bill],Table2[Weight?],"Error")</f>
        <v>9</v>
      </c>
    </row>
    <row r="198" spans="1:8" x14ac:dyDescent="0.2">
      <c r="A198" t="s">
        <v>240</v>
      </c>
      <c r="B198" t="s">
        <v>5</v>
      </c>
      <c r="C198" t="s">
        <v>15</v>
      </c>
      <c r="D198" t="s">
        <v>7</v>
      </c>
      <c r="E198">
        <f>IF(_6918[[#This Row],[Vote]]="YEA",1,0)</f>
        <v>1</v>
      </c>
      <c r="F198" cm="1">
        <f t="array" ref="F198">_xlfn.XLOOKUP(Table8[Bill],Table2[Bill],Table2[Agree Value])</f>
        <v>0</v>
      </c>
      <c r="G198">
        <f>IF(_6918[[#This Row],[Value]]=_6918[[#This Row],[Agree]],_6918[[#This Row],[Count]],0)</f>
        <v>0</v>
      </c>
      <c r="H198" cm="1">
        <f t="array" ref="H198">_xlfn.XLOOKUP(Table8[Bill],Table2[Bill],Table2[Weight?],"Error")</f>
        <v>9</v>
      </c>
    </row>
    <row r="199" spans="1:8" x14ac:dyDescent="0.2">
      <c r="A199" t="s">
        <v>241</v>
      </c>
      <c r="B199" t="s">
        <v>1</v>
      </c>
      <c r="C199" t="s">
        <v>15</v>
      </c>
      <c r="D199" t="s">
        <v>3</v>
      </c>
      <c r="E199">
        <f>IF(_6918[[#This Row],[Vote]]="YEA",1,0)</f>
        <v>0</v>
      </c>
      <c r="F199" cm="1">
        <f t="array" ref="F199">_xlfn.XLOOKUP(Table8[Bill],Table2[Bill],Table2[Agree Value])</f>
        <v>0</v>
      </c>
      <c r="G199">
        <f>IF(_6918[[#This Row],[Value]]=_6918[[#This Row],[Agree]],_6918[[#This Row],[Count]],0)</f>
        <v>9</v>
      </c>
      <c r="H199" cm="1">
        <f t="array" ref="H199">_xlfn.XLOOKUP(Table8[Bill],Table2[Bill],Table2[Weight?],"Error")</f>
        <v>9</v>
      </c>
    </row>
    <row r="200" spans="1:8" x14ac:dyDescent="0.2">
      <c r="A200" t="s">
        <v>242</v>
      </c>
      <c r="B200" t="s">
        <v>1</v>
      </c>
      <c r="C200" t="s">
        <v>9</v>
      </c>
      <c r="D200" t="s">
        <v>3</v>
      </c>
      <c r="E200">
        <f>IF(_6918[[#This Row],[Vote]]="YEA",1,0)</f>
        <v>0</v>
      </c>
      <c r="F200" cm="1">
        <f t="array" ref="F200">_xlfn.XLOOKUP(Table8[Bill],Table2[Bill],Table2[Agree Value])</f>
        <v>0</v>
      </c>
      <c r="G200">
        <f>IF(_6918[[#This Row],[Value]]=_6918[[#This Row],[Agree]],_6918[[#This Row],[Count]],0)</f>
        <v>9</v>
      </c>
      <c r="H200" cm="1">
        <f t="array" ref="H200">_xlfn.XLOOKUP(Table8[Bill],Table2[Bill],Table2[Weight?],"Error")</f>
        <v>9</v>
      </c>
    </row>
    <row r="201" spans="1:8" x14ac:dyDescent="0.2">
      <c r="A201" t="s">
        <v>243</v>
      </c>
      <c r="B201" t="s">
        <v>5</v>
      </c>
      <c r="C201" t="s">
        <v>45</v>
      </c>
      <c r="D201" t="s">
        <v>400</v>
      </c>
      <c r="E201">
        <f>IF(_6918[[#This Row],[Vote]]="YEA",1,0)</f>
        <v>0</v>
      </c>
      <c r="F201" cm="1">
        <f t="array" ref="F201">_xlfn.XLOOKUP(Table8[Bill],Table2[Bill],Table2[Agree Value])</f>
        <v>0</v>
      </c>
      <c r="G201">
        <f>IF(_6918[[#This Row],[Value]]=_6918[[#This Row],[Agree]],_6918[[#This Row],[Count]],0)</f>
        <v>9</v>
      </c>
      <c r="H201" cm="1">
        <f t="array" ref="H201">_xlfn.XLOOKUP(Table8[Bill],Table2[Bill],Table2[Weight?],"Error")</f>
        <v>9</v>
      </c>
    </row>
    <row r="202" spans="1:8" x14ac:dyDescent="0.2">
      <c r="A202" t="s">
        <v>244</v>
      </c>
      <c r="B202" t="s">
        <v>1</v>
      </c>
      <c r="C202" t="s">
        <v>141</v>
      </c>
      <c r="D202" t="s">
        <v>3</v>
      </c>
      <c r="E202">
        <f>IF(_6918[[#This Row],[Vote]]="YEA",1,0)</f>
        <v>0</v>
      </c>
      <c r="F202" cm="1">
        <f t="array" ref="F202">_xlfn.XLOOKUP(Table8[Bill],Table2[Bill],Table2[Agree Value])</f>
        <v>0</v>
      </c>
      <c r="G202">
        <f>IF(_6918[[#This Row],[Value]]=_6918[[#This Row],[Agree]],_6918[[#This Row],[Count]],0)</f>
        <v>9</v>
      </c>
      <c r="H202" cm="1">
        <f t="array" ref="H202">_xlfn.XLOOKUP(Table8[Bill],Table2[Bill],Table2[Weight?],"Error")</f>
        <v>9</v>
      </c>
    </row>
    <row r="203" spans="1:8" x14ac:dyDescent="0.2">
      <c r="A203" t="s">
        <v>245</v>
      </c>
      <c r="B203" t="s">
        <v>1</v>
      </c>
      <c r="C203" t="s">
        <v>64</v>
      </c>
      <c r="D203" t="s">
        <v>3</v>
      </c>
      <c r="E203">
        <f>IF(_6918[[#This Row],[Vote]]="YEA",1,0)</f>
        <v>0</v>
      </c>
      <c r="F203" cm="1">
        <f t="array" ref="F203">_xlfn.XLOOKUP(Table8[Bill],Table2[Bill],Table2[Agree Value])</f>
        <v>0</v>
      </c>
      <c r="G203">
        <f>IF(_6918[[#This Row],[Value]]=_6918[[#This Row],[Agree]],_6918[[#This Row],[Count]],0)</f>
        <v>9</v>
      </c>
      <c r="H203" cm="1">
        <f t="array" ref="H203">_xlfn.XLOOKUP(Table8[Bill],Table2[Bill],Table2[Weight?],"Error")</f>
        <v>9</v>
      </c>
    </row>
    <row r="204" spans="1:8" x14ac:dyDescent="0.2">
      <c r="A204" t="s">
        <v>246</v>
      </c>
      <c r="B204" t="s">
        <v>1</v>
      </c>
      <c r="C204" t="s">
        <v>13</v>
      </c>
      <c r="D204" t="s">
        <v>3</v>
      </c>
      <c r="E204">
        <f>IF(_6918[[#This Row],[Vote]]="YEA",1,0)</f>
        <v>0</v>
      </c>
      <c r="F204" cm="1">
        <f t="array" ref="F204">_xlfn.XLOOKUP(Table8[Bill],Table2[Bill],Table2[Agree Value])</f>
        <v>0</v>
      </c>
      <c r="G204">
        <f>IF(_6918[[#This Row],[Value]]=_6918[[#This Row],[Agree]],_6918[[#This Row],[Count]],0)</f>
        <v>9</v>
      </c>
      <c r="H204" cm="1">
        <f t="array" ref="H204">_xlfn.XLOOKUP(Table8[Bill],Table2[Bill],Table2[Weight?],"Error")</f>
        <v>9</v>
      </c>
    </row>
    <row r="205" spans="1:8" x14ac:dyDescent="0.2">
      <c r="A205" t="s">
        <v>247</v>
      </c>
      <c r="B205" t="s">
        <v>5</v>
      </c>
      <c r="C205" t="s">
        <v>89</v>
      </c>
      <c r="D205" t="s">
        <v>7</v>
      </c>
      <c r="E205">
        <f>IF(_6918[[#This Row],[Vote]]="YEA",1,0)</f>
        <v>1</v>
      </c>
      <c r="F205" cm="1">
        <f t="array" ref="F205">_xlfn.XLOOKUP(Table8[Bill],Table2[Bill],Table2[Agree Value])</f>
        <v>0</v>
      </c>
      <c r="G205">
        <f>IF(_6918[[#This Row],[Value]]=_6918[[#This Row],[Agree]],_6918[[#This Row],[Count]],0)</f>
        <v>0</v>
      </c>
      <c r="H205" cm="1">
        <f t="array" ref="H205">_xlfn.XLOOKUP(Table8[Bill],Table2[Bill],Table2[Weight?],"Error")</f>
        <v>9</v>
      </c>
    </row>
    <row r="206" spans="1:8" x14ac:dyDescent="0.2">
      <c r="A206" t="s">
        <v>495</v>
      </c>
      <c r="B206" t="s">
        <v>5</v>
      </c>
      <c r="C206" t="s">
        <v>31</v>
      </c>
      <c r="D206" t="s">
        <v>7</v>
      </c>
      <c r="E206">
        <f>IF(_6918[[#This Row],[Vote]]="YEA",1,0)</f>
        <v>1</v>
      </c>
      <c r="F206" cm="1">
        <f t="array" ref="F206">_xlfn.XLOOKUP(Table8[Bill],Table2[Bill],Table2[Agree Value])</f>
        <v>0</v>
      </c>
      <c r="G206">
        <f>IF(_6918[[#This Row],[Value]]=_6918[[#This Row],[Agree]],_6918[[#This Row],[Count]],0)</f>
        <v>0</v>
      </c>
      <c r="H206" cm="1">
        <f t="array" ref="H206">_xlfn.XLOOKUP(Table8[Bill],Table2[Bill],Table2[Weight?],"Error")</f>
        <v>9</v>
      </c>
    </row>
    <row r="207" spans="1:8" x14ac:dyDescent="0.2">
      <c r="A207" t="s">
        <v>248</v>
      </c>
      <c r="B207" t="s">
        <v>5</v>
      </c>
      <c r="C207" t="s">
        <v>249</v>
      </c>
      <c r="D207" t="s">
        <v>7</v>
      </c>
      <c r="E207">
        <f>IF(_6918[[#This Row],[Vote]]="YEA",1,0)</f>
        <v>1</v>
      </c>
      <c r="F207" cm="1">
        <f t="array" ref="F207">_xlfn.XLOOKUP(Table8[Bill],Table2[Bill],Table2[Agree Value])</f>
        <v>0</v>
      </c>
      <c r="G207">
        <f>IF(_6918[[#This Row],[Value]]=_6918[[#This Row],[Agree]],_6918[[#This Row],[Count]],0)</f>
        <v>0</v>
      </c>
      <c r="H207" cm="1">
        <f t="array" ref="H207">_xlfn.XLOOKUP(Table8[Bill],Table2[Bill],Table2[Weight?],"Error")</f>
        <v>9</v>
      </c>
    </row>
    <row r="208" spans="1:8" x14ac:dyDescent="0.2">
      <c r="A208" t="s">
        <v>250</v>
      </c>
      <c r="B208" t="s">
        <v>5</v>
      </c>
      <c r="C208" t="s">
        <v>31</v>
      </c>
      <c r="D208" t="s">
        <v>7</v>
      </c>
      <c r="E208">
        <f>IF(_6918[[#This Row],[Vote]]="YEA",1,0)</f>
        <v>1</v>
      </c>
      <c r="F208" cm="1">
        <f t="array" ref="F208">_xlfn.XLOOKUP(Table8[Bill],Table2[Bill],Table2[Agree Value])</f>
        <v>0</v>
      </c>
      <c r="G208">
        <f>IF(_6918[[#This Row],[Value]]=_6918[[#This Row],[Agree]],_6918[[#This Row],[Count]],0)</f>
        <v>0</v>
      </c>
      <c r="H208" cm="1">
        <f t="array" ref="H208">_xlfn.XLOOKUP(Table8[Bill],Table2[Bill],Table2[Weight?],"Error")</f>
        <v>9</v>
      </c>
    </row>
    <row r="209" spans="1:8" x14ac:dyDescent="0.2">
      <c r="A209" t="s">
        <v>251</v>
      </c>
      <c r="B209" t="s">
        <v>5</v>
      </c>
      <c r="C209" t="s">
        <v>31</v>
      </c>
      <c r="D209" t="s">
        <v>7</v>
      </c>
      <c r="E209">
        <f>IF(_6918[[#This Row],[Vote]]="YEA",1,0)</f>
        <v>1</v>
      </c>
      <c r="F209" cm="1">
        <f t="array" ref="F209">_xlfn.XLOOKUP(Table8[Bill],Table2[Bill],Table2[Agree Value])</f>
        <v>0</v>
      </c>
      <c r="G209">
        <f>IF(_6918[[#This Row],[Value]]=_6918[[#This Row],[Agree]],_6918[[#This Row],[Count]],0)</f>
        <v>0</v>
      </c>
      <c r="H209" cm="1">
        <f t="array" ref="H209">_xlfn.XLOOKUP(Table8[Bill],Table2[Bill],Table2[Weight?],"Error")</f>
        <v>9</v>
      </c>
    </row>
    <row r="210" spans="1:8" x14ac:dyDescent="0.2">
      <c r="A210" t="s">
        <v>252</v>
      </c>
      <c r="B210" t="s">
        <v>5</v>
      </c>
      <c r="C210" t="s">
        <v>66</v>
      </c>
      <c r="D210" t="s">
        <v>7</v>
      </c>
      <c r="E210">
        <f>IF(_6918[[#This Row],[Vote]]="YEA",1,0)</f>
        <v>1</v>
      </c>
      <c r="F210" cm="1">
        <f t="array" ref="F210">_xlfn.XLOOKUP(Table8[Bill],Table2[Bill],Table2[Agree Value])</f>
        <v>0</v>
      </c>
      <c r="G210">
        <f>IF(_6918[[#This Row],[Value]]=_6918[[#This Row],[Agree]],_6918[[#This Row],[Count]],0)</f>
        <v>0</v>
      </c>
      <c r="H210" cm="1">
        <f t="array" ref="H210">_xlfn.XLOOKUP(Table8[Bill],Table2[Bill],Table2[Weight?],"Error")</f>
        <v>9</v>
      </c>
    </row>
    <row r="211" spans="1:8" x14ac:dyDescent="0.2">
      <c r="A211" t="s">
        <v>253</v>
      </c>
      <c r="B211" t="s">
        <v>1</v>
      </c>
      <c r="C211" t="s">
        <v>9</v>
      </c>
      <c r="D211" t="s">
        <v>3</v>
      </c>
      <c r="E211">
        <f>IF(_6918[[#This Row],[Vote]]="YEA",1,0)</f>
        <v>0</v>
      </c>
      <c r="F211" cm="1">
        <f t="array" ref="F211">_xlfn.XLOOKUP(Table8[Bill],Table2[Bill],Table2[Agree Value])</f>
        <v>0</v>
      </c>
      <c r="G211">
        <f>IF(_6918[[#This Row],[Value]]=_6918[[#This Row],[Agree]],_6918[[#This Row],[Count]],0)</f>
        <v>9</v>
      </c>
      <c r="H211" cm="1">
        <f t="array" ref="H211">_xlfn.XLOOKUP(Table8[Bill],Table2[Bill],Table2[Weight?],"Error")</f>
        <v>9</v>
      </c>
    </row>
    <row r="212" spans="1:8" x14ac:dyDescent="0.2">
      <c r="A212" t="s">
        <v>254</v>
      </c>
      <c r="B212" t="s">
        <v>1</v>
      </c>
      <c r="C212" t="s">
        <v>31</v>
      </c>
      <c r="D212" t="s">
        <v>3</v>
      </c>
      <c r="E212">
        <f>IF(_6918[[#This Row],[Vote]]="YEA",1,0)</f>
        <v>0</v>
      </c>
      <c r="F212" cm="1">
        <f t="array" ref="F212">_xlfn.XLOOKUP(Table8[Bill],Table2[Bill],Table2[Agree Value])</f>
        <v>0</v>
      </c>
      <c r="G212">
        <f>IF(_6918[[#This Row],[Value]]=_6918[[#This Row],[Agree]],_6918[[#This Row],[Count]],0)</f>
        <v>9</v>
      </c>
      <c r="H212" cm="1">
        <f t="array" ref="H212">_xlfn.XLOOKUP(Table8[Bill],Table2[Bill],Table2[Weight?],"Error")</f>
        <v>9</v>
      </c>
    </row>
    <row r="213" spans="1:8" x14ac:dyDescent="0.2">
      <c r="A213" t="s">
        <v>255</v>
      </c>
      <c r="B213" t="s">
        <v>5</v>
      </c>
      <c r="C213" t="s">
        <v>203</v>
      </c>
      <c r="D213" t="s">
        <v>7</v>
      </c>
      <c r="E213">
        <f>IF(_6918[[#This Row],[Vote]]="YEA",1,0)</f>
        <v>1</v>
      </c>
      <c r="F213" cm="1">
        <f t="array" ref="F213">_xlfn.XLOOKUP(Table8[Bill],Table2[Bill],Table2[Agree Value])</f>
        <v>0</v>
      </c>
      <c r="G213">
        <f>IF(_6918[[#This Row],[Value]]=_6918[[#This Row],[Agree]],_6918[[#This Row],[Count]],0)</f>
        <v>0</v>
      </c>
      <c r="H213" cm="1">
        <f t="array" ref="H213">_xlfn.XLOOKUP(Table8[Bill],Table2[Bill],Table2[Weight?],"Error")</f>
        <v>9</v>
      </c>
    </row>
    <row r="214" spans="1:8" x14ac:dyDescent="0.2">
      <c r="A214" t="s">
        <v>256</v>
      </c>
      <c r="B214" t="s">
        <v>1</v>
      </c>
      <c r="C214" t="s">
        <v>24</v>
      </c>
      <c r="D214" t="s">
        <v>3</v>
      </c>
      <c r="E214">
        <f>IF(_6918[[#This Row],[Vote]]="YEA",1,0)</f>
        <v>0</v>
      </c>
      <c r="F214" cm="1">
        <f t="array" ref="F214">_xlfn.XLOOKUP(Table8[Bill],Table2[Bill],Table2[Agree Value])</f>
        <v>0</v>
      </c>
      <c r="G214">
        <f>IF(_6918[[#This Row],[Value]]=_6918[[#This Row],[Agree]],_6918[[#This Row],[Count]],0)</f>
        <v>9</v>
      </c>
      <c r="H214" cm="1">
        <f t="array" ref="H214">_xlfn.XLOOKUP(Table8[Bill],Table2[Bill],Table2[Weight?],"Error")</f>
        <v>9</v>
      </c>
    </row>
    <row r="215" spans="1:8" x14ac:dyDescent="0.2">
      <c r="A215" t="s">
        <v>257</v>
      </c>
      <c r="B215" t="s">
        <v>1</v>
      </c>
      <c r="C215" t="s">
        <v>62</v>
      </c>
      <c r="D215" t="s">
        <v>3</v>
      </c>
      <c r="E215">
        <f>IF(_6918[[#This Row],[Vote]]="YEA",1,0)</f>
        <v>0</v>
      </c>
      <c r="F215" cm="1">
        <f t="array" ref="F215">_xlfn.XLOOKUP(Table8[Bill],Table2[Bill],Table2[Agree Value])</f>
        <v>0</v>
      </c>
      <c r="G215">
        <f>IF(_6918[[#This Row],[Value]]=_6918[[#This Row],[Agree]],_6918[[#This Row],[Count]],0)</f>
        <v>9</v>
      </c>
      <c r="H215" cm="1">
        <f t="array" ref="H215">_xlfn.XLOOKUP(Table8[Bill],Table2[Bill],Table2[Weight?],"Error")</f>
        <v>9</v>
      </c>
    </row>
    <row r="216" spans="1:8" x14ac:dyDescent="0.2">
      <c r="A216" t="s">
        <v>258</v>
      </c>
      <c r="B216" t="s">
        <v>5</v>
      </c>
      <c r="C216" t="s">
        <v>161</v>
      </c>
      <c r="D216" t="s">
        <v>7</v>
      </c>
      <c r="E216">
        <f>IF(_6918[[#This Row],[Vote]]="YEA",1,0)</f>
        <v>1</v>
      </c>
      <c r="F216" cm="1">
        <f t="array" ref="F216">_xlfn.XLOOKUP(Table8[Bill],Table2[Bill],Table2[Agree Value])</f>
        <v>0</v>
      </c>
      <c r="G216">
        <f>IF(_6918[[#This Row],[Value]]=_6918[[#This Row],[Agree]],_6918[[#This Row],[Count]],0)</f>
        <v>0</v>
      </c>
      <c r="H216" cm="1">
        <f t="array" ref="H216">_xlfn.XLOOKUP(Table8[Bill],Table2[Bill],Table2[Weight?],"Error")</f>
        <v>9</v>
      </c>
    </row>
    <row r="217" spans="1:8" x14ac:dyDescent="0.2">
      <c r="A217" t="s">
        <v>259</v>
      </c>
      <c r="B217" t="s">
        <v>5</v>
      </c>
      <c r="C217" t="s">
        <v>66</v>
      </c>
      <c r="D217" t="s">
        <v>7</v>
      </c>
      <c r="E217">
        <f>IF(_6918[[#This Row],[Vote]]="YEA",1,0)</f>
        <v>1</v>
      </c>
      <c r="F217" cm="1">
        <f t="array" ref="F217">_xlfn.XLOOKUP(Table8[Bill],Table2[Bill],Table2[Agree Value])</f>
        <v>0</v>
      </c>
      <c r="G217">
        <f>IF(_6918[[#This Row],[Value]]=_6918[[#This Row],[Agree]],_6918[[#This Row],[Count]],0)</f>
        <v>0</v>
      </c>
      <c r="H217" cm="1">
        <f t="array" ref="H217">_xlfn.XLOOKUP(Table8[Bill],Table2[Bill],Table2[Weight?],"Error")</f>
        <v>9</v>
      </c>
    </row>
    <row r="218" spans="1:8" x14ac:dyDescent="0.2">
      <c r="A218" t="s">
        <v>260</v>
      </c>
      <c r="B218" t="s">
        <v>1</v>
      </c>
      <c r="C218" t="s">
        <v>9</v>
      </c>
      <c r="D218" t="s">
        <v>3</v>
      </c>
      <c r="E218">
        <f>IF(_6918[[#This Row],[Vote]]="YEA",1,0)</f>
        <v>0</v>
      </c>
      <c r="F218" cm="1">
        <f t="array" ref="F218">_xlfn.XLOOKUP(Table8[Bill],Table2[Bill],Table2[Agree Value])</f>
        <v>0</v>
      </c>
      <c r="G218">
        <f>IF(_6918[[#This Row],[Value]]=_6918[[#This Row],[Agree]],_6918[[#This Row],[Count]],0)</f>
        <v>9</v>
      </c>
      <c r="H218" cm="1">
        <f t="array" ref="H218">_xlfn.XLOOKUP(Table8[Bill],Table2[Bill],Table2[Weight?],"Error")</f>
        <v>9</v>
      </c>
    </row>
    <row r="219" spans="1:8" x14ac:dyDescent="0.2">
      <c r="A219" t="s">
        <v>261</v>
      </c>
      <c r="B219" t="s">
        <v>5</v>
      </c>
      <c r="C219" t="s">
        <v>47</v>
      </c>
      <c r="D219" t="s">
        <v>7</v>
      </c>
      <c r="E219">
        <f>IF(_6918[[#This Row],[Vote]]="YEA",1,0)</f>
        <v>1</v>
      </c>
      <c r="F219" cm="1">
        <f t="array" ref="F219">_xlfn.XLOOKUP(Table8[Bill],Table2[Bill],Table2[Agree Value])</f>
        <v>0</v>
      </c>
      <c r="G219">
        <f>IF(_6918[[#This Row],[Value]]=_6918[[#This Row],[Agree]],_6918[[#This Row],[Count]],0)</f>
        <v>0</v>
      </c>
      <c r="H219" cm="1">
        <f t="array" ref="H219">_xlfn.XLOOKUP(Table8[Bill],Table2[Bill],Table2[Weight?],"Error")</f>
        <v>9</v>
      </c>
    </row>
    <row r="220" spans="1:8" x14ac:dyDescent="0.2">
      <c r="A220" t="s">
        <v>262</v>
      </c>
      <c r="B220" t="s">
        <v>1</v>
      </c>
      <c r="C220" t="s">
        <v>45</v>
      </c>
      <c r="D220" t="s">
        <v>3</v>
      </c>
      <c r="E220">
        <f>IF(_6918[[#This Row],[Vote]]="YEA",1,0)</f>
        <v>0</v>
      </c>
      <c r="F220" cm="1">
        <f t="array" ref="F220">_xlfn.XLOOKUP(Table8[Bill],Table2[Bill],Table2[Agree Value])</f>
        <v>0</v>
      </c>
      <c r="G220">
        <f>IF(_6918[[#This Row],[Value]]=_6918[[#This Row],[Agree]],_6918[[#This Row],[Count]],0)</f>
        <v>9</v>
      </c>
      <c r="H220" cm="1">
        <f t="array" ref="H220">_xlfn.XLOOKUP(Table8[Bill],Table2[Bill],Table2[Weight?],"Error")</f>
        <v>9</v>
      </c>
    </row>
    <row r="221" spans="1:8" x14ac:dyDescent="0.2">
      <c r="A221" t="s">
        <v>263</v>
      </c>
      <c r="B221" t="s">
        <v>5</v>
      </c>
      <c r="C221" t="s">
        <v>9</v>
      </c>
      <c r="D221" t="s">
        <v>7</v>
      </c>
      <c r="E221">
        <f>IF(_6918[[#This Row],[Vote]]="YEA",1,0)</f>
        <v>1</v>
      </c>
      <c r="F221" cm="1">
        <f t="array" ref="F221">_xlfn.XLOOKUP(Table8[Bill],Table2[Bill],Table2[Agree Value])</f>
        <v>0</v>
      </c>
      <c r="G221">
        <f>IF(_6918[[#This Row],[Value]]=_6918[[#This Row],[Agree]],_6918[[#This Row],[Count]],0)</f>
        <v>0</v>
      </c>
      <c r="H221" cm="1">
        <f t="array" ref="H221">_xlfn.XLOOKUP(Table8[Bill],Table2[Bill],Table2[Weight?],"Error")</f>
        <v>9</v>
      </c>
    </row>
    <row r="222" spans="1:8" x14ac:dyDescent="0.2">
      <c r="A222" t="s">
        <v>264</v>
      </c>
      <c r="B222" t="s">
        <v>1</v>
      </c>
      <c r="C222" t="s">
        <v>141</v>
      </c>
      <c r="D222" t="s">
        <v>3</v>
      </c>
      <c r="E222">
        <f>IF(_6918[[#This Row],[Vote]]="YEA",1,0)</f>
        <v>0</v>
      </c>
      <c r="F222" cm="1">
        <f t="array" ref="F222">_xlfn.XLOOKUP(Table8[Bill],Table2[Bill],Table2[Agree Value])</f>
        <v>0</v>
      </c>
      <c r="G222">
        <f>IF(_6918[[#This Row],[Value]]=_6918[[#This Row],[Agree]],_6918[[#This Row],[Count]],0)</f>
        <v>9</v>
      </c>
      <c r="H222" cm="1">
        <f t="array" ref="H222">_xlfn.XLOOKUP(Table8[Bill],Table2[Bill],Table2[Weight?],"Error")</f>
        <v>9</v>
      </c>
    </row>
    <row r="223" spans="1:8" x14ac:dyDescent="0.2">
      <c r="A223" t="s">
        <v>265</v>
      </c>
      <c r="B223" t="s">
        <v>5</v>
      </c>
      <c r="C223" t="s">
        <v>9</v>
      </c>
      <c r="D223" t="s">
        <v>7</v>
      </c>
      <c r="E223">
        <f>IF(_6918[[#This Row],[Vote]]="YEA",1,0)</f>
        <v>1</v>
      </c>
      <c r="F223" cm="1">
        <f t="array" ref="F223">_xlfn.XLOOKUP(Table8[Bill],Table2[Bill],Table2[Agree Value])</f>
        <v>0</v>
      </c>
      <c r="G223">
        <f>IF(_6918[[#This Row],[Value]]=_6918[[#This Row],[Agree]],_6918[[#This Row],[Count]],0)</f>
        <v>0</v>
      </c>
      <c r="H223" cm="1">
        <f t="array" ref="H223">_xlfn.XLOOKUP(Table8[Bill],Table2[Bill],Table2[Weight?],"Error")</f>
        <v>9</v>
      </c>
    </row>
    <row r="224" spans="1:8" x14ac:dyDescent="0.2">
      <c r="A224" t="s">
        <v>266</v>
      </c>
      <c r="B224" t="s">
        <v>1</v>
      </c>
      <c r="C224" t="s">
        <v>203</v>
      </c>
      <c r="D224" t="s">
        <v>3</v>
      </c>
      <c r="E224">
        <f>IF(_6918[[#This Row],[Vote]]="YEA",1,0)</f>
        <v>0</v>
      </c>
      <c r="F224" cm="1">
        <f t="array" ref="F224">_xlfn.XLOOKUP(Table8[Bill],Table2[Bill],Table2[Agree Value])</f>
        <v>0</v>
      </c>
      <c r="G224">
        <f>IF(_6918[[#This Row],[Value]]=_6918[[#This Row],[Agree]],_6918[[#This Row],[Count]],0)</f>
        <v>9</v>
      </c>
      <c r="H224" cm="1">
        <f t="array" ref="H224">_xlfn.XLOOKUP(Table8[Bill],Table2[Bill],Table2[Weight?],"Error")</f>
        <v>9</v>
      </c>
    </row>
    <row r="225" spans="1:8" x14ac:dyDescent="0.2">
      <c r="A225" t="s">
        <v>267</v>
      </c>
      <c r="B225" t="s">
        <v>1</v>
      </c>
      <c r="C225" t="s">
        <v>62</v>
      </c>
      <c r="D225" t="s">
        <v>3</v>
      </c>
      <c r="E225">
        <f>IF(_6918[[#This Row],[Vote]]="YEA",1,0)</f>
        <v>0</v>
      </c>
      <c r="F225" cm="1">
        <f t="array" ref="F225">_xlfn.XLOOKUP(Table8[Bill],Table2[Bill],Table2[Agree Value])</f>
        <v>0</v>
      </c>
      <c r="G225">
        <f>IF(_6918[[#This Row],[Value]]=_6918[[#This Row],[Agree]],_6918[[#This Row],[Count]],0)</f>
        <v>9</v>
      </c>
      <c r="H225" cm="1">
        <f t="array" ref="H225">_xlfn.XLOOKUP(Table8[Bill],Table2[Bill],Table2[Weight?],"Error")</f>
        <v>9</v>
      </c>
    </row>
    <row r="226" spans="1:8" x14ac:dyDescent="0.2">
      <c r="A226" t="s">
        <v>268</v>
      </c>
      <c r="B226" t="s">
        <v>1</v>
      </c>
      <c r="C226" t="s">
        <v>269</v>
      </c>
      <c r="D226" t="s">
        <v>3</v>
      </c>
      <c r="E226">
        <f>IF(_6918[[#This Row],[Vote]]="YEA",1,0)</f>
        <v>0</v>
      </c>
      <c r="F226" cm="1">
        <f t="array" ref="F226">_xlfn.XLOOKUP(Table8[Bill],Table2[Bill],Table2[Agree Value])</f>
        <v>0</v>
      </c>
      <c r="G226">
        <f>IF(_6918[[#This Row],[Value]]=_6918[[#This Row],[Agree]],_6918[[#This Row],[Count]],0)</f>
        <v>9</v>
      </c>
      <c r="H226" cm="1">
        <f t="array" ref="H226">_xlfn.XLOOKUP(Table8[Bill],Table2[Bill],Table2[Weight?],"Error")</f>
        <v>9</v>
      </c>
    </row>
    <row r="227" spans="1:8" x14ac:dyDescent="0.2">
      <c r="A227" t="s">
        <v>270</v>
      </c>
      <c r="B227" t="s">
        <v>5</v>
      </c>
      <c r="C227" t="s">
        <v>75</v>
      </c>
      <c r="D227" t="s">
        <v>7</v>
      </c>
      <c r="E227">
        <f>IF(_6918[[#This Row],[Vote]]="YEA",1,0)</f>
        <v>1</v>
      </c>
      <c r="F227" cm="1">
        <f t="array" ref="F227">_xlfn.XLOOKUP(Table8[Bill],Table2[Bill],Table2[Agree Value])</f>
        <v>0</v>
      </c>
      <c r="G227">
        <f>IF(_6918[[#This Row],[Value]]=_6918[[#This Row],[Agree]],_6918[[#This Row],[Count]],0)</f>
        <v>0</v>
      </c>
      <c r="H227" cm="1">
        <f t="array" ref="H227">_xlfn.XLOOKUP(Table8[Bill],Table2[Bill],Table2[Weight?],"Error")</f>
        <v>9</v>
      </c>
    </row>
    <row r="228" spans="1:8" x14ac:dyDescent="0.2">
      <c r="A228" t="s">
        <v>271</v>
      </c>
      <c r="B228" t="s">
        <v>5</v>
      </c>
      <c r="C228" t="s">
        <v>62</v>
      </c>
      <c r="D228" t="s">
        <v>7</v>
      </c>
      <c r="E228">
        <f>IF(_6918[[#This Row],[Vote]]="YEA",1,0)</f>
        <v>1</v>
      </c>
      <c r="F228" cm="1">
        <f t="array" ref="F228">_xlfn.XLOOKUP(Table8[Bill],Table2[Bill],Table2[Agree Value])</f>
        <v>0</v>
      </c>
      <c r="G228">
        <f>IF(_6918[[#This Row],[Value]]=_6918[[#This Row],[Agree]],_6918[[#This Row],[Count]],0)</f>
        <v>0</v>
      </c>
      <c r="H228" cm="1">
        <f t="array" ref="H228">_xlfn.XLOOKUP(Table8[Bill],Table2[Bill],Table2[Weight?],"Error")</f>
        <v>9</v>
      </c>
    </row>
    <row r="229" spans="1:8" x14ac:dyDescent="0.2">
      <c r="A229" t="s">
        <v>272</v>
      </c>
      <c r="B229" t="s">
        <v>5</v>
      </c>
      <c r="C229" t="s">
        <v>64</v>
      </c>
      <c r="D229" t="s">
        <v>7</v>
      </c>
      <c r="E229">
        <f>IF(_6918[[#This Row],[Vote]]="YEA",1,0)</f>
        <v>1</v>
      </c>
      <c r="F229" cm="1">
        <f t="array" ref="F229">_xlfn.XLOOKUP(Table8[Bill],Table2[Bill],Table2[Agree Value])</f>
        <v>0</v>
      </c>
      <c r="G229">
        <f>IF(_6918[[#This Row],[Value]]=_6918[[#This Row],[Agree]],_6918[[#This Row],[Count]],0)</f>
        <v>0</v>
      </c>
      <c r="H229" cm="1">
        <f t="array" ref="H229">_xlfn.XLOOKUP(Table8[Bill],Table2[Bill],Table2[Weight?],"Error")</f>
        <v>9</v>
      </c>
    </row>
    <row r="230" spans="1:8" x14ac:dyDescent="0.2">
      <c r="A230" t="s">
        <v>273</v>
      </c>
      <c r="B230" t="s">
        <v>5</v>
      </c>
      <c r="C230" t="s">
        <v>9</v>
      </c>
      <c r="D230" t="s">
        <v>7</v>
      </c>
      <c r="E230">
        <f>IF(_6918[[#This Row],[Vote]]="YEA",1,0)</f>
        <v>1</v>
      </c>
      <c r="F230" cm="1">
        <f t="array" ref="F230">_xlfn.XLOOKUP(Table8[Bill],Table2[Bill],Table2[Agree Value])</f>
        <v>0</v>
      </c>
      <c r="G230">
        <f>IF(_6918[[#This Row],[Value]]=_6918[[#This Row],[Agree]],_6918[[#This Row],[Count]],0)</f>
        <v>0</v>
      </c>
      <c r="H230" cm="1">
        <f t="array" ref="H230">_xlfn.XLOOKUP(Table8[Bill],Table2[Bill],Table2[Weight?],"Error")</f>
        <v>9</v>
      </c>
    </row>
    <row r="231" spans="1:8" x14ac:dyDescent="0.2">
      <c r="A231" t="s">
        <v>274</v>
      </c>
      <c r="B231" t="s">
        <v>5</v>
      </c>
      <c r="C231" t="s">
        <v>59</v>
      </c>
      <c r="D231" t="s">
        <v>7</v>
      </c>
      <c r="E231">
        <f>IF(_6918[[#This Row],[Vote]]="YEA",1,0)</f>
        <v>1</v>
      </c>
      <c r="F231" cm="1">
        <f t="array" ref="F231">_xlfn.XLOOKUP(Table8[Bill],Table2[Bill],Table2[Agree Value])</f>
        <v>0</v>
      </c>
      <c r="G231">
        <f>IF(_6918[[#This Row],[Value]]=_6918[[#This Row],[Agree]],_6918[[#This Row],[Count]],0)</f>
        <v>0</v>
      </c>
      <c r="H231" cm="1">
        <f t="array" ref="H231">_xlfn.XLOOKUP(Table8[Bill],Table2[Bill],Table2[Weight?],"Error")</f>
        <v>9</v>
      </c>
    </row>
    <row r="232" spans="1:8" x14ac:dyDescent="0.2">
      <c r="A232" t="s">
        <v>275</v>
      </c>
      <c r="B232" t="s">
        <v>1</v>
      </c>
      <c r="C232" t="s">
        <v>31</v>
      </c>
      <c r="D232" t="s">
        <v>3</v>
      </c>
      <c r="E232">
        <f>IF(_6918[[#This Row],[Vote]]="YEA",1,0)</f>
        <v>0</v>
      </c>
      <c r="F232" cm="1">
        <f t="array" ref="F232">_xlfn.XLOOKUP(Table8[Bill],Table2[Bill],Table2[Agree Value])</f>
        <v>0</v>
      </c>
      <c r="G232">
        <f>IF(_6918[[#This Row],[Value]]=_6918[[#This Row],[Agree]],_6918[[#This Row],[Count]],0)</f>
        <v>9</v>
      </c>
      <c r="H232" cm="1">
        <f t="array" ref="H232">_xlfn.XLOOKUP(Table8[Bill],Table2[Bill],Table2[Weight?],"Error")</f>
        <v>9</v>
      </c>
    </row>
    <row r="233" spans="1:8" x14ac:dyDescent="0.2">
      <c r="A233" t="s">
        <v>276</v>
      </c>
      <c r="B233" t="s">
        <v>5</v>
      </c>
      <c r="C233" t="s">
        <v>64</v>
      </c>
      <c r="D233" t="s">
        <v>7</v>
      </c>
      <c r="E233">
        <f>IF(_6918[[#This Row],[Vote]]="YEA",1,0)</f>
        <v>1</v>
      </c>
      <c r="F233" cm="1">
        <f t="array" ref="F233">_xlfn.XLOOKUP(Table8[Bill],Table2[Bill],Table2[Agree Value])</f>
        <v>0</v>
      </c>
      <c r="G233">
        <f>IF(_6918[[#This Row],[Value]]=_6918[[#This Row],[Agree]],_6918[[#This Row],[Count]],0)</f>
        <v>0</v>
      </c>
      <c r="H233" cm="1">
        <f t="array" ref="H233">_xlfn.XLOOKUP(Table8[Bill],Table2[Bill],Table2[Weight?],"Error")</f>
        <v>9</v>
      </c>
    </row>
    <row r="234" spans="1:8" x14ac:dyDescent="0.2">
      <c r="A234" t="s">
        <v>277</v>
      </c>
      <c r="B234" t="s">
        <v>1</v>
      </c>
      <c r="C234" t="s">
        <v>141</v>
      </c>
      <c r="D234" t="s">
        <v>3</v>
      </c>
      <c r="E234">
        <f>IF(_6918[[#This Row],[Vote]]="YEA",1,0)</f>
        <v>0</v>
      </c>
      <c r="F234" cm="1">
        <f t="array" ref="F234">_xlfn.XLOOKUP(Table8[Bill],Table2[Bill],Table2[Agree Value])</f>
        <v>0</v>
      </c>
      <c r="G234">
        <f>IF(_6918[[#This Row],[Value]]=_6918[[#This Row],[Agree]],_6918[[#This Row],[Count]],0)</f>
        <v>9</v>
      </c>
      <c r="H234" cm="1">
        <f t="array" ref="H234">_xlfn.XLOOKUP(Table8[Bill],Table2[Bill],Table2[Weight?],"Error")</f>
        <v>9</v>
      </c>
    </row>
    <row r="235" spans="1:8" x14ac:dyDescent="0.2">
      <c r="A235" t="s">
        <v>278</v>
      </c>
      <c r="B235" t="s">
        <v>1</v>
      </c>
      <c r="C235" t="s">
        <v>118</v>
      </c>
      <c r="D235" t="s">
        <v>3</v>
      </c>
      <c r="E235">
        <f>IF(_6918[[#This Row],[Vote]]="YEA",1,0)</f>
        <v>0</v>
      </c>
      <c r="F235" cm="1">
        <f t="array" ref="F235">_xlfn.XLOOKUP(Table8[Bill],Table2[Bill],Table2[Agree Value])</f>
        <v>0</v>
      </c>
      <c r="G235">
        <f>IF(_6918[[#This Row],[Value]]=_6918[[#This Row],[Agree]],_6918[[#This Row],[Count]],0)</f>
        <v>9</v>
      </c>
      <c r="H235" cm="1">
        <f t="array" ref="H235">_xlfn.XLOOKUP(Table8[Bill],Table2[Bill],Table2[Weight?],"Error")</f>
        <v>9</v>
      </c>
    </row>
    <row r="236" spans="1:8" x14ac:dyDescent="0.2">
      <c r="A236" t="s">
        <v>279</v>
      </c>
      <c r="B236" t="s">
        <v>5</v>
      </c>
      <c r="C236" t="s">
        <v>31</v>
      </c>
      <c r="D236" t="s">
        <v>7</v>
      </c>
      <c r="E236">
        <f>IF(_6918[[#This Row],[Vote]]="YEA",1,0)</f>
        <v>1</v>
      </c>
      <c r="F236" cm="1">
        <f t="array" ref="F236">_xlfn.XLOOKUP(Table8[Bill],Table2[Bill],Table2[Agree Value])</f>
        <v>0</v>
      </c>
      <c r="G236">
        <f>IF(_6918[[#This Row],[Value]]=_6918[[#This Row],[Agree]],_6918[[#This Row],[Count]],0)</f>
        <v>0</v>
      </c>
      <c r="H236" cm="1">
        <f t="array" ref="H236">_xlfn.XLOOKUP(Table8[Bill],Table2[Bill],Table2[Weight?],"Error")</f>
        <v>9</v>
      </c>
    </row>
    <row r="237" spans="1:8" x14ac:dyDescent="0.2">
      <c r="A237" t="s">
        <v>280</v>
      </c>
      <c r="B237" t="s">
        <v>5</v>
      </c>
      <c r="C237" t="s">
        <v>132</v>
      </c>
      <c r="D237" t="s">
        <v>7</v>
      </c>
      <c r="E237">
        <f>IF(_6918[[#This Row],[Vote]]="YEA",1,0)</f>
        <v>1</v>
      </c>
      <c r="F237" cm="1">
        <f t="array" ref="F237">_xlfn.XLOOKUP(Table8[Bill],Table2[Bill],Table2[Agree Value])</f>
        <v>0</v>
      </c>
      <c r="G237">
        <f>IF(_6918[[#This Row],[Value]]=_6918[[#This Row],[Agree]],_6918[[#This Row],[Count]],0)</f>
        <v>0</v>
      </c>
      <c r="H237" cm="1">
        <f t="array" ref="H237">_xlfn.XLOOKUP(Table8[Bill],Table2[Bill],Table2[Weight?],"Error")</f>
        <v>9</v>
      </c>
    </row>
    <row r="238" spans="1:8" x14ac:dyDescent="0.2">
      <c r="A238" t="s">
        <v>281</v>
      </c>
      <c r="B238" t="s">
        <v>5</v>
      </c>
      <c r="C238" t="s">
        <v>64</v>
      </c>
      <c r="D238" t="s">
        <v>7</v>
      </c>
      <c r="E238">
        <f>IF(_6918[[#This Row],[Vote]]="YEA",1,0)</f>
        <v>1</v>
      </c>
      <c r="F238" cm="1">
        <f t="array" ref="F238">_xlfn.XLOOKUP(Table8[Bill],Table2[Bill],Table2[Agree Value])</f>
        <v>0</v>
      </c>
      <c r="G238">
        <f>IF(_6918[[#This Row],[Value]]=_6918[[#This Row],[Agree]],_6918[[#This Row],[Count]],0)</f>
        <v>0</v>
      </c>
      <c r="H238" cm="1">
        <f t="array" ref="H238">_xlfn.XLOOKUP(Table8[Bill],Table2[Bill],Table2[Weight?],"Error")</f>
        <v>9</v>
      </c>
    </row>
    <row r="239" spans="1:8" x14ac:dyDescent="0.2">
      <c r="A239" t="s">
        <v>282</v>
      </c>
      <c r="B239" t="s">
        <v>1</v>
      </c>
      <c r="C239" t="s">
        <v>9</v>
      </c>
      <c r="D239" t="s">
        <v>3</v>
      </c>
      <c r="E239">
        <f>IF(_6918[[#This Row],[Vote]]="YEA",1,0)</f>
        <v>0</v>
      </c>
      <c r="F239" cm="1">
        <f t="array" ref="F239">_xlfn.XLOOKUP(Table8[Bill],Table2[Bill],Table2[Agree Value])</f>
        <v>0</v>
      </c>
      <c r="G239">
        <f>IF(_6918[[#This Row],[Value]]=_6918[[#This Row],[Agree]],_6918[[#This Row],[Count]],0)</f>
        <v>9</v>
      </c>
      <c r="H239" cm="1">
        <f t="array" ref="H239">_xlfn.XLOOKUP(Table8[Bill],Table2[Bill],Table2[Weight?],"Error")</f>
        <v>9</v>
      </c>
    </row>
    <row r="240" spans="1:8" x14ac:dyDescent="0.2">
      <c r="A240" t="s">
        <v>283</v>
      </c>
      <c r="B240" t="s">
        <v>5</v>
      </c>
      <c r="C240" t="s">
        <v>39</v>
      </c>
      <c r="D240" t="s">
        <v>7</v>
      </c>
      <c r="E240">
        <f>IF(_6918[[#This Row],[Vote]]="YEA",1,0)</f>
        <v>1</v>
      </c>
      <c r="F240" cm="1">
        <f t="array" ref="F240">_xlfn.XLOOKUP(Table8[Bill],Table2[Bill],Table2[Agree Value])</f>
        <v>0</v>
      </c>
      <c r="G240">
        <f>IF(_6918[[#This Row],[Value]]=_6918[[#This Row],[Agree]],_6918[[#This Row],[Count]],0)</f>
        <v>0</v>
      </c>
      <c r="H240" cm="1">
        <f t="array" ref="H240">_xlfn.XLOOKUP(Table8[Bill],Table2[Bill],Table2[Weight?],"Error")</f>
        <v>9</v>
      </c>
    </row>
    <row r="241" spans="1:8" x14ac:dyDescent="0.2">
      <c r="A241" t="s">
        <v>284</v>
      </c>
      <c r="B241" t="s">
        <v>1</v>
      </c>
      <c r="C241" t="s">
        <v>19</v>
      </c>
      <c r="D241" t="s">
        <v>3</v>
      </c>
      <c r="E241">
        <f>IF(_6918[[#This Row],[Vote]]="YEA",1,0)</f>
        <v>0</v>
      </c>
      <c r="F241" cm="1">
        <f t="array" ref="F241">_xlfn.XLOOKUP(Table8[Bill],Table2[Bill],Table2[Agree Value])</f>
        <v>0</v>
      </c>
      <c r="G241">
        <f>IF(_6918[[#This Row],[Value]]=_6918[[#This Row],[Agree]],_6918[[#This Row],[Count]],0)</f>
        <v>9</v>
      </c>
      <c r="H241" cm="1">
        <f t="array" ref="H241">_xlfn.XLOOKUP(Table8[Bill],Table2[Bill],Table2[Weight?],"Error")</f>
        <v>9</v>
      </c>
    </row>
    <row r="242" spans="1:8" x14ac:dyDescent="0.2">
      <c r="A242" t="s">
        <v>285</v>
      </c>
      <c r="B242" t="s">
        <v>1</v>
      </c>
      <c r="C242" t="s">
        <v>66</v>
      </c>
      <c r="D242" t="s">
        <v>3</v>
      </c>
      <c r="E242">
        <f>IF(_6918[[#This Row],[Vote]]="YEA",1,0)</f>
        <v>0</v>
      </c>
      <c r="F242" cm="1">
        <f t="array" ref="F242">_xlfn.XLOOKUP(Table8[Bill],Table2[Bill],Table2[Agree Value])</f>
        <v>0</v>
      </c>
      <c r="G242">
        <f>IF(_6918[[#This Row],[Value]]=_6918[[#This Row],[Agree]],_6918[[#This Row],[Count]],0)</f>
        <v>9</v>
      </c>
      <c r="H242" cm="1">
        <f t="array" ref="H242">_xlfn.XLOOKUP(Table8[Bill],Table2[Bill],Table2[Weight?],"Error")</f>
        <v>9</v>
      </c>
    </row>
    <row r="243" spans="1:8" x14ac:dyDescent="0.2">
      <c r="A243" t="s">
        <v>286</v>
      </c>
      <c r="B243" t="s">
        <v>1</v>
      </c>
      <c r="C243" t="s">
        <v>287</v>
      </c>
      <c r="D243" t="s">
        <v>3</v>
      </c>
      <c r="E243">
        <f>IF(_6918[[#This Row],[Vote]]="YEA",1,0)</f>
        <v>0</v>
      </c>
      <c r="F243" cm="1">
        <f t="array" ref="F243">_xlfn.XLOOKUP(Table8[Bill],Table2[Bill],Table2[Agree Value])</f>
        <v>0</v>
      </c>
      <c r="G243">
        <f>IF(_6918[[#This Row],[Value]]=_6918[[#This Row],[Agree]],_6918[[#This Row],[Count]],0)</f>
        <v>9</v>
      </c>
      <c r="H243" cm="1">
        <f t="array" ref="H243">_xlfn.XLOOKUP(Table8[Bill],Table2[Bill],Table2[Weight?],"Error")</f>
        <v>9</v>
      </c>
    </row>
    <row r="244" spans="1:8" x14ac:dyDescent="0.2">
      <c r="A244" t="s">
        <v>288</v>
      </c>
      <c r="B244" t="s">
        <v>5</v>
      </c>
      <c r="C244" t="s">
        <v>51</v>
      </c>
      <c r="D244" t="s">
        <v>7</v>
      </c>
      <c r="E244">
        <f>IF(_6918[[#This Row],[Vote]]="YEA",1,0)</f>
        <v>1</v>
      </c>
      <c r="F244" cm="1">
        <f t="array" ref="F244">_xlfn.XLOOKUP(Table8[Bill],Table2[Bill],Table2[Agree Value])</f>
        <v>0</v>
      </c>
      <c r="G244">
        <f>IF(_6918[[#This Row],[Value]]=_6918[[#This Row],[Agree]],_6918[[#This Row],[Count]],0)</f>
        <v>0</v>
      </c>
      <c r="H244" cm="1">
        <f t="array" ref="H244">_xlfn.XLOOKUP(Table8[Bill],Table2[Bill],Table2[Weight?],"Error")</f>
        <v>9</v>
      </c>
    </row>
    <row r="245" spans="1:8" x14ac:dyDescent="0.2">
      <c r="A245" t="s">
        <v>289</v>
      </c>
      <c r="B245" t="s">
        <v>5</v>
      </c>
      <c r="C245" t="s">
        <v>89</v>
      </c>
      <c r="D245" t="s">
        <v>7</v>
      </c>
      <c r="E245">
        <f>IF(_6918[[#This Row],[Vote]]="YEA",1,0)</f>
        <v>1</v>
      </c>
      <c r="F245" cm="1">
        <f t="array" ref="F245">_xlfn.XLOOKUP(Table8[Bill],Table2[Bill],Table2[Agree Value])</f>
        <v>0</v>
      </c>
      <c r="G245">
        <f>IF(_6918[[#This Row],[Value]]=_6918[[#This Row],[Agree]],_6918[[#This Row],[Count]],0)</f>
        <v>0</v>
      </c>
      <c r="H245" cm="1">
        <f t="array" ref="H245">_xlfn.XLOOKUP(Table8[Bill],Table2[Bill],Table2[Weight?],"Error")</f>
        <v>9</v>
      </c>
    </row>
    <row r="246" spans="1:8" x14ac:dyDescent="0.2">
      <c r="A246" t="s">
        <v>290</v>
      </c>
      <c r="B246" t="s">
        <v>1</v>
      </c>
      <c r="C246" t="s">
        <v>9</v>
      </c>
      <c r="D246" t="s">
        <v>3</v>
      </c>
      <c r="E246">
        <f>IF(_6918[[#This Row],[Vote]]="YEA",1,0)</f>
        <v>0</v>
      </c>
      <c r="F246" cm="1">
        <f t="array" ref="F246">_xlfn.XLOOKUP(Table8[Bill],Table2[Bill],Table2[Agree Value])</f>
        <v>0</v>
      </c>
      <c r="G246">
        <f>IF(_6918[[#This Row],[Value]]=_6918[[#This Row],[Agree]],_6918[[#This Row],[Count]],0)</f>
        <v>9</v>
      </c>
      <c r="H246" cm="1">
        <f t="array" ref="H246">_xlfn.XLOOKUP(Table8[Bill],Table2[Bill],Table2[Weight?],"Error")</f>
        <v>9</v>
      </c>
    </row>
    <row r="247" spans="1:8" x14ac:dyDescent="0.2">
      <c r="A247" t="s">
        <v>291</v>
      </c>
      <c r="B247" t="s">
        <v>1</v>
      </c>
      <c r="C247" t="s">
        <v>9</v>
      </c>
      <c r="D247" t="s">
        <v>3</v>
      </c>
      <c r="E247">
        <f>IF(_6918[[#This Row],[Vote]]="YEA",1,0)</f>
        <v>0</v>
      </c>
      <c r="F247" cm="1">
        <f t="array" ref="F247">_xlfn.XLOOKUP(Table8[Bill],Table2[Bill],Table2[Agree Value])</f>
        <v>0</v>
      </c>
      <c r="G247">
        <f>IF(_6918[[#This Row],[Value]]=_6918[[#This Row],[Agree]],_6918[[#This Row],[Count]],0)</f>
        <v>9</v>
      </c>
      <c r="H247" cm="1">
        <f t="array" ref="H247">_xlfn.XLOOKUP(Table8[Bill],Table2[Bill],Table2[Weight?],"Error")</f>
        <v>9</v>
      </c>
    </row>
    <row r="248" spans="1:8" x14ac:dyDescent="0.2">
      <c r="A248" t="s">
        <v>292</v>
      </c>
      <c r="B248" t="s">
        <v>1</v>
      </c>
      <c r="C248" t="s">
        <v>9</v>
      </c>
      <c r="D248" t="s">
        <v>3</v>
      </c>
      <c r="E248">
        <f>IF(_6918[[#This Row],[Vote]]="YEA",1,0)</f>
        <v>0</v>
      </c>
      <c r="F248" cm="1">
        <f t="array" ref="F248">_xlfn.XLOOKUP(Table8[Bill],Table2[Bill],Table2[Agree Value])</f>
        <v>0</v>
      </c>
      <c r="G248">
        <f>IF(_6918[[#This Row],[Value]]=_6918[[#This Row],[Agree]],_6918[[#This Row],[Count]],0)</f>
        <v>9</v>
      </c>
      <c r="H248" cm="1">
        <f t="array" ref="H248">_xlfn.XLOOKUP(Table8[Bill],Table2[Bill],Table2[Weight?],"Error")</f>
        <v>9</v>
      </c>
    </row>
    <row r="249" spans="1:8" x14ac:dyDescent="0.2">
      <c r="A249" t="s">
        <v>293</v>
      </c>
      <c r="B249" t="s">
        <v>5</v>
      </c>
      <c r="C249" t="s">
        <v>13</v>
      </c>
      <c r="D249" t="s">
        <v>7</v>
      </c>
      <c r="E249">
        <f>IF(_6918[[#This Row],[Vote]]="YEA",1,0)</f>
        <v>1</v>
      </c>
      <c r="F249" cm="1">
        <f t="array" ref="F249">_xlfn.XLOOKUP(Table8[Bill],Table2[Bill],Table2[Agree Value])</f>
        <v>0</v>
      </c>
      <c r="G249">
        <f>IF(_6918[[#This Row],[Value]]=_6918[[#This Row],[Agree]],_6918[[#This Row],[Count]],0)</f>
        <v>0</v>
      </c>
      <c r="H249" cm="1">
        <f t="array" ref="H249">_xlfn.XLOOKUP(Table8[Bill],Table2[Bill],Table2[Weight?],"Error")</f>
        <v>9</v>
      </c>
    </row>
    <row r="250" spans="1:8" x14ac:dyDescent="0.2">
      <c r="A250" t="s">
        <v>294</v>
      </c>
      <c r="B250" t="s">
        <v>5</v>
      </c>
      <c r="C250" t="s">
        <v>49</v>
      </c>
      <c r="D250" t="s">
        <v>7</v>
      </c>
      <c r="E250">
        <f>IF(_6918[[#This Row],[Vote]]="YEA",1,0)</f>
        <v>1</v>
      </c>
      <c r="F250" cm="1">
        <f t="array" ref="F250">_xlfn.XLOOKUP(Table8[Bill],Table2[Bill],Table2[Agree Value])</f>
        <v>0</v>
      </c>
      <c r="G250">
        <f>IF(_6918[[#This Row],[Value]]=_6918[[#This Row],[Agree]],_6918[[#This Row],[Count]],0)</f>
        <v>0</v>
      </c>
      <c r="H250" cm="1">
        <f t="array" ref="H250">_xlfn.XLOOKUP(Table8[Bill],Table2[Bill],Table2[Weight?],"Error")</f>
        <v>9</v>
      </c>
    </row>
    <row r="251" spans="1:8" x14ac:dyDescent="0.2">
      <c r="A251" t="s">
        <v>295</v>
      </c>
      <c r="B251" t="s">
        <v>5</v>
      </c>
      <c r="C251" t="s">
        <v>11</v>
      </c>
      <c r="D251" t="s">
        <v>7</v>
      </c>
      <c r="E251">
        <f>IF(_6918[[#This Row],[Vote]]="YEA",1,0)</f>
        <v>1</v>
      </c>
      <c r="F251" cm="1">
        <f t="array" ref="F251">_xlfn.XLOOKUP(Table8[Bill],Table2[Bill],Table2[Agree Value])</f>
        <v>0</v>
      </c>
      <c r="G251">
        <f>IF(_6918[[#This Row],[Value]]=_6918[[#This Row],[Agree]],_6918[[#This Row],[Count]],0)</f>
        <v>0</v>
      </c>
      <c r="H251" cm="1">
        <f t="array" ref="H251">_xlfn.XLOOKUP(Table8[Bill],Table2[Bill],Table2[Weight?],"Error")</f>
        <v>9</v>
      </c>
    </row>
    <row r="252" spans="1:8" x14ac:dyDescent="0.2">
      <c r="A252" t="s">
        <v>296</v>
      </c>
      <c r="B252" t="s">
        <v>5</v>
      </c>
      <c r="C252" t="s">
        <v>39</v>
      </c>
      <c r="D252" t="s">
        <v>7</v>
      </c>
      <c r="E252">
        <f>IF(_6918[[#This Row],[Vote]]="YEA",1,0)</f>
        <v>1</v>
      </c>
      <c r="F252" cm="1">
        <f t="array" ref="F252">_xlfn.XLOOKUP(Table8[Bill],Table2[Bill],Table2[Agree Value])</f>
        <v>0</v>
      </c>
      <c r="G252">
        <f>IF(_6918[[#This Row],[Value]]=_6918[[#This Row],[Agree]],_6918[[#This Row],[Count]],0)</f>
        <v>0</v>
      </c>
      <c r="H252" cm="1">
        <f t="array" ref="H252">_xlfn.XLOOKUP(Table8[Bill],Table2[Bill],Table2[Weight?],"Error")</f>
        <v>9</v>
      </c>
    </row>
    <row r="253" spans="1:8" x14ac:dyDescent="0.2">
      <c r="A253" t="s">
        <v>297</v>
      </c>
      <c r="B253" t="s">
        <v>5</v>
      </c>
      <c r="C253" t="s">
        <v>15</v>
      </c>
      <c r="D253" t="s">
        <v>7</v>
      </c>
      <c r="E253">
        <f>IF(_6918[[#This Row],[Vote]]="YEA",1,0)</f>
        <v>1</v>
      </c>
      <c r="F253" cm="1">
        <f t="array" ref="F253">_xlfn.XLOOKUP(Table8[Bill],Table2[Bill],Table2[Agree Value])</f>
        <v>0</v>
      </c>
      <c r="G253">
        <f>IF(_6918[[#This Row],[Value]]=_6918[[#This Row],[Agree]],_6918[[#This Row],[Count]],0)</f>
        <v>0</v>
      </c>
      <c r="H253" cm="1">
        <f t="array" ref="H253">_xlfn.XLOOKUP(Table8[Bill],Table2[Bill],Table2[Weight?],"Error")</f>
        <v>9</v>
      </c>
    </row>
    <row r="254" spans="1:8" x14ac:dyDescent="0.2">
      <c r="A254" t="s">
        <v>298</v>
      </c>
      <c r="B254" t="s">
        <v>1</v>
      </c>
      <c r="C254" t="s">
        <v>24</v>
      </c>
      <c r="D254" t="s">
        <v>3</v>
      </c>
      <c r="E254">
        <f>IF(_6918[[#This Row],[Vote]]="YEA",1,0)</f>
        <v>0</v>
      </c>
      <c r="F254" cm="1">
        <f t="array" ref="F254">_xlfn.XLOOKUP(Table8[Bill],Table2[Bill],Table2[Agree Value])</f>
        <v>0</v>
      </c>
      <c r="G254">
        <f>IF(_6918[[#This Row],[Value]]=_6918[[#This Row],[Agree]],_6918[[#This Row],[Count]],0)</f>
        <v>9</v>
      </c>
      <c r="H254" cm="1">
        <f t="array" ref="H254">_xlfn.XLOOKUP(Table8[Bill],Table2[Bill],Table2[Weight?],"Error")</f>
        <v>9</v>
      </c>
    </row>
    <row r="255" spans="1:8" x14ac:dyDescent="0.2">
      <c r="A255" t="s">
        <v>299</v>
      </c>
      <c r="B255" t="s">
        <v>5</v>
      </c>
      <c r="C255" t="s">
        <v>108</v>
      </c>
      <c r="D255" t="s">
        <v>7</v>
      </c>
      <c r="E255">
        <f>IF(_6918[[#This Row],[Vote]]="YEA",1,0)</f>
        <v>1</v>
      </c>
      <c r="F255" cm="1">
        <f t="array" ref="F255">_xlfn.XLOOKUP(Table8[Bill],Table2[Bill],Table2[Agree Value])</f>
        <v>0</v>
      </c>
      <c r="G255">
        <f>IF(_6918[[#This Row],[Value]]=_6918[[#This Row],[Agree]],_6918[[#This Row],[Count]],0)</f>
        <v>0</v>
      </c>
      <c r="H255" cm="1">
        <f t="array" ref="H255">_xlfn.XLOOKUP(Table8[Bill],Table2[Bill],Table2[Weight?],"Error")</f>
        <v>9</v>
      </c>
    </row>
    <row r="256" spans="1:8" x14ac:dyDescent="0.2">
      <c r="A256" t="s">
        <v>300</v>
      </c>
      <c r="B256" t="s">
        <v>1</v>
      </c>
      <c r="C256" t="s">
        <v>17</v>
      </c>
      <c r="D256" t="s">
        <v>3</v>
      </c>
      <c r="E256">
        <f>IF(_6918[[#This Row],[Vote]]="YEA",1,0)</f>
        <v>0</v>
      </c>
      <c r="F256" cm="1">
        <f t="array" ref="F256">_xlfn.XLOOKUP(Table8[Bill],Table2[Bill],Table2[Agree Value])</f>
        <v>0</v>
      </c>
      <c r="G256">
        <f>IF(_6918[[#This Row],[Value]]=_6918[[#This Row],[Agree]],_6918[[#This Row],[Count]],0)</f>
        <v>9</v>
      </c>
      <c r="H256" cm="1">
        <f t="array" ref="H256">_xlfn.XLOOKUP(Table8[Bill],Table2[Bill],Table2[Weight?],"Error")</f>
        <v>9</v>
      </c>
    </row>
    <row r="257" spans="1:8" x14ac:dyDescent="0.2">
      <c r="A257" t="s">
        <v>301</v>
      </c>
      <c r="B257" t="s">
        <v>5</v>
      </c>
      <c r="C257" t="s">
        <v>64</v>
      </c>
      <c r="D257" t="s">
        <v>7</v>
      </c>
      <c r="E257">
        <f>IF(_6918[[#This Row],[Vote]]="YEA",1,0)</f>
        <v>1</v>
      </c>
      <c r="F257" cm="1">
        <f t="array" ref="F257">_xlfn.XLOOKUP(Table8[Bill],Table2[Bill],Table2[Agree Value])</f>
        <v>0</v>
      </c>
      <c r="G257">
        <f>IF(_6918[[#This Row],[Value]]=_6918[[#This Row],[Agree]],_6918[[#This Row],[Count]],0)</f>
        <v>0</v>
      </c>
      <c r="H257" cm="1">
        <f t="array" ref="H257">_xlfn.XLOOKUP(Table8[Bill],Table2[Bill],Table2[Weight?],"Error")</f>
        <v>9</v>
      </c>
    </row>
    <row r="258" spans="1:8" x14ac:dyDescent="0.2">
      <c r="A258" t="s">
        <v>302</v>
      </c>
      <c r="B258" t="s">
        <v>5</v>
      </c>
      <c r="C258" t="s">
        <v>129</v>
      </c>
      <c r="D258" t="s">
        <v>7</v>
      </c>
      <c r="E258">
        <f>IF(_6918[[#This Row],[Vote]]="YEA",1,0)</f>
        <v>1</v>
      </c>
      <c r="F258" cm="1">
        <f t="array" ref="F258">_xlfn.XLOOKUP(Table8[Bill],Table2[Bill],Table2[Agree Value])</f>
        <v>0</v>
      </c>
      <c r="G258">
        <f>IF(_6918[[#This Row],[Value]]=_6918[[#This Row],[Agree]],_6918[[#This Row],[Count]],0)</f>
        <v>0</v>
      </c>
      <c r="H258" cm="1">
        <f t="array" ref="H258">_xlfn.XLOOKUP(Table8[Bill],Table2[Bill],Table2[Weight?],"Error")</f>
        <v>9</v>
      </c>
    </row>
    <row r="259" spans="1:8" x14ac:dyDescent="0.2">
      <c r="A259" t="s">
        <v>303</v>
      </c>
      <c r="B259" t="s">
        <v>5</v>
      </c>
      <c r="C259" t="s">
        <v>132</v>
      </c>
      <c r="D259" t="s">
        <v>7</v>
      </c>
      <c r="E259">
        <f>IF(_6918[[#This Row],[Vote]]="YEA",1,0)</f>
        <v>1</v>
      </c>
      <c r="F259" cm="1">
        <f t="array" ref="F259">_xlfn.XLOOKUP(Table8[Bill],Table2[Bill],Table2[Agree Value])</f>
        <v>0</v>
      </c>
      <c r="G259">
        <f>IF(_6918[[#This Row],[Value]]=_6918[[#This Row],[Agree]],_6918[[#This Row],[Count]],0)</f>
        <v>0</v>
      </c>
      <c r="H259" cm="1">
        <f t="array" ref="H259">_xlfn.XLOOKUP(Table8[Bill],Table2[Bill],Table2[Weight?],"Error")</f>
        <v>9</v>
      </c>
    </row>
    <row r="260" spans="1:8" x14ac:dyDescent="0.2">
      <c r="A260" t="s">
        <v>304</v>
      </c>
      <c r="B260" t="s">
        <v>1</v>
      </c>
      <c r="C260" t="s">
        <v>2</v>
      </c>
      <c r="D260" t="s">
        <v>3</v>
      </c>
      <c r="E260">
        <f>IF(_6918[[#This Row],[Vote]]="YEA",1,0)</f>
        <v>0</v>
      </c>
      <c r="F260" cm="1">
        <f t="array" ref="F260">_xlfn.XLOOKUP(Table8[Bill],Table2[Bill],Table2[Agree Value])</f>
        <v>0</v>
      </c>
      <c r="G260">
        <f>IF(_6918[[#This Row],[Value]]=_6918[[#This Row],[Agree]],_6918[[#This Row],[Count]],0)</f>
        <v>9</v>
      </c>
      <c r="H260" cm="1">
        <f t="array" ref="H260">_xlfn.XLOOKUP(Table8[Bill],Table2[Bill],Table2[Weight?],"Error")</f>
        <v>9</v>
      </c>
    </row>
    <row r="261" spans="1:8" x14ac:dyDescent="0.2">
      <c r="A261" t="s">
        <v>305</v>
      </c>
      <c r="B261" t="s">
        <v>5</v>
      </c>
      <c r="C261" t="s">
        <v>36</v>
      </c>
      <c r="D261" t="s">
        <v>7</v>
      </c>
      <c r="E261">
        <f>IF(_6918[[#This Row],[Vote]]="YEA",1,0)</f>
        <v>1</v>
      </c>
      <c r="F261" cm="1">
        <f t="array" ref="F261">_xlfn.XLOOKUP(Table8[Bill],Table2[Bill],Table2[Agree Value])</f>
        <v>0</v>
      </c>
      <c r="G261">
        <f>IF(_6918[[#This Row],[Value]]=_6918[[#This Row],[Agree]],_6918[[#This Row],[Count]],0)</f>
        <v>0</v>
      </c>
      <c r="H261" cm="1">
        <f t="array" ref="H261">_xlfn.XLOOKUP(Table8[Bill],Table2[Bill],Table2[Weight?],"Error")</f>
        <v>9</v>
      </c>
    </row>
    <row r="262" spans="1:8" x14ac:dyDescent="0.2">
      <c r="A262" t="s">
        <v>306</v>
      </c>
      <c r="B262" t="s">
        <v>5</v>
      </c>
      <c r="C262" t="s">
        <v>39</v>
      </c>
      <c r="D262" t="s">
        <v>7</v>
      </c>
      <c r="E262">
        <f>IF(_6918[[#This Row],[Vote]]="YEA",1,0)</f>
        <v>1</v>
      </c>
      <c r="F262" cm="1">
        <f t="array" ref="F262">_xlfn.XLOOKUP(Table8[Bill],Table2[Bill],Table2[Agree Value])</f>
        <v>0</v>
      </c>
      <c r="G262">
        <f>IF(_6918[[#This Row],[Value]]=_6918[[#This Row],[Agree]],_6918[[#This Row],[Count]],0)</f>
        <v>0</v>
      </c>
      <c r="H262" cm="1">
        <f t="array" ref="H262">_xlfn.XLOOKUP(Table8[Bill],Table2[Bill],Table2[Weight?],"Error")</f>
        <v>9</v>
      </c>
    </row>
    <row r="263" spans="1:8" x14ac:dyDescent="0.2">
      <c r="A263" t="s">
        <v>307</v>
      </c>
      <c r="B263" t="s">
        <v>1</v>
      </c>
      <c r="C263" t="s">
        <v>9</v>
      </c>
      <c r="D263" t="s">
        <v>3</v>
      </c>
      <c r="E263">
        <f>IF(_6918[[#This Row],[Vote]]="YEA",1,0)</f>
        <v>0</v>
      </c>
      <c r="F263" cm="1">
        <f t="array" ref="F263">_xlfn.XLOOKUP(Table8[Bill],Table2[Bill],Table2[Agree Value])</f>
        <v>0</v>
      </c>
      <c r="G263">
        <f>IF(_6918[[#This Row],[Value]]=_6918[[#This Row],[Agree]],_6918[[#This Row],[Count]],0)</f>
        <v>9</v>
      </c>
      <c r="H263" cm="1">
        <f t="array" ref="H263">_xlfn.XLOOKUP(Table8[Bill],Table2[Bill],Table2[Weight?],"Error")</f>
        <v>9</v>
      </c>
    </row>
    <row r="264" spans="1:8" x14ac:dyDescent="0.2">
      <c r="A264" t="s">
        <v>308</v>
      </c>
      <c r="B264" t="s">
        <v>1</v>
      </c>
      <c r="C264" t="s">
        <v>13</v>
      </c>
      <c r="D264" t="s">
        <v>3</v>
      </c>
      <c r="E264">
        <f>IF(_6918[[#This Row],[Vote]]="YEA",1,0)</f>
        <v>0</v>
      </c>
      <c r="F264" cm="1">
        <f t="array" ref="F264">_xlfn.XLOOKUP(Table8[Bill],Table2[Bill],Table2[Agree Value])</f>
        <v>0</v>
      </c>
      <c r="G264">
        <f>IF(_6918[[#This Row],[Value]]=_6918[[#This Row],[Agree]],_6918[[#This Row],[Count]],0)</f>
        <v>9</v>
      </c>
      <c r="H264" cm="1">
        <f t="array" ref="H264">_xlfn.XLOOKUP(Table8[Bill],Table2[Bill],Table2[Weight?],"Error")</f>
        <v>9</v>
      </c>
    </row>
    <row r="265" spans="1:8" x14ac:dyDescent="0.2">
      <c r="A265" t="s">
        <v>309</v>
      </c>
      <c r="B265" t="s">
        <v>5</v>
      </c>
      <c r="C265" t="s">
        <v>15</v>
      </c>
      <c r="D265" t="s">
        <v>7</v>
      </c>
      <c r="E265">
        <f>IF(_6918[[#This Row],[Vote]]="YEA",1,0)</f>
        <v>1</v>
      </c>
      <c r="F265" cm="1">
        <f t="array" ref="F265">_xlfn.XLOOKUP(Table8[Bill],Table2[Bill],Table2[Agree Value])</f>
        <v>0</v>
      </c>
      <c r="G265">
        <f>IF(_6918[[#This Row],[Value]]=_6918[[#This Row],[Agree]],_6918[[#This Row],[Count]],0)</f>
        <v>0</v>
      </c>
      <c r="H265" cm="1">
        <f t="array" ref="H265">_xlfn.XLOOKUP(Table8[Bill],Table2[Bill],Table2[Weight?],"Error")</f>
        <v>9</v>
      </c>
    </row>
    <row r="266" spans="1:8" x14ac:dyDescent="0.2">
      <c r="A266" t="s">
        <v>310</v>
      </c>
      <c r="B266" t="s">
        <v>5</v>
      </c>
      <c r="C266" t="s">
        <v>45</v>
      </c>
      <c r="D266" t="s">
        <v>7</v>
      </c>
      <c r="E266">
        <f>IF(_6918[[#This Row],[Vote]]="YEA",1,0)</f>
        <v>1</v>
      </c>
      <c r="F266" cm="1">
        <f t="array" ref="F266">_xlfn.XLOOKUP(Table8[Bill],Table2[Bill],Table2[Agree Value])</f>
        <v>0</v>
      </c>
      <c r="G266">
        <f>IF(_6918[[#This Row],[Value]]=_6918[[#This Row],[Agree]],_6918[[#This Row],[Count]],0)</f>
        <v>0</v>
      </c>
      <c r="H266" cm="1">
        <f t="array" ref="H266">_xlfn.XLOOKUP(Table8[Bill],Table2[Bill],Table2[Weight?],"Error")</f>
        <v>9</v>
      </c>
    </row>
    <row r="267" spans="1:8" x14ac:dyDescent="0.2">
      <c r="A267" t="s">
        <v>311</v>
      </c>
      <c r="B267" t="s">
        <v>1</v>
      </c>
      <c r="C267" t="s">
        <v>47</v>
      </c>
      <c r="D267" t="s">
        <v>3</v>
      </c>
      <c r="E267">
        <f>IF(_6918[[#This Row],[Vote]]="YEA",1,0)</f>
        <v>0</v>
      </c>
      <c r="F267" cm="1">
        <f t="array" ref="F267">_xlfn.XLOOKUP(Table8[Bill],Table2[Bill],Table2[Agree Value])</f>
        <v>0</v>
      </c>
      <c r="G267">
        <f>IF(_6918[[#This Row],[Value]]=_6918[[#This Row],[Agree]],_6918[[#This Row],[Count]],0)</f>
        <v>9</v>
      </c>
      <c r="H267" cm="1">
        <f t="array" ref="H267">_xlfn.XLOOKUP(Table8[Bill],Table2[Bill],Table2[Weight?],"Error")</f>
        <v>9</v>
      </c>
    </row>
    <row r="268" spans="1:8" x14ac:dyDescent="0.2">
      <c r="A268" t="s">
        <v>312</v>
      </c>
      <c r="B268" t="s">
        <v>5</v>
      </c>
      <c r="C268" t="s">
        <v>9</v>
      </c>
      <c r="D268" t="s">
        <v>7</v>
      </c>
      <c r="E268">
        <f>IF(_6918[[#This Row],[Vote]]="YEA",1,0)</f>
        <v>1</v>
      </c>
      <c r="F268" cm="1">
        <f t="array" ref="F268">_xlfn.XLOOKUP(Table8[Bill],Table2[Bill],Table2[Agree Value])</f>
        <v>0</v>
      </c>
      <c r="G268">
        <f>IF(_6918[[#This Row],[Value]]=_6918[[#This Row],[Agree]],_6918[[#This Row],[Count]],0)</f>
        <v>0</v>
      </c>
      <c r="H268" cm="1">
        <f t="array" ref="H268">_xlfn.XLOOKUP(Table8[Bill],Table2[Bill],Table2[Weight?],"Error")</f>
        <v>9</v>
      </c>
    </row>
    <row r="269" spans="1:8" x14ac:dyDescent="0.2">
      <c r="A269" t="s">
        <v>313</v>
      </c>
      <c r="B269" t="s">
        <v>1</v>
      </c>
      <c r="C269" t="s">
        <v>120</v>
      </c>
      <c r="D269" t="s">
        <v>3</v>
      </c>
      <c r="E269">
        <f>IF(_6918[[#This Row],[Vote]]="YEA",1,0)</f>
        <v>0</v>
      </c>
      <c r="F269" cm="1">
        <f t="array" ref="F269">_xlfn.XLOOKUP(Table8[Bill],Table2[Bill],Table2[Agree Value])</f>
        <v>0</v>
      </c>
      <c r="G269">
        <f>IF(_6918[[#This Row],[Value]]=_6918[[#This Row],[Agree]],_6918[[#This Row],[Count]],0)</f>
        <v>9</v>
      </c>
      <c r="H269" cm="1">
        <f t="array" ref="H269">_xlfn.XLOOKUP(Table8[Bill],Table2[Bill],Table2[Weight?],"Error")</f>
        <v>9</v>
      </c>
    </row>
    <row r="270" spans="1:8" x14ac:dyDescent="0.2">
      <c r="A270" t="s">
        <v>314</v>
      </c>
      <c r="B270" t="s">
        <v>5</v>
      </c>
      <c r="C270" t="s">
        <v>13</v>
      </c>
      <c r="D270" t="s">
        <v>7</v>
      </c>
      <c r="E270">
        <f>IF(_6918[[#This Row],[Vote]]="YEA",1,0)</f>
        <v>1</v>
      </c>
      <c r="F270" cm="1">
        <f t="array" ref="F270">_xlfn.XLOOKUP(Table8[Bill],Table2[Bill],Table2[Agree Value])</f>
        <v>0</v>
      </c>
      <c r="G270">
        <f>IF(_6918[[#This Row],[Value]]=_6918[[#This Row],[Agree]],_6918[[#This Row],[Count]],0)</f>
        <v>0</v>
      </c>
      <c r="H270" cm="1">
        <f t="array" ref="H270">_xlfn.XLOOKUP(Table8[Bill],Table2[Bill],Table2[Weight?],"Error")</f>
        <v>9</v>
      </c>
    </row>
    <row r="271" spans="1:8" x14ac:dyDescent="0.2">
      <c r="A271" t="s">
        <v>315</v>
      </c>
      <c r="B271" t="s">
        <v>1</v>
      </c>
      <c r="C271" t="s">
        <v>36</v>
      </c>
      <c r="D271" t="s">
        <v>3</v>
      </c>
      <c r="E271">
        <f>IF(_6918[[#This Row],[Vote]]="YEA",1,0)</f>
        <v>0</v>
      </c>
      <c r="F271" cm="1">
        <f t="array" ref="F271">_xlfn.XLOOKUP(Table8[Bill],Table2[Bill],Table2[Agree Value])</f>
        <v>0</v>
      </c>
      <c r="G271">
        <f>IF(_6918[[#This Row],[Value]]=_6918[[#This Row],[Agree]],_6918[[#This Row],[Count]],0)</f>
        <v>9</v>
      </c>
      <c r="H271" cm="1">
        <f t="array" ref="H271">_xlfn.XLOOKUP(Table8[Bill],Table2[Bill],Table2[Weight?],"Error")</f>
        <v>9</v>
      </c>
    </row>
    <row r="272" spans="1:8" x14ac:dyDescent="0.2">
      <c r="A272" t="s">
        <v>316</v>
      </c>
      <c r="B272" t="s">
        <v>1</v>
      </c>
      <c r="C272" t="s">
        <v>24</v>
      </c>
      <c r="D272" t="s">
        <v>3</v>
      </c>
      <c r="E272">
        <f>IF(_6918[[#This Row],[Vote]]="YEA",1,0)</f>
        <v>0</v>
      </c>
      <c r="F272" cm="1">
        <f t="array" ref="F272">_xlfn.XLOOKUP(Table8[Bill],Table2[Bill],Table2[Agree Value])</f>
        <v>0</v>
      </c>
      <c r="G272">
        <f>IF(_6918[[#This Row],[Value]]=_6918[[#This Row],[Agree]],_6918[[#This Row],[Count]],0)</f>
        <v>9</v>
      </c>
      <c r="H272" cm="1">
        <f t="array" ref="H272">_xlfn.XLOOKUP(Table8[Bill],Table2[Bill],Table2[Weight?],"Error")</f>
        <v>9</v>
      </c>
    </row>
    <row r="273" spans="1:8" x14ac:dyDescent="0.2">
      <c r="A273" t="s">
        <v>317</v>
      </c>
      <c r="B273" t="s">
        <v>5</v>
      </c>
      <c r="C273" t="s">
        <v>2</v>
      </c>
      <c r="D273" t="s">
        <v>7</v>
      </c>
      <c r="E273">
        <f>IF(_6918[[#This Row],[Vote]]="YEA",1,0)</f>
        <v>1</v>
      </c>
      <c r="F273" cm="1">
        <f t="array" ref="F273">_xlfn.XLOOKUP(Table8[Bill],Table2[Bill],Table2[Agree Value])</f>
        <v>0</v>
      </c>
      <c r="G273">
        <f>IF(_6918[[#This Row],[Value]]=_6918[[#This Row],[Agree]],_6918[[#This Row],[Count]],0)</f>
        <v>0</v>
      </c>
      <c r="H273" cm="1">
        <f t="array" ref="H273">_xlfn.XLOOKUP(Table8[Bill],Table2[Bill],Table2[Weight?],"Error")</f>
        <v>9</v>
      </c>
    </row>
    <row r="274" spans="1:8" x14ac:dyDescent="0.2">
      <c r="A274" t="s">
        <v>318</v>
      </c>
      <c r="B274" t="s">
        <v>1</v>
      </c>
      <c r="C274" t="s">
        <v>64</v>
      </c>
      <c r="D274" t="s">
        <v>3</v>
      </c>
      <c r="E274">
        <f>IF(_6918[[#This Row],[Vote]]="YEA",1,0)</f>
        <v>0</v>
      </c>
      <c r="F274" cm="1">
        <f t="array" ref="F274">_xlfn.XLOOKUP(Table8[Bill],Table2[Bill],Table2[Agree Value])</f>
        <v>0</v>
      </c>
      <c r="G274">
        <f>IF(_6918[[#This Row],[Value]]=_6918[[#This Row],[Agree]],_6918[[#This Row],[Count]],0)</f>
        <v>9</v>
      </c>
      <c r="H274" cm="1">
        <f t="array" ref="H274">_xlfn.XLOOKUP(Table8[Bill],Table2[Bill],Table2[Weight?],"Error")</f>
        <v>9</v>
      </c>
    </row>
    <row r="275" spans="1:8" x14ac:dyDescent="0.2">
      <c r="A275" t="s">
        <v>319</v>
      </c>
      <c r="B275" t="s">
        <v>1</v>
      </c>
      <c r="C275" t="s">
        <v>203</v>
      </c>
      <c r="D275" t="s">
        <v>3</v>
      </c>
      <c r="E275">
        <f>IF(_6918[[#This Row],[Vote]]="YEA",1,0)</f>
        <v>0</v>
      </c>
      <c r="F275" cm="1">
        <f t="array" ref="F275">_xlfn.XLOOKUP(Table8[Bill],Table2[Bill],Table2[Agree Value])</f>
        <v>0</v>
      </c>
      <c r="G275">
        <f>IF(_6918[[#This Row],[Value]]=_6918[[#This Row],[Agree]],_6918[[#This Row],[Count]],0)</f>
        <v>9</v>
      </c>
      <c r="H275" cm="1">
        <f t="array" ref="H275">_xlfn.XLOOKUP(Table8[Bill],Table2[Bill],Table2[Weight?],"Error")</f>
        <v>9</v>
      </c>
    </row>
    <row r="276" spans="1:8" x14ac:dyDescent="0.2">
      <c r="A276" t="s">
        <v>320</v>
      </c>
      <c r="B276" t="s">
        <v>1</v>
      </c>
      <c r="C276" t="s">
        <v>64</v>
      </c>
      <c r="D276" t="s">
        <v>3</v>
      </c>
      <c r="E276">
        <f>IF(_6918[[#This Row],[Vote]]="YEA",1,0)</f>
        <v>0</v>
      </c>
      <c r="F276" cm="1">
        <f t="array" ref="F276">_xlfn.XLOOKUP(Table8[Bill],Table2[Bill],Table2[Agree Value])</f>
        <v>0</v>
      </c>
      <c r="G276">
        <f>IF(_6918[[#This Row],[Value]]=_6918[[#This Row],[Agree]],_6918[[#This Row],[Count]],0)</f>
        <v>9</v>
      </c>
      <c r="H276" cm="1">
        <f t="array" ref="H276">_xlfn.XLOOKUP(Table8[Bill],Table2[Bill],Table2[Weight?],"Error")</f>
        <v>9</v>
      </c>
    </row>
    <row r="277" spans="1:8" x14ac:dyDescent="0.2">
      <c r="A277" t="s">
        <v>321</v>
      </c>
      <c r="B277" t="s">
        <v>5</v>
      </c>
      <c r="C277" t="s">
        <v>66</v>
      </c>
      <c r="D277" t="s">
        <v>7</v>
      </c>
      <c r="E277">
        <f>IF(_6918[[#This Row],[Vote]]="YEA",1,0)</f>
        <v>1</v>
      </c>
      <c r="F277" cm="1">
        <f t="array" ref="F277">_xlfn.XLOOKUP(Table8[Bill],Table2[Bill],Table2[Agree Value])</f>
        <v>0</v>
      </c>
      <c r="G277">
        <f>IF(_6918[[#This Row],[Value]]=_6918[[#This Row],[Agree]],_6918[[#This Row],[Count]],0)</f>
        <v>0</v>
      </c>
      <c r="H277" cm="1">
        <f t="array" ref="H277">_xlfn.XLOOKUP(Table8[Bill],Table2[Bill],Table2[Weight?],"Error")</f>
        <v>9</v>
      </c>
    </row>
    <row r="278" spans="1:8" x14ac:dyDescent="0.2">
      <c r="A278" t="s">
        <v>322</v>
      </c>
      <c r="B278" t="s">
        <v>1</v>
      </c>
      <c r="C278" t="s">
        <v>219</v>
      </c>
      <c r="D278" t="s">
        <v>3</v>
      </c>
      <c r="E278">
        <f>IF(_6918[[#This Row],[Vote]]="YEA",1,0)</f>
        <v>0</v>
      </c>
      <c r="F278" cm="1">
        <f t="array" ref="F278">_xlfn.XLOOKUP(Table8[Bill],Table2[Bill],Table2[Agree Value])</f>
        <v>0</v>
      </c>
      <c r="G278">
        <f>IF(_6918[[#This Row],[Value]]=_6918[[#This Row],[Agree]],_6918[[#This Row],[Count]],0)</f>
        <v>9</v>
      </c>
      <c r="H278" cm="1">
        <f t="array" ref="H278">_xlfn.XLOOKUP(Table8[Bill],Table2[Bill],Table2[Weight?],"Error")</f>
        <v>9</v>
      </c>
    </row>
    <row r="279" spans="1:8" x14ac:dyDescent="0.2">
      <c r="A279" t="s">
        <v>323</v>
      </c>
      <c r="B279" t="s">
        <v>5</v>
      </c>
      <c r="C279" t="s">
        <v>62</v>
      </c>
      <c r="D279" t="s">
        <v>7</v>
      </c>
      <c r="E279">
        <f>IF(_6918[[#This Row],[Vote]]="YEA",1,0)</f>
        <v>1</v>
      </c>
      <c r="F279" cm="1">
        <f t="array" ref="F279">_xlfn.XLOOKUP(Table8[Bill],Table2[Bill],Table2[Agree Value])</f>
        <v>0</v>
      </c>
      <c r="G279">
        <f>IF(_6918[[#This Row],[Value]]=_6918[[#This Row],[Agree]],_6918[[#This Row],[Count]],0)</f>
        <v>0</v>
      </c>
      <c r="H279" cm="1">
        <f t="array" ref="H279">_xlfn.XLOOKUP(Table8[Bill],Table2[Bill],Table2[Weight?],"Error")</f>
        <v>9</v>
      </c>
    </row>
    <row r="280" spans="1:8" x14ac:dyDescent="0.2">
      <c r="A280" t="s">
        <v>324</v>
      </c>
      <c r="B280" t="s">
        <v>5</v>
      </c>
      <c r="C280" t="s">
        <v>31</v>
      </c>
      <c r="D280" t="s">
        <v>7</v>
      </c>
      <c r="E280">
        <f>IF(_6918[[#This Row],[Vote]]="YEA",1,0)</f>
        <v>1</v>
      </c>
      <c r="F280" cm="1">
        <f t="array" ref="F280">_xlfn.XLOOKUP(Table8[Bill],Table2[Bill],Table2[Agree Value])</f>
        <v>0</v>
      </c>
      <c r="G280">
        <f>IF(_6918[[#This Row],[Value]]=_6918[[#This Row],[Agree]],_6918[[#This Row],[Count]],0)</f>
        <v>0</v>
      </c>
      <c r="H280" cm="1">
        <f t="array" ref="H280">_xlfn.XLOOKUP(Table8[Bill],Table2[Bill],Table2[Weight?],"Error")</f>
        <v>9</v>
      </c>
    </row>
    <row r="281" spans="1:8" x14ac:dyDescent="0.2">
      <c r="A281" t="s">
        <v>325</v>
      </c>
      <c r="B281" t="s">
        <v>5</v>
      </c>
      <c r="C281" t="s">
        <v>326</v>
      </c>
      <c r="D281" t="s">
        <v>7</v>
      </c>
      <c r="E281">
        <f>IF(_6918[[#This Row],[Vote]]="YEA",1,0)</f>
        <v>1</v>
      </c>
      <c r="F281" cm="1">
        <f t="array" ref="F281">_xlfn.XLOOKUP(Table8[Bill],Table2[Bill],Table2[Agree Value])</f>
        <v>0</v>
      </c>
      <c r="G281">
        <f>IF(_6918[[#This Row],[Value]]=_6918[[#This Row],[Agree]],_6918[[#This Row],[Count]],0)</f>
        <v>0</v>
      </c>
      <c r="H281" cm="1">
        <f t="array" ref="H281">_xlfn.XLOOKUP(Table8[Bill],Table2[Bill],Table2[Weight?],"Error")</f>
        <v>9</v>
      </c>
    </row>
    <row r="282" spans="1:8" x14ac:dyDescent="0.2">
      <c r="A282" t="s">
        <v>327</v>
      </c>
      <c r="B282" t="s">
        <v>5</v>
      </c>
      <c r="C282" t="s">
        <v>164</v>
      </c>
      <c r="D282" t="s">
        <v>7</v>
      </c>
      <c r="E282">
        <f>IF(_6918[[#This Row],[Vote]]="YEA",1,0)</f>
        <v>1</v>
      </c>
      <c r="F282" cm="1">
        <f t="array" ref="F282">_xlfn.XLOOKUP(Table8[Bill],Table2[Bill],Table2[Agree Value])</f>
        <v>0</v>
      </c>
      <c r="G282">
        <f>IF(_6918[[#This Row],[Value]]=_6918[[#This Row],[Agree]],_6918[[#This Row],[Count]],0)</f>
        <v>0</v>
      </c>
      <c r="H282" cm="1">
        <f t="array" ref="H282">_xlfn.XLOOKUP(Table8[Bill],Table2[Bill],Table2[Weight?],"Error")</f>
        <v>9</v>
      </c>
    </row>
    <row r="283" spans="1:8" x14ac:dyDescent="0.2">
      <c r="A283" t="s">
        <v>328</v>
      </c>
      <c r="B283" t="s">
        <v>5</v>
      </c>
      <c r="C283" t="s">
        <v>39</v>
      </c>
      <c r="D283" t="s">
        <v>7</v>
      </c>
      <c r="E283">
        <f>IF(_6918[[#This Row],[Vote]]="YEA",1,0)</f>
        <v>1</v>
      </c>
      <c r="F283" cm="1">
        <f t="array" ref="F283">_xlfn.XLOOKUP(Table8[Bill],Table2[Bill],Table2[Agree Value])</f>
        <v>0</v>
      </c>
      <c r="G283">
        <f>IF(_6918[[#This Row],[Value]]=_6918[[#This Row],[Agree]],_6918[[#This Row],[Count]],0)</f>
        <v>0</v>
      </c>
      <c r="H283" cm="1">
        <f t="array" ref="H283">_xlfn.XLOOKUP(Table8[Bill],Table2[Bill],Table2[Weight?],"Error")</f>
        <v>9</v>
      </c>
    </row>
    <row r="284" spans="1:8" x14ac:dyDescent="0.2">
      <c r="A284" t="s">
        <v>329</v>
      </c>
      <c r="B284" t="s">
        <v>5</v>
      </c>
      <c r="C284" t="s">
        <v>64</v>
      </c>
      <c r="D284" t="s">
        <v>7</v>
      </c>
      <c r="E284">
        <f>IF(_6918[[#This Row],[Vote]]="YEA",1,0)</f>
        <v>1</v>
      </c>
      <c r="F284" cm="1">
        <f t="array" ref="F284">_xlfn.XLOOKUP(Table8[Bill],Table2[Bill],Table2[Agree Value])</f>
        <v>0</v>
      </c>
      <c r="G284">
        <f>IF(_6918[[#This Row],[Value]]=_6918[[#This Row],[Agree]],_6918[[#This Row],[Count]],0)</f>
        <v>0</v>
      </c>
      <c r="H284" cm="1">
        <f t="array" ref="H284">_xlfn.XLOOKUP(Table8[Bill],Table2[Bill],Table2[Weight?],"Error")</f>
        <v>9</v>
      </c>
    </row>
    <row r="285" spans="1:8" x14ac:dyDescent="0.2">
      <c r="A285" t="s">
        <v>330</v>
      </c>
      <c r="B285" t="s">
        <v>5</v>
      </c>
      <c r="C285" t="s">
        <v>45</v>
      </c>
      <c r="D285" t="s">
        <v>7</v>
      </c>
      <c r="E285">
        <f>IF(_6918[[#This Row],[Vote]]="YEA",1,0)</f>
        <v>1</v>
      </c>
      <c r="F285" cm="1">
        <f t="array" ref="F285">_xlfn.XLOOKUP(Table8[Bill],Table2[Bill],Table2[Agree Value])</f>
        <v>0</v>
      </c>
      <c r="G285">
        <f>IF(_6918[[#This Row],[Value]]=_6918[[#This Row],[Agree]],_6918[[#This Row],[Count]],0)</f>
        <v>0</v>
      </c>
      <c r="H285" cm="1">
        <f t="array" ref="H285">_xlfn.XLOOKUP(Table8[Bill],Table2[Bill],Table2[Weight?],"Error")</f>
        <v>9</v>
      </c>
    </row>
    <row r="286" spans="1:8" x14ac:dyDescent="0.2">
      <c r="A286" t="s">
        <v>331</v>
      </c>
      <c r="B286" t="s">
        <v>5</v>
      </c>
      <c r="C286" t="s">
        <v>326</v>
      </c>
      <c r="D286" t="s">
        <v>7</v>
      </c>
      <c r="E286">
        <f>IF(_6918[[#This Row],[Vote]]="YEA",1,0)</f>
        <v>1</v>
      </c>
      <c r="F286" cm="1">
        <f t="array" ref="F286">_xlfn.XLOOKUP(Table8[Bill],Table2[Bill],Table2[Agree Value])</f>
        <v>0</v>
      </c>
      <c r="G286">
        <f>IF(_6918[[#This Row],[Value]]=_6918[[#This Row],[Agree]],_6918[[#This Row],[Count]],0)</f>
        <v>0</v>
      </c>
      <c r="H286" cm="1">
        <f t="array" ref="H286">_xlfn.XLOOKUP(Table8[Bill],Table2[Bill],Table2[Weight?],"Error")</f>
        <v>9</v>
      </c>
    </row>
    <row r="287" spans="1:8" x14ac:dyDescent="0.2">
      <c r="A287" t="s">
        <v>332</v>
      </c>
      <c r="B287" t="s">
        <v>5</v>
      </c>
      <c r="C287" t="s">
        <v>6</v>
      </c>
      <c r="D287" t="s">
        <v>7</v>
      </c>
      <c r="E287">
        <f>IF(_6918[[#This Row],[Vote]]="YEA",1,0)</f>
        <v>1</v>
      </c>
      <c r="F287" cm="1">
        <f t="array" ref="F287">_xlfn.XLOOKUP(Table8[Bill],Table2[Bill],Table2[Agree Value])</f>
        <v>0</v>
      </c>
      <c r="G287">
        <f>IF(_6918[[#This Row],[Value]]=_6918[[#This Row],[Agree]],_6918[[#This Row],[Count]],0)</f>
        <v>0</v>
      </c>
      <c r="H287" cm="1">
        <f t="array" ref="H287">_xlfn.XLOOKUP(Table8[Bill],Table2[Bill],Table2[Weight?],"Error")</f>
        <v>9</v>
      </c>
    </row>
    <row r="288" spans="1:8" x14ac:dyDescent="0.2">
      <c r="A288" t="s">
        <v>333</v>
      </c>
      <c r="B288" t="s">
        <v>5</v>
      </c>
      <c r="C288" t="s">
        <v>129</v>
      </c>
      <c r="D288" t="s">
        <v>7</v>
      </c>
      <c r="E288">
        <f>IF(_6918[[#This Row],[Vote]]="YEA",1,0)</f>
        <v>1</v>
      </c>
      <c r="F288" cm="1">
        <f t="array" ref="F288">_xlfn.XLOOKUP(Table8[Bill],Table2[Bill],Table2[Agree Value])</f>
        <v>0</v>
      </c>
      <c r="G288">
        <f>IF(_6918[[#This Row],[Value]]=_6918[[#This Row],[Agree]],_6918[[#This Row],[Count]],0)</f>
        <v>0</v>
      </c>
      <c r="H288" cm="1">
        <f t="array" ref="H288">_xlfn.XLOOKUP(Table8[Bill],Table2[Bill],Table2[Weight?],"Error")</f>
        <v>9</v>
      </c>
    </row>
    <row r="289" spans="1:8" x14ac:dyDescent="0.2">
      <c r="A289" t="s">
        <v>334</v>
      </c>
      <c r="B289" t="s">
        <v>1</v>
      </c>
      <c r="C289" t="s">
        <v>169</v>
      </c>
      <c r="D289" t="s">
        <v>3</v>
      </c>
      <c r="E289">
        <f>IF(_6918[[#This Row],[Vote]]="YEA",1,0)</f>
        <v>0</v>
      </c>
      <c r="F289" cm="1">
        <f t="array" ref="F289">_xlfn.XLOOKUP(Table8[Bill],Table2[Bill],Table2[Agree Value])</f>
        <v>0</v>
      </c>
      <c r="G289">
        <f>IF(_6918[[#This Row],[Value]]=_6918[[#This Row],[Agree]],_6918[[#This Row],[Count]],0)</f>
        <v>9</v>
      </c>
      <c r="H289" cm="1">
        <f t="array" ref="H289">_xlfn.XLOOKUP(Table8[Bill],Table2[Bill],Table2[Weight?],"Error")</f>
        <v>9</v>
      </c>
    </row>
    <row r="290" spans="1:8" x14ac:dyDescent="0.2">
      <c r="A290" t="s">
        <v>335</v>
      </c>
      <c r="B290" t="s">
        <v>5</v>
      </c>
      <c r="C290" t="s">
        <v>15</v>
      </c>
      <c r="D290" t="s">
        <v>7</v>
      </c>
      <c r="E290">
        <f>IF(_6918[[#This Row],[Vote]]="YEA",1,0)</f>
        <v>1</v>
      </c>
      <c r="F290" cm="1">
        <f t="array" ref="F290">_xlfn.XLOOKUP(Table8[Bill],Table2[Bill],Table2[Agree Value])</f>
        <v>0</v>
      </c>
      <c r="G290">
        <f>IF(_6918[[#This Row],[Value]]=_6918[[#This Row],[Agree]],_6918[[#This Row],[Count]],0)</f>
        <v>0</v>
      </c>
      <c r="H290" cm="1">
        <f t="array" ref="H290">_xlfn.XLOOKUP(Table8[Bill],Table2[Bill],Table2[Weight?],"Error")</f>
        <v>9</v>
      </c>
    </row>
    <row r="291" spans="1:8" x14ac:dyDescent="0.2">
      <c r="A291" t="s">
        <v>336</v>
      </c>
      <c r="B291" t="s">
        <v>1</v>
      </c>
      <c r="C291" t="s">
        <v>64</v>
      </c>
      <c r="D291" t="s">
        <v>3</v>
      </c>
      <c r="E291">
        <f>IF(_6918[[#This Row],[Vote]]="YEA",1,0)</f>
        <v>0</v>
      </c>
      <c r="F291" cm="1">
        <f t="array" ref="F291">_xlfn.XLOOKUP(Table8[Bill],Table2[Bill],Table2[Agree Value])</f>
        <v>0</v>
      </c>
      <c r="G291">
        <f>IF(_6918[[#This Row],[Value]]=_6918[[#This Row],[Agree]],_6918[[#This Row],[Count]],0)</f>
        <v>9</v>
      </c>
      <c r="H291" cm="1">
        <f t="array" ref="H291">_xlfn.XLOOKUP(Table8[Bill],Table2[Bill],Table2[Weight?],"Error")</f>
        <v>9</v>
      </c>
    </row>
    <row r="292" spans="1:8" x14ac:dyDescent="0.2">
      <c r="A292" t="s">
        <v>337</v>
      </c>
      <c r="B292" t="s">
        <v>1</v>
      </c>
      <c r="C292" t="s">
        <v>39</v>
      </c>
      <c r="D292" t="s">
        <v>400</v>
      </c>
      <c r="E292">
        <f>IF(_6918[[#This Row],[Vote]]="YEA",1,0)</f>
        <v>0</v>
      </c>
      <c r="F292" cm="1">
        <f t="array" ref="F292">_xlfn.XLOOKUP(Table8[Bill],Table2[Bill],Table2[Agree Value])</f>
        <v>0</v>
      </c>
      <c r="G292">
        <f>IF(_6918[[#This Row],[Value]]=_6918[[#This Row],[Agree]],_6918[[#This Row],[Count]],0)</f>
        <v>9</v>
      </c>
      <c r="H292" cm="1">
        <f t="array" ref="H292">_xlfn.XLOOKUP(Table8[Bill],Table2[Bill],Table2[Weight?],"Error")</f>
        <v>9</v>
      </c>
    </row>
    <row r="293" spans="1:8" x14ac:dyDescent="0.2">
      <c r="A293" t="s">
        <v>338</v>
      </c>
      <c r="B293" t="s">
        <v>1</v>
      </c>
      <c r="C293" t="s">
        <v>24</v>
      </c>
      <c r="D293" t="s">
        <v>3</v>
      </c>
      <c r="E293">
        <f>IF(_6918[[#This Row],[Vote]]="YEA",1,0)</f>
        <v>0</v>
      </c>
      <c r="F293" cm="1">
        <f t="array" ref="F293">_xlfn.XLOOKUP(Table8[Bill],Table2[Bill],Table2[Agree Value])</f>
        <v>0</v>
      </c>
      <c r="G293">
        <f>IF(_6918[[#This Row],[Value]]=_6918[[#This Row],[Agree]],_6918[[#This Row],[Count]],0)</f>
        <v>9</v>
      </c>
      <c r="H293" cm="1">
        <f t="array" ref="H293">_xlfn.XLOOKUP(Table8[Bill],Table2[Bill],Table2[Weight?],"Error")</f>
        <v>9</v>
      </c>
    </row>
    <row r="294" spans="1:8" x14ac:dyDescent="0.2">
      <c r="A294" t="s">
        <v>339</v>
      </c>
      <c r="B294" t="s">
        <v>1</v>
      </c>
      <c r="C294" t="s">
        <v>29</v>
      </c>
      <c r="D294" t="s">
        <v>3</v>
      </c>
      <c r="E294">
        <f>IF(_6918[[#This Row],[Vote]]="YEA",1,0)</f>
        <v>0</v>
      </c>
      <c r="F294" cm="1">
        <f t="array" ref="F294">_xlfn.XLOOKUP(Table8[Bill],Table2[Bill],Table2[Agree Value])</f>
        <v>0</v>
      </c>
      <c r="G294">
        <f>IF(_6918[[#This Row],[Value]]=_6918[[#This Row],[Agree]],_6918[[#This Row],[Count]],0)</f>
        <v>9</v>
      </c>
      <c r="H294" cm="1">
        <f t="array" ref="H294">_xlfn.XLOOKUP(Table8[Bill],Table2[Bill],Table2[Weight?],"Error")</f>
        <v>9</v>
      </c>
    </row>
    <row r="295" spans="1:8" x14ac:dyDescent="0.2">
      <c r="A295" t="s">
        <v>340</v>
      </c>
      <c r="B295" t="s">
        <v>1</v>
      </c>
      <c r="C295" t="s">
        <v>9</v>
      </c>
      <c r="D295" t="s">
        <v>3</v>
      </c>
      <c r="E295">
        <f>IF(_6918[[#This Row],[Vote]]="YEA",1,0)</f>
        <v>0</v>
      </c>
      <c r="F295" cm="1">
        <f t="array" ref="F295">_xlfn.XLOOKUP(Table8[Bill],Table2[Bill],Table2[Agree Value])</f>
        <v>0</v>
      </c>
      <c r="G295">
        <f>IF(_6918[[#This Row],[Value]]=_6918[[#This Row],[Agree]],_6918[[#This Row],[Count]],0)</f>
        <v>9</v>
      </c>
      <c r="H295" cm="1">
        <f t="array" ref="H295">_xlfn.XLOOKUP(Table8[Bill],Table2[Bill],Table2[Weight?],"Error")</f>
        <v>9</v>
      </c>
    </row>
    <row r="296" spans="1:8" x14ac:dyDescent="0.2">
      <c r="A296" t="s">
        <v>341</v>
      </c>
      <c r="B296" t="s">
        <v>5</v>
      </c>
      <c r="C296" t="s">
        <v>2</v>
      </c>
      <c r="D296" t="s">
        <v>7</v>
      </c>
      <c r="E296">
        <f>IF(_6918[[#This Row],[Vote]]="YEA",1,0)</f>
        <v>1</v>
      </c>
      <c r="F296" cm="1">
        <f t="array" ref="F296">_xlfn.XLOOKUP(Table8[Bill],Table2[Bill],Table2[Agree Value])</f>
        <v>0</v>
      </c>
      <c r="G296">
        <f>IF(_6918[[#This Row],[Value]]=_6918[[#This Row],[Agree]],_6918[[#This Row],[Count]],0)</f>
        <v>0</v>
      </c>
      <c r="H296" cm="1">
        <f t="array" ref="H296">_xlfn.XLOOKUP(Table8[Bill],Table2[Bill],Table2[Weight?],"Error")</f>
        <v>9</v>
      </c>
    </row>
    <row r="297" spans="1:8" x14ac:dyDescent="0.2">
      <c r="A297" t="s">
        <v>342</v>
      </c>
      <c r="B297" t="s">
        <v>1</v>
      </c>
      <c r="C297" t="s">
        <v>64</v>
      </c>
      <c r="D297" t="s">
        <v>3</v>
      </c>
      <c r="E297">
        <f>IF(_6918[[#This Row],[Vote]]="YEA",1,0)</f>
        <v>0</v>
      </c>
      <c r="F297" cm="1">
        <f t="array" ref="F297">_xlfn.XLOOKUP(Table8[Bill],Table2[Bill],Table2[Agree Value])</f>
        <v>0</v>
      </c>
      <c r="G297">
        <f>IF(_6918[[#This Row],[Value]]=_6918[[#This Row],[Agree]],_6918[[#This Row],[Count]],0)</f>
        <v>9</v>
      </c>
      <c r="H297" cm="1">
        <f t="array" ref="H297">_xlfn.XLOOKUP(Table8[Bill],Table2[Bill],Table2[Weight?],"Error")</f>
        <v>9</v>
      </c>
    </row>
    <row r="298" spans="1:8" x14ac:dyDescent="0.2">
      <c r="A298" t="s">
        <v>343</v>
      </c>
      <c r="B298" t="s">
        <v>1</v>
      </c>
      <c r="C298" t="s">
        <v>9</v>
      </c>
      <c r="D298" t="s">
        <v>3</v>
      </c>
      <c r="E298">
        <f>IF(_6918[[#This Row],[Vote]]="YEA",1,0)</f>
        <v>0</v>
      </c>
      <c r="F298" cm="1">
        <f t="array" ref="F298">_xlfn.XLOOKUP(Table8[Bill],Table2[Bill],Table2[Agree Value])</f>
        <v>0</v>
      </c>
      <c r="G298">
        <f>IF(_6918[[#This Row],[Value]]=_6918[[#This Row],[Agree]],_6918[[#This Row],[Count]],0)</f>
        <v>9</v>
      </c>
      <c r="H298" cm="1">
        <f t="array" ref="H298">_xlfn.XLOOKUP(Table8[Bill],Table2[Bill],Table2[Weight?],"Error")</f>
        <v>9</v>
      </c>
    </row>
    <row r="299" spans="1:8" x14ac:dyDescent="0.2">
      <c r="A299" t="s">
        <v>344</v>
      </c>
      <c r="B299" t="s">
        <v>1</v>
      </c>
      <c r="C299" t="s">
        <v>24</v>
      </c>
      <c r="D299" t="s">
        <v>3</v>
      </c>
      <c r="E299">
        <f>IF(_6918[[#This Row],[Vote]]="YEA",1,0)</f>
        <v>0</v>
      </c>
      <c r="F299" cm="1">
        <f t="array" ref="F299">_xlfn.XLOOKUP(Table8[Bill],Table2[Bill],Table2[Agree Value])</f>
        <v>0</v>
      </c>
      <c r="G299">
        <f>IF(_6918[[#This Row],[Value]]=_6918[[#This Row],[Agree]],_6918[[#This Row],[Count]],0)</f>
        <v>9</v>
      </c>
      <c r="H299" cm="1">
        <f t="array" ref="H299">_xlfn.XLOOKUP(Table8[Bill],Table2[Bill],Table2[Weight?],"Error")</f>
        <v>9</v>
      </c>
    </row>
    <row r="300" spans="1:8" x14ac:dyDescent="0.2">
      <c r="A300" t="s">
        <v>345</v>
      </c>
      <c r="B300" t="s">
        <v>1</v>
      </c>
      <c r="C300" t="s">
        <v>59</v>
      </c>
      <c r="D300" t="s">
        <v>3</v>
      </c>
      <c r="E300">
        <f>IF(_6918[[#This Row],[Vote]]="YEA",1,0)</f>
        <v>0</v>
      </c>
      <c r="F300" cm="1">
        <f t="array" ref="F300">_xlfn.XLOOKUP(Table8[Bill],Table2[Bill],Table2[Agree Value])</f>
        <v>0</v>
      </c>
      <c r="G300">
        <f>IF(_6918[[#This Row],[Value]]=_6918[[#This Row],[Agree]],_6918[[#This Row],[Count]],0)</f>
        <v>9</v>
      </c>
      <c r="H300" cm="1">
        <f t="array" ref="H300">_xlfn.XLOOKUP(Table8[Bill],Table2[Bill],Table2[Weight?],"Error")</f>
        <v>9</v>
      </c>
    </row>
    <row r="301" spans="1:8" x14ac:dyDescent="0.2">
      <c r="A301" t="s">
        <v>346</v>
      </c>
      <c r="B301" t="s">
        <v>5</v>
      </c>
      <c r="C301" t="s">
        <v>15</v>
      </c>
      <c r="D301" t="s">
        <v>7</v>
      </c>
      <c r="E301">
        <f>IF(_6918[[#This Row],[Vote]]="YEA",1,0)</f>
        <v>1</v>
      </c>
      <c r="F301" cm="1">
        <f t="array" ref="F301">_xlfn.XLOOKUP(Table8[Bill],Table2[Bill],Table2[Agree Value])</f>
        <v>0</v>
      </c>
      <c r="G301">
        <f>IF(_6918[[#This Row],[Value]]=_6918[[#This Row],[Agree]],_6918[[#This Row],[Count]],0)</f>
        <v>0</v>
      </c>
      <c r="H301" cm="1">
        <f t="array" ref="H301">_xlfn.XLOOKUP(Table8[Bill],Table2[Bill],Table2[Weight?],"Error")</f>
        <v>9</v>
      </c>
    </row>
    <row r="302" spans="1:8" x14ac:dyDescent="0.2">
      <c r="A302" t="s">
        <v>347</v>
      </c>
      <c r="B302" t="s">
        <v>5</v>
      </c>
      <c r="C302" t="s">
        <v>141</v>
      </c>
      <c r="D302" t="s">
        <v>7</v>
      </c>
      <c r="E302">
        <f>IF(_6918[[#This Row],[Vote]]="YEA",1,0)</f>
        <v>1</v>
      </c>
      <c r="F302" cm="1">
        <f t="array" ref="F302">_xlfn.XLOOKUP(Table8[Bill],Table2[Bill],Table2[Agree Value])</f>
        <v>0</v>
      </c>
      <c r="G302">
        <f>IF(_6918[[#This Row],[Value]]=_6918[[#This Row],[Agree]],_6918[[#This Row],[Count]],0)</f>
        <v>0</v>
      </c>
      <c r="H302" cm="1">
        <f t="array" ref="H302">_xlfn.XLOOKUP(Table8[Bill],Table2[Bill],Table2[Weight?],"Error")</f>
        <v>9</v>
      </c>
    </row>
    <row r="303" spans="1:8" x14ac:dyDescent="0.2">
      <c r="A303" t="s">
        <v>348</v>
      </c>
      <c r="B303" t="s">
        <v>1</v>
      </c>
      <c r="C303" t="s">
        <v>2</v>
      </c>
      <c r="D303" t="s">
        <v>3</v>
      </c>
      <c r="E303">
        <f>IF(_6918[[#This Row],[Vote]]="YEA",1,0)</f>
        <v>0</v>
      </c>
      <c r="F303" cm="1">
        <f t="array" ref="F303">_xlfn.XLOOKUP(Table8[Bill],Table2[Bill],Table2[Agree Value])</f>
        <v>0</v>
      </c>
      <c r="G303">
        <f>IF(_6918[[#This Row],[Value]]=_6918[[#This Row],[Agree]],_6918[[#This Row],[Count]],0)</f>
        <v>9</v>
      </c>
      <c r="H303" cm="1">
        <f t="array" ref="H303">_xlfn.XLOOKUP(Table8[Bill],Table2[Bill],Table2[Weight?],"Error")</f>
        <v>9</v>
      </c>
    </row>
    <row r="304" spans="1:8" x14ac:dyDescent="0.2">
      <c r="A304" t="s">
        <v>349</v>
      </c>
      <c r="B304" t="s">
        <v>1</v>
      </c>
      <c r="C304" t="s">
        <v>203</v>
      </c>
      <c r="D304" t="s">
        <v>3</v>
      </c>
      <c r="E304">
        <f>IF(_6918[[#This Row],[Vote]]="YEA",1,0)</f>
        <v>0</v>
      </c>
      <c r="F304" cm="1">
        <f t="array" ref="F304">_xlfn.XLOOKUP(Table8[Bill],Table2[Bill],Table2[Agree Value])</f>
        <v>0</v>
      </c>
      <c r="G304">
        <f>IF(_6918[[#This Row],[Value]]=_6918[[#This Row],[Agree]],_6918[[#This Row],[Count]],0)</f>
        <v>9</v>
      </c>
      <c r="H304" cm="1">
        <f t="array" ref="H304">_xlfn.XLOOKUP(Table8[Bill],Table2[Bill],Table2[Weight?],"Error")</f>
        <v>9</v>
      </c>
    </row>
    <row r="305" spans="1:8" x14ac:dyDescent="0.2">
      <c r="A305" t="s">
        <v>350</v>
      </c>
      <c r="B305" t="s">
        <v>5</v>
      </c>
      <c r="C305" t="s">
        <v>108</v>
      </c>
      <c r="D305" t="s">
        <v>7</v>
      </c>
      <c r="E305">
        <f>IF(_6918[[#This Row],[Vote]]="YEA",1,0)</f>
        <v>1</v>
      </c>
      <c r="F305" cm="1">
        <f t="array" ref="F305">_xlfn.XLOOKUP(Table8[Bill],Table2[Bill],Table2[Agree Value])</f>
        <v>0</v>
      </c>
      <c r="G305">
        <f>IF(_6918[[#This Row],[Value]]=_6918[[#This Row],[Agree]],_6918[[#This Row],[Count]],0)</f>
        <v>0</v>
      </c>
      <c r="H305" cm="1">
        <f t="array" ref="H305">_xlfn.XLOOKUP(Table8[Bill],Table2[Bill],Table2[Weight?],"Error")</f>
        <v>9</v>
      </c>
    </row>
    <row r="306" spans="1:8" x14ac:dyDescent="0.2">
      <c r="A306" t="s">
        <v>351</v>
      </c>
      <c r="B306" t="s">
        <v>5</v>
      </c>
      <c r="C306" t="s">
        <v>164</v>
      </c>
      <c r="D306" t="s">
        <v>7</v>
      </c>
      <c r="E306">
        <f>IF(_6918[[#This Row],[Vote]]="YEA",1,0)</f>
        <v>1</v>
      </c>
      <c r="F306" cm="1">
        <f t="array" ref="F306">_xlfn.XLOOKUP(Table8[Bill],Table2[Bill],Table2[Agree Value])</f>
        <v>0</v>
      </c>
      <c r="G306">
        <f>IF(_6918[[#This Row],[Value]]=_6918[[#This Row],[Agree]],_6918[[#This Row],[Count]],0)</f>
        <v>0</v>
      </c>
      <c r="H306" cm="1">
        <f t="array" ref="H306">_xlfn.XLOOKUP(Table8[Bill],Table2[Bill],Table2[Weight?],"Error")</f>
        <v>9</v>
      </c>
    </row>
    <row r="307" spans="1:8" x14ac:dyDescent="0.2">
      <c r="A307" t="s">
        <v>352</v>
      </c>
      <c r="B307" t="s">
        <v>5</v>
      </c>
      <c r="C307" t="s">
        <v>9</v>
      </c>
      <c r="D307" t="s">
        <v>7</v>
      </c>
      <c r="E307">
        <f>IF(_6918[[#This Row],[Vote]]="YEA",1,0)</f>
        <v>1</v>
      </c>
      <c r="F307" cm="1">
        <f t="array" ref="F307">_xlfn.XLOOKUP(Table8[Bill],Table2[Bill],Table2[Agree Value])</f>
        <v>0</v>
      </c>
      <c r="G307">
        <f>IF(_6918[[#This Row],[Value]]=_6918[[#This Row],[Agree]],_6918[[#This Row],[Count]],0)</f>
        <v>0</v>
      </c>
      <c r="H307" cm="1">
        <f t="array" ref="H307">_xlfn.XLOOKUP(Table8[Bill],Table2[Bill],Table2[Weight?],"Error")</f>
        <v>9</v>
      </c>
    </row>
    <row r="308" spans="1:8" x14ac:dyDescent="0.2">
      <c r="A308" t="s">
        <v>353</v>
      </c>
      <c r="B308" t="s">
        <v>1</v>
      </c>
      <c r="C308" t="s">
        <v>64</v>
      </c>
      <c r="D308" t="s">
        <v>3</v>
      </c>
      <c r="E308">
        <f>IF(_6918[[#This Row],[Vote]]="YEA",1,0)</f>
        <v>0</v>
      </c>
      <c r="F308" cm="1">
        <f t="array" ref="F308">_xlfn.XLOOKUP(Table8[Bill],Table2[Bill],Table2[Agree Value])</f>
        <v>0</v>
      </c>
      <c r="G308">
        <f>IF(_6918[[#This Row],[Value]]=_6918[[#This Row],[Agree]],_6918[[#This Row],[Count]],0)</f>
        <v>9</v>
      </c>
      <c r="H308" cm="1">
        <f t="array" ref="H308">_xlfn.XLOOKUP(Table8[Bill],Table2[Bill],Table2[Weight?],"Error")</f>
        <v>9</v>
      </c>
    </row>
    <row r="309" spans="1:8" x14ac:dyDescent="0.2">
      <c r="A309" t="s">
        <v>354</v>
      </c>
      <c r="B309" t="s">
        <v>5</v>
      </c>
      <c r="C309" t="s">
        <v>75</v>
      </c>
      <c r="D309" t="s">
        <v>400</v>
      </c>
      <c r="E309">
        <f>IF(_6918[[#This Row],[Vote]]="YEA",1,0)</f>
        <v>0</v>
      </c>
      <c r="F309" cm="1">
        <f t="array" ref="F309">_xlfn.XLOOKUP(Table8[Bill],Table2[Bill],Table2[Agree Value])</f>
        <v>0</v>
      </c>
      <c r="G309">
        <f>IF(_6918[[#This Row],[Value]]=_6918[[#This Row],[Agree]],_6918[[#This Row],[Count]],0)</f>
        <v>9</v>
      </c>
      <c r="H309" cm="1">
        <f t="array" ref="H309">_xlfn.XLOOKUP(Table8[Bill],Table2[Bill],Table2[Weight?],"Error")</f>
        <v>9</v>
      </c>
    </row>
    <row r="310" spans="1:8" x14ac:dyDescent="0.2">
      <c r="A310" t="s">
        <v>355</v>
      </c>
      <c r="B310" t="s">
        <v>1</v>
      </c>
      <c r="C310" t="s">
        <v>120</v>
      </c>
      <c r="D310" t="s">
        <v>3</v>
      </c>
      <c r="E310">
        <f>IF(_6918[[#This Row],[Vote]]="YEA",1,0)</f>
        <v>0</v>
      </c>
      <c r="F310" cm="1">
        <f t="array" ref="F310">_xlfn.XLOOKUP(Table8[Bill],Table2[Bill],Table2[Agree Value])</f>
        <v>0</v>
      </c>
      <c r="G310">
        <f>IF(_6918[[#This Row],[Value]]=_6918[[#This Row],[Agree]],_6918[[#This Row],[Count]],0)</f>
        <v>9</v>
      </c>
      <c r="H310" cm="1">
        <f t="array" ref="H310">_xlfn.XLOOKUP(Table8[Bill],Table2[Bill],Table2[Weight?],"Error")</f>
        <v>9</v>
      </c>
    </row>
    <row r="311" spans="1:8" x14ac:dyDescent="0.2">
      <c r="A311" t="s">
        <v>356</v>
      </c>
      <c r="B311" t="s">
        <v>5</v>
      </c>
      <c r="C311" t="s">
        <v>129</v>
      </c>
      <c r="D311" t="s">
        <v>7</v>
      </c>
      <c r="E311">
        <f>IF(_6918[[#This Row],[Vote]]="YEA",1,0)</f>
        <v>1</v>
      </c>
      <c r="F311" cm="1">
        <f t="array" ref="F311">_xlfn.XLOOKUP(Table8[Bill],Table2[Bill],Table2[Agree Value])</f>
        <v>0</v>
      </c>
      <c r="G311">
        <f>IF(_6918[[#This Row],[Value]]=_6918[[#This Row],[Agree]],_6918[[#This Row],[Count]],0)</f>
        <v>0</v>
      </c>
      <c r="H311" cm="1">
        <f t="array" ref="H311">_xlfn.XLOOKUP(Table8[Bill],Table2[Bill],Table2[Weight?],"Error")</f>
        <v>9</v>
      </c>
    </row>
    <row r="312" spans="1:8" x14ac:dyDescent="0.2">
      <c r="A312" t="s">
        <v>357</v>
      </c>
      <c r="B312" t="s">
        <v>1</v>
      </c>
      <c r="C312" t="s">
        <v>203</v>
      </c>
      <c r="D312" t="s">
        <v>3</v>
      </c>
      <c r="E312">
        <f>IF(_6918[[#This Row],[Vote]]="YEA",1,0)</f>
        <v>0</v>
      </c>
      <c r="F312" cm="1">
        <f t="array" ref="F312">_xlfn.XLOOKUP(Table8[Bill],Table2[Bill],Table2[Agree Value])</f>
        <v>0</v>
      </c>
      <c r="G312">
        <f>IF(_6918[[#This Row],[Value]]=_6918[[#This Row],[Agree]],_6918[[#This Row],[Count]],0)</f>
        <v>9</v>
      </c>
      <c r="H312" cm="1">
        <f t="array" ref="H312">_xlfn.XLOOKUP(Table8[Bill],Table2[Bill],Table2[Weight?],"Error")</f>
        <v>9</v>
      </c>
    </row>
    <row r="313" spans="1:8" x14ac:dyDescent="0.2">
      <c r="A313" t="s">
        <v>358</v>
      </c>
      <c r="B313" t="s">
        <v>5</v>
      </c>
      <c r="C313" t="s">
        <v>6</v>
      </c>
      <c r="D313" t="s">
        <v>7</v>
      </c>
      <c r="E313">
        <f>IF(_6918[[#This Row],[Vote]]="YEA",1,0)</f>
        <v>1</v>
      </c>
      <c r="F313" cm="1">
        <f t="array" ref="F313">_xlfn.XLOOKUP(Table8[Bill],Table2[Bill],Table2[Agree Value])</f>
        <v>0</v>
      </c>
      <c r="G313">
        <f>IF(_6918[[#This Row],[Value]]=_6918[[#This Row],[Agree]],_6918[[#This Row],[Count]],0)</f>
        <v>0</v>
      </c>
      <c r="H313" cm="1">
        <f t="array" ref="H313">_xlfn.XLOOKUP(Table8[Bill],Table2[Bill],Table2[Weight?],"Error")</f>
        <v>9</v>
      </c>
    </row>
    <row r="314" spans="1:8" x14ac:dyDescent="0.2">
      <c r="A314" t="s">
        <v>359</v>
      </c>
      <c r="B314" t="s">
        <v>1</v>
      </c>
      <c r="C314" t="s">
        <v>9</v>
      </c>
      <c r="D314" t="s">
        <v>3</v>
      </c>
      <c r="E314">
        <f>IF(_6918[[#This Row],[Vote]]="YEA",1,0)</f>
        <v>0</v>
      </c>
      <c r="F314" cm="1">
        <f t="array" ref="F314">_xlfn.XLOOKUP(Table8[Bill],Table2[Bill],Table2[Agree Value])</f>
        <v>0</v>
      </c>
      <c r="G314">
        <f>IF(_6918[[#This Row],[Value]]=_6918[[#This Row],[Agree]],_6918[[#This Row],[Count]],0)</f>
        <v>9</v>
      </c>
      <c r="H314" cm="1">
        <f t="array" ref="H314">_xlfn.XLOOKUP(Table8[Bill],Table2[Bill],Table2[Weight?],"Error")</f>
        <v>9</v>
      </c>
    </row>
    <row r="315" spans="1:8" x14ac:dyDescent="0.2">
      <c r="A315" t="s">
        <v>360</v>
      </c>
      <c r="B315" t="s">
        <v>1</v>
      </c>
      <c r="C315" t="s">
        <v>269</v>
      </c>
      <c r="D315" t="s">
        <v>3</v>
      </c>
      <c r="E315">
        <f>IF(_6918[[#This Row],[Vote]]="YEA",1,0)</f>
        <v>0</v>
      </c>
      <c r="F315" cm="1">
        <f t="array" ref="F315">_xlfn.XLOOKUP(Table8[Bill],Table2[Bill],Table2[Agree Value])</f>
        <v>0</v>
      </c>
      <c r="G315">
        <f>IF(_6918[[#This Row],[Value]]=_6918[[#This Row],[Agree]],_6918[[#This Row],[Count]],0)</f>
        <v>9</v>
      </c>
      <c r="H315" cm="1">
        <f t="array" ref="H315">_xlfn.XLOOKUP(Table8[Bill],Table2[Bill],Table2[Weight?],"Error")</f>
        <v>9</v>
      </c>
    </row>
    <row r="316" spans="1:8" x14ac:dyDescent="0.2">
      <c r="A316" t="s">
        <v>361</v>
      </c>
      <c r="B316" t="s">
        <v>1</v>
      </c>
      <c r="C316" t="s">
        <v>203</v>
      </c>
      <c r="D316" t="s">
        <v>3</v>
      </c>
      <c r="E316">
        <f>IF(_6918[[#This Row],[Vote]]="YEA",1,0)</f>
        <v>0</v>
      </c>
      <c r="F316" cm="1">
        <f t="array" ref="F316">_xlfn.XLOOKUP(Table8[Bill],Table2[Bill],Table2[Agree Value])</f>
        <v>0</v>
      </c>
      <c r="G316">
        <f>IF(_6918[[#This Row],[Value]]=_6918[[#This Row],[Agree]],_6918[[#This Row],[Count]],0)</f>
        <v>9</v>
      </c>
      <c r="H316" cm="1">
        <f t="array" ref="H316">_xlfn.XLOOKUP(Table8[Bill],Table2[Bill],Table2[Weight?],"Error")</f>
        <v>9</v>
      </c>
    </row>
    <row r="317" spans="1:8" x14ac:dyDescent="0.2">
      <c r="A317" t="s">
        <v>362</v>
      </c>
      <c r="B317" t="s">
        <v>1</v>
      </c>
      <c r="C317" t="s">
        <v>203</v>
      </c>
      <c r="D317" t="s">
        <v>3</v>
      </c>
      <c r="E317">
        <f>IF(_6918[[#This Row],[Vote]]="YEA",1,0)</f>
        <v>0</v>
      </c>
      <c r="F317" cm="1">
        <f t="array" ref="F317">_xlfn.XLOOKUP(Table8[Bill],Table2[Bill],Table2[Agree Value])</f>
        <v>0</v>
      </c>
      <c r="G317">
        <f>IF(_6918[[#This Row],[Value]]=_6918[[#This Row],[Agree]],_6918[[#This Row],[Count]],0)</f>
        <v>9</v>
      </c>
      <c r="H317" cm="1">
        <f t="array" ref="H317">_xlfn.XLOOKUP(Table8[Bill],Table2[Bill],Table2[Weight?],"Error")</f>
        <v>9</v>
      </c>
    </row>
    <row r="318" spans="1:8" x14ac:dyDescent="0.2">
      <c r="A318" t="s">
        <v>363</v>
      </c>
      <c r="B318" t="s">
        <v>1</v>
      </c>
      <c r="C318" t="s">
        <v>9</v>
      </c>
      <c r="D318" t="s">
        <v>3</v>
      </c>
      <c r="E318">
        <f>IF(_6918[[#This Row],[Vote]]="YEA",1,0)</f>
        <v>0</v>
      </c>
      <c r="F318" cm="1">
        <f t="array" ref="F318">_xlfn.XLOOKUP(Table8[Bill],Table2[Bill],Table2[Agree Value])</f>
        <v>0</v>
      </c>
      <c r="G318">
        <f>IF(_6918[[#This Row],[Value]]=_6918[[#This Row],[Agree]],_6918[[#This Row],[Count]],0)</f>
        <v>9</v>
      </c>
      <c r="H318" cm="1">
        <f t="array" ref="H318">_xlfn.XLOOKUP(Table8[Bill],Table2[Bill],Table2[Weight?],"Error")</f>
        <v>9</v>
      </c>
    </row>
    <row r="319" spans="1:8" x14ac:dyDescent="0.2">
      <c r="A319" t="s">
        <v>364</v>
      </c>
      <c r="B319" t="s">
        <v>1</v>
      </c>
      <c r="C319" t="s">
        <v>365</v>
      </c>
      <c r="D319" t="s">
        <v>3</v>
      </c>
      <c r="E319">
        <f>IF(_6918[[#This Row],[Vote]]="YEA",1,0)</f>
        <v>0</v>
      </c>
      <c r="F319" cm="1">
        <f t="array" ref="F319">_xlfn.XLOOKUP(Table8[Bill],Table2[Bill],Table2[Agree Value])</f>
        <v>0</v>
      </c>
      <c r="G319">
        <f>IF(_6918[[#This Row],[Value]]=_6918[[#This Row],[Agree]],_6918[[#This Row],[Count]],0)</f>
        <v>9</v>
      </c>
      <c r="H319" cm="1">
        <f t="array" ref="H319">_xlfn.XLOOKUP(Table8[Bill],Table2[Bill],Table2[Weight?],"Error")</f>
        <v>9</v>
      </c>
    </row>
    <row r="320" spans="1:8" x14ac:dyDescent="0.2">
      <c r="A320" t="s">
        <v>366</v>
      </c>
      <c r="B320" t="s">
        <v>5</v>
      </c>
      <c r="C320" t="s">
        <v>29</v>
      </c>
      <c r="D320" t="s">
        <v>7</v>
      </c>
      <c r="E320">
        <f>IF(_6918[[#This Row],[Vote]]="YEA",1,0)</f>
        <v>1</v>
      </c>
      <c r="F320" cm="1">
        <f t="array" ref="F320">_xlfn.XLOOKUP(Table8[Bill],Table2[Bill],Table2[Agree Value])</f>
        <v>0</v>
      </c>
      <c r="G320">
        <f>IF(_6918[[#This Row],[Value]]=_6918[[#This Row],[Agree]],_6918[[#This Row],[Count]],0)</f>
        <v>0</v>
      </c>
      <c r="H320" cm="1">
        <f t="array" ref="H320">_xlfn.XLOOKUP(Table8[Bill],Table2[Bill],Table2[Weight?],"Error")</f>
        <v>9</v>
      </c>
    </row>
    <row r="321" spans="1:8" x14ac:dyDescent="0.2">
      <c r="A321" t="s">
        <v>367</v>
      </c>
      <c r="B321" t="s">
        <v>1</v>
      </c>
      <c r="C321" t="s">
        <v>141</v>
      </c>
      <c r="D321" t="s">
        <v>3</v>
      </c>
      <c r="E321">
        <f>IF(_6918[[#This Row],[Vote]]="YEA",1,0)</f>
        <v>0</v>
      </c>
      <c r="F321" cm="1">
        <f t="array" ref="F321">_xlfn.XLOOKUP(Table8[Bill],Table2[Bill],Table2[Agree Value])</f>
        <v>0</v>
      </c>
      <c r="G321">
        <f>IF(_6918[[#This Row],[Value]]=_6918[[#This Row],[Agree]],_6918[[#This Row],[Count]],0)</f>
        <v>9</v>
      </c>
      <c r="H321" cm="1">
        <f t="array" ref="H321">_xlfn.XLOOKUP(Table8[Bill],Table2[Bill],Table2[Weight?],"Error")</f>
        <v>9</v>
      </c>
    </row>
    <row r="322" spans="1:8" x14ac:dyDescent="0.2">
      <c r="A322" t="s">
        <v>368</v>
      </c>
      <c r="B322" t="s">
        <v>5</v>
      </c>
      <c r="C322" t="s">
        <v>66</v>
      </c>
      <c r="D322" t="s">
        <v>7</v>
      </c>
      <c r="E322">
        <f>IF(_6918[[#This Row],[Vote]]="YEA",1,0)</f>
        <v>1</v>
      </c>
      <c r="F322" cm="1">
        <f t="array" ref="F322">_xlfn.XLOOKUP(Table8[Bill],Table2[Bill],Table2[Agree Value])</f>
        <v>0</v>
      </c>
      <c r="G322">
        <f>IF(_6918[[#This Row],[Value]]=_6918[[#This Row],[Agree]],_6918[[#This Row],[Count]],0)</f>
        <v>0</v>
      </c>
      <c r="H322" cm="1">
        <f t="array" ref="H322">_xlfn.XLOOKUP(Table8[Bill],Table2[Bill],Table2[Weight?],"Error")</f>
        <v>9</v>
      </c>
    </row>
    <row r="323" spans="1:8" x14ac:dyDescent="0.2">
      <c r="A323" t="s">
        <v>369</v>
      </c>
      <c r="B323" t="s">
        <v>1</v>
      </c>
      <c r="C323" t="s">
        <v>9</v>
      </c>
      <c r="D323" t="s">
        <v>3</v>
      </c>
      <c r="E323">
        <f>IF(_6918[[#This Row],[Vote]]="YEA",1,0)</f>
        <v>0</v>
      </c>
      <c r="F323" cm="1">
        <f t="array" ref="F323">_xlfn.XLOOKUP(Table8[Bill],Table2[Bill],Table2[Agree Value])</f>
        <v>0</v>
      </c>
      <c r="G323">
        <f>IF(_6918[[#This Row],[Value]]=_6918[[#This Row],[Agree]],_6918[[#This Row],[Count]],0)</f>
        <v>9</v>
      </c>
      <c r="H323" cm="1">
        <f t="array" ref="H323">_xlfn.XLOOKUP(Table8[Bill],Table2[Bill],Table2[Weight?],"Error")</f>
        <v>9</v>
      </c>
    </row>
    <row r="324" spans="1:8" x14ac:dyDescent="0.2">
      <c r="A324" t="s">
        <v>370</v>
      </c>
      <c r="B324" t="s">
        <v>1</v>
      </c>
      <c r="C324" t="s">
        <v>59</v>
      </c>
      <c r="D324" t="s">
        <v>3</v>
      </c>
      <c r="E324">
        <f>IF(_6918[[#This Row],[Vote]]="YEA",1,0)</f>
        <v>0</v>
      </c>
      <c r="F324" cm="1">
        <f t="array" ref="F324">_xlfn.XLOOKUP(Table8[Bill],Table2[Bill],Table2[Agree Value])</f>
        <v>0</v>
      </c>
      <c r="G324">
        <f>IF(_6918[[#This Row],[Value]]=_6918[[#This Row],[Agree]],_6918[[#This Row],[Count]],0)</f>
        <v>9</v>
      </c>
      <c r="H324" cm="1">
        <f t="array" ref="H324">_xlfn.XLOOKUP(Table8[Bill],Table2[Bill],Table2[Weight?],"Error")</f>
        <v>9</v>
      </c>
    </row>
    <row r="325" spans="1:8" x14ac:dyDescent="0.2">
      <c r="A325" t="s">
        <v>371</v>
      </c>
      <c r="B325" t="s">
        <v>5</v>
      </c>
      <c r="C325" t="s">
        <v>15</v>
      </c>
      <c r="D325" t="s">
        <v>7</v>
      </c>
      <c r="E325">
        <f>IF(_6918[[#This Row],[Vote]]="YEA",1,0)</f>
        <v>1</v>
      </c>
      <c r="F325" cm="1">
        <f t="array" ref="F325">_xlfn.XLOOKUP(Table8[Bill],Table2[Bill],Table2[Agree Value])</f>
        <v>0</v>
      </c>
      <c r="G325">
        <f>IF(_6918[[#This Row],[Value]]=_6918[[#This Row],[Agree]],_6918[[#This Row],[Count]],0)</f>
        <v>0</v>
      </c>
      <c r="H325" cm="1">
        <f t="array" ref="H325">_xlfn.XLOOKUP(Table8[Bill],Table2[Bill],Table2[Weight?],"Error")</f>
        <v>9</v>
      </c>
    </row>
    <row r="326" spans="1:8" x14ac:dyDescent="0.2">
      <c r="A326" t="s">
        <v>372</v>
      </c>
      <c r="B326" t="s">
        <v>1</v>
      </c>
      <c r="C326" t="s">
        <v>120</v>
      </c>
      <c r="D326" t="s">
        <v>400</v>
      </c>
      <c r="E326">
        <f>IF(_6918[[#This Row],[Vote]]="YEA",1,0)</f>
        <v>0</v>
      </c>
      <c r="F326" cm="1">
        <f t="array" ref="F326">_xlfn.XLOOKUP(Table8[Bill],Table2[Bill],Table2[Agree Value])</f>
        <v>0</v>
      </c>
      <c r="G326">
        <f>IF(_6918[[#This Row],[Value]]=_6918[[#This Row],[Agree]],_6918[[#This Row],[Count]],0)</f>
        <v>9</v>
      </c>
      <c r="H326" cm="1">
        <f t="array" ref="H326">_xlfn.XLOOKUP(Table8[Bill],Table2[Bill],Table2[Weight?],"Error")</f>
        <v>9</v>
      </c>
    </row>
    <row r="327" spans="1:8" x14ac:dyDescent="0.2">
      <c r="A327" t="s">
        <v>373</v>
      </c>
      <c r="B327" t="s">
        <v>1</v>
      </c>
      <c r="C327" t="s">
        <v>194</v>
      </c>
      <c r="D327" t="s">
        <v>3</v>
      </c>
      <c r="E327">
        <f>IF(_6918[[#This Row],[Vote]]="YEA",1,0)</f>
        <v>0</v>
      </c>
      <c r="F327" cm="1">
        <f t="array" ref="F327">_xlfn.XLOOKUP(Table8[Bill],Table2[Bill],Table2[Agree Value])</f>
        <v>0</v>
      </c>
      <c r="G327">
        <f>IF(_6918[[#This Row],[Value]]=_6918[[#This Row],[Agree]],_6918[[#This Row],[Count]],0)</f>
        <v>9</v>
      </c>
      <c r="H327" cm="1">
        <f t="array" ref="H327">_xlfn.XLOOKUP(Table8[Bill],Table2[Bill],Table2[Weight?],"Error")</f>
        <v>9</v>
      </c>
    </row>
    <row r="328" spans="1:8" x14ac:dyDescent="0.2">
      <c r="A328" t="s">
        <v>374</v>
      </c>
      <c r="B328" t="s">
        <v>1</v>
      </c>
      <c r="C328" t="s">
        <v>169</v>
      </c>
      <c r="D328" t="s">
        <v>3</v>
      </c>
      <c r="E328">
        <f>IF(_6918[[#This Row],[Vote]]="YEA",1,0)</f>
        <v>0</v>
      </c>
      <c r="F328" cm="1">
        <f t="array" ref="F328">_xlfn.XLOOKUP(Table8[Bill],Table2[Bill],Table2[Agree Value])</f>
        <v>0</v>
      </c>
      <c r="G328">
        <f>IF(_6918[[#This Row],[Value]]=_6918[[#This Row],[Agree]],_6918[[#This Row],[Count]],0)</f>
        <v>9</v>
      </c>
      <c r="H328" cm="1">
        <f t="array" ref="H328">_xlfn.XLOOKUP(Table8[Bill],Table2[Bill],Table2[Weight?],"Error")</f>
        <v>9</v>
      </c>
    </row>
    <row r="329" spans="1:8" x14ac:dyDescent="0.2">
      <c r="A329" t="s">
        <v>375</v>
      </c>
      <c r="B329" t="s">
        <v>1</v>
      </c>
      <c r="C329" t="s">
        <v>9</v>
      </c>
      <c r="D329" t="s">
        <v>3</v>
      </c>
      <c r="E329">
        <f>IF(_6918[[#This Row],[Vote]]="YEA",1,0)</f>
        <v>0</v>
      </c>
      <c r="F329" cm="1">
        <f t="array" ref="F329">_xlfn.XLOOKUP(Table8[Bill],Table2[Bill],Table2[Agree Value])</f>
        <v>0</v>
      </c>
      <c r="G329">
        <f>IF(_6918[[#This Row],[Value]]=_6918[[#This Row],[Agree]],_6918[[#This Row],[Count]],0)</f>
        <v>9</v>
      </c>
      <c r="H329" cm="1">
        <f t="array" ref="H329">_xlfn.XLOOKUP(Table8[Bill],Table2[Bill],Table2[Weight?],"Error")</f>
        <v>9</v>
      </c>
    </row>
    <row r="330" spans="1:8" x14ac:dyDescent="0.2">
      <c r="A330" t="s">
        <v>376</v>
      </c>
      <c r="B330" t="s">
        <v>5</v>
      </c>
      <c r="C330" t="s">
        <v>39</v>
      </c>
      <c r="D330" t="s">
        <v>7</v>
      </c>
      <c r="E330">
        <f>IF(_6918[[#This Row],[Vote]]="YEA",1,0)</f>
        <v>1</v>
      </c>
      <c r="F330" cm="1">
        <f t="array" ref="F330">_xlfn.XLOOKUP(Table8[Bill],Table2[Bill],Table2[Agree Value])</f>
        <v>0</v>
      </c>
      <c r="G330">
        <f>IF(_6918[[#This Row],[Value]]=_6918[[#This Row],[Agree]],_6918[[#This Row],[Count]],0)</f>
        <v>0</v>
      </c>
      <c r="H330" cm="1">
        <f t="array" ref="H330">_xlfn.XLOOKUP(Table8[Bill],Table2[Bill],Table2[Weight?],"Error")</f>
        <v>9</v>
      </c>
    </row>
    <row r="331" spans="1:8" x14ac:dyDescent="0.2">
      <c r="A331" t="s">
        <v>377</v>
      </c>
      <c r="B331" t="s">
        <v>1</v>
      </c>
      <c r="C331" t="s">
        <v>24</v>
      </c>
      <c r="D331" t="s">
        <v>3</v>
      </c>
      <c r="E331">
        <f>IF(_6918[[#This Row],[Vote]]="YEA",1,0)</f>
        <v>0</v>
      </c>
      <c r="F331" cm="1">
        <f t="array" ref="F331">_xlfn.XLOOKUP(Table8[Bill],Table2[Bill],Table2[Agree Value])</f>
        <v>0</v>
      </c>
      <c r="G331">
        <f>IF(_6918[[#This Row],[Value]]=_6918[[#This Row],[Agree]],_6918[[#This Row],[Count]],0)</f>
        <v>9</v>
      </c>
      <c r="H331" cm="1">
        <f t="array" ref="H331">_xlfn.XLOOKUP(Table8[Bill],Table2[Bill],Table2[Weight?],"Error")</f>
        <v>9</v>
      </c>
    </row>
    <row r="332" spans="1:8" x14ac:dyDescent="0.2">
      <c r="A332" t="s">
        <v>378</v>
      </c>
      <c r="B332" t="s">
        <v>1</v>
      </c>
      <c r="C332" t="s">
        <v>62</v>
      </c>
      <c r="D332" t="s">
        <v>3</v>
      </c>
      <c r="E332">
        <f>IF(_6918[[#This Row],[Vote]]="YEA",1,0)</f>
        <v>0</v>
      </c>
      <c r="F332" cm="1">
        <f t="array" ref="F332">_xlfn.XLOOKUP(Table8[Bill],Table2[Bill],Table2[Agree Value])</f>
        <v>0</v>
      </c>
      <c r="G332">
        <f>IF(_6918[[#This Row],[Value]]=_6918[[#This Row],[Agree]],_6918[[#This Row],[Count]],0)</f>
        <v>9</v>
      </c>
      <c r="H332" cm="1">
        <f t="array" ref="H332">_xlfn.XLOOKUP(Table8[Bill],Table2[Bill],Table2[Weight?],"Error")</f>
        <v>9</v>
      </c>
    </row>
    <row r="333" spans="1:8" x14ac:dyDescent="0.2">
      <c r="A333" t="s">
        <v>379</v>
      </c>
      <c r="B333" t="s">
        <v>1</v>
      </c>
      <c r="C333" t="s">
        <v>62</v>
      </c>
      <c r="D333" t="s">
        <v>3</v>
      </c>
      <c r="E333">
        <f>IF(_6918[[#This Row],[Vote]]="YEA",1,0)</f>
        <v>0</v>
      </c>
      <c r="F333" cm="1">
        <f t="array" ref="F333">_xlfn.XLOOKUP(Table8[Bill],Table2[Bill],Table2[Agree Value])</f>
        <v>0</v>
      </c>
      <c r="G333">
        <f>IF(_6918[[#This Row],[Value]]=_6918[[#This Row],[Agree]],_6918[[#This Row],[Count]],0)</f>
        <v>9</v>
      </c>
      <c r="H333" cm="1">
        <f t="array" ref="H333">_xlfn.XLOOKUP(Table8[Bill],Table2[Bill],Table2[Weight?],"Error")</f>
        <v>9</v>
      </c>
    </row>
    <row r="334" spans="1:8" x14ac:dyDescent="0.2">
      <c r="A334" t="s">
        <v>380</v>
      </c>
      <c r="B334" t="s">
        <v>1</v>
      </c>
      <c r="C334" t="s">
        <v>219</v>
      </c>
      <c r="D334" t="s">
        <v>3</v>
      </c>
      <c r="E334">
        <f>IF(_6918[[#This Row],[Vote]]="YEA",1,0)</f>
        <v>0</v>
      </c>
      <c r="F334" cm="1">
        <f t="array" ref="F334">_xlfn.XLOOKUP(Table8[Bill],Table2[Bill],Table2[Agree Value])</f>
        <v>0</v>
      </c>
      <c r="G334">
        <f>IF(_6918[[#This Row],[Value]]=_6918[[#This Row],[Agree]],_6918[[#This Row],[Count]],0)</f>
        <v>9</v>
      </c>
      <c r="H334" cm="1">
        <f t="array" ref="H334">_xlfn.XLOOKUP(Table8[Bill],Table2[Bill],Table2[Weight?],"Error")</f>
        <v>9</v>
      </c>
    </row>
    <row r="335" spans="1:8" x14ac:dyDescent="0.2">
      <c r="A335" t="s">
        <v>381</v>
      </c>
      <c r="B335" t="s">
        <v>5</v>
      </c>
      <c r="C335" t="s">
        <v>66</v>
      </c>
      <c r="D335" t="s">
        <v>7</v>
      </c>
      <c r="E335">
        <f>IF(_6918[[#This Row],[Vote]]="YEA",1,0)</f>
        <v>1</v>
      </c>
      <c r="F335" cm="1">
        <f t="array" ref="F335">_xlfn.XLOOKUP(Table8[Bill],Table2[Bill],Table2[Agree Value])</f>
        <v>0</v>
      </c>
      <c r="G335">
        <f>IF(_6918[[#This Row],[Value]]=_6918[[#This Row],[Agree]],_6918[[#This Row],[Count]],0)</f>
        <v>0</v>
      </c>
      <c r="H335" cm="1">
        <f t="array" ref="H335">_xlfn.XLOOKUP(Table8[Bill],Table2[Bill],Table2[Weight?],"Error")</f>
        <v>9</v>
      </c>
    </row>
    <row r="336" spans="1:8" x14ac:dyDescent="0.2">
      <c r="A336" t="s">
        <v>382</v>
      </c>
      <c r="B336" t="s">
        <v>5</v>
      </c>
      <c r="C336" t="s">
        <v>141</v>
      </c>
      <c r="D336" t="s">
        <v>7</v>
      </c>
      <c r="E336">
        <f>IF(_6918[[#This Row],[Vote]]="YEA",1,0)</f>
        <v>1</v>
      </c>
      <c r="F336" cm="1">
        <f t="array" ref="F336">_xlfn.XLOOKUP(Table8[Bill],Table2[Bill],Table2[Agree Value])</f>
        <v>0</v>
      </c>
      <c r="G336">
        <f>IF(_6918[[#This Row],[Value]]=_6918[[#This Row],[Agree]],_6918[[#This Row],[Count]],0)</f>
        <v>0</v>
      </c>
      <c r="H336" cm="1">
        <f t="array" ref="H336">_xlfn.XLOOKUP(Table8[Bill],Table2[Bill],Table2[Weight?],"Error")</f>
        <v>9</v>
      </c>
    </row>
    <row r="337" spans="1:8" x14ac:dyDescent="0.2">
      <c r="A337" t="s">
        <v>383</v>
      </c>
      <c r="B337" t="s">
        <v>5</v>
      </c>
      <c r="C337" t="s">
        <v>6</v>
      </c>
      <c r="D337" t="s">
        <v>7</v>
      </c>
      <c r="E337">
        <f>IF(_6918[[#This Row],[Vote]]="YEA",1,0)</f>
        <v>1</v>
      </c>
      <c r="F337" cm="1">
        <f t="array" ref="F337">_xlfn.XLOOKUP(Table8[Bill],Table2[Bill],Table2[Agree Value])</f>
        <v>0</v>
      </c>
      <c r="G337">
        <f>IF(_6918[[#This Row],[Value]]=_6918[[#This Row],[Agree]],_6918[[#This Row],[Count]],0)</f>
        <v>0</v>
      </c>
      <c r="H337" cm="1">
        <f t="array" ref="H337">_xlfn.XLOOKUP(Table8[Bill],Table2[Bill],Table2[Weight?],"Error")</f>
        <v>9</v>
      </c>
    </row>
    <row r="338" spans="1:8" x14ac:dyDescent="0.2">
      <c r="A338" t="s">
        <v>384</v>
      </c>
      <c r="B338" t="s">
        <v>5</v>
      </c>
      <c r="C338" t="s">
        <v>36</v>
      </c>
      <c r="D338" t="s">
        <v>400</v>
      </c>
      <c r="E338">
        <f>IF(_6918[[#This Row],[Vote]]="YEA",1,0)</f>
        <v>0</v>
      </c>
      <c r="F338" cm="1">
        <f t="array" ref="F338">_xlfn.XLOOKUP(Table8[Bill],Table2[Bill],Table2[Agree Value])</f>
        <v>0</v>
      </c>
      <c r="G338">
        <f>IF(_6918[[#This Row],[Value]]=_6918[[#This Row],[Agree]],_6918[[#This Row],[Count]],0)</f>
        <v>9</v>
      </c>
      <c r="H338" cm="1">
        <f t="array" ref="H338">_xlfn.XLOOKUP(Table8[Bill],Table2[Bill],Table2[Weight?],"Error")</f>
        <v>9</v>
      </c>
    </row>
    <row r="339" spans="1:8" x14ac:dyDescent="0.2">
      <c r="A339" t="s">
        <v>385</v>
      </c>
      <c r="B339" t="s">
        <v>5</v>
      </c>
      <c r="C339" t="s">
        <v>75</v>
      </c>
      <c r="D339" t="s">
        <v>7</v>
      </c>
      <c r="E339">
        <f>IF(_6918[[#This Row],[Vote]]="YEA",1,0)</f>
        <v>1</v>
      </c>
      <c r="F339" cm="1">
        <f t="array" ref="F339">_xlfn.XLOOKUP(Table8[Bill],Table2[Bill],Table2[Agree Value])</f>
        <v>0</v>
      </c>
      <c r="G339">
        <f>IF(_6918[[#This Row],[Value]]=_6918[[#This Row],[Agree]],_6918[[#This Row],[Count]],0)</f>
        <v>0</v>
      </c>
      <c r="H339" cm="1">
        <f t="array" ref="H339">_xlfn.XLOOKUP(Table8[Bill],Table2[Bill],Table2[Weight?],"Error")</f>
        <v>9</v>
      </c>
    </row>
    <row r="340" spans="1:8" x14ac:dyDescent="0.2">
      <c r="A340" t="s">
        <v>386</v>
      </c>
      <c r="B340" t="s">
        <v>5</v>
      </c>
      <c r="C340" t="s">
        <v>387</v>
      </c>
      <c r="D340" t="s">
        <v>7</v>
      </c>
      <c r="E340">
        <f>IF(_6918[[#This Row],[Vote]]="YEA",1,0)</f>
        <v>1</v>
      </c>
      <c r="F340" cm="1">
        <f t="array" ref="F340">_xlfn.XLOOKUP(Table8[Bill],Table2[Bill],Table2[Agree Value])</f>
        <v>0</v>
      </c>
      <c r="G340">
        <f>IF(_6918[[#This Row],[Value]]=_6918[[#This Row],[Agree]],_6918[[#This Row],[Count]],0)</f>
        <v>0</v>
      </c>
      <c r="H340" cm="1">
        <f t="array" ref="H340">_xlfn.XLOOKUP(Table8[Bill],Table2[Bill],Table2[Weight?],"Error")</f>
        <v>9</v>
      </c>
    </row>
    <row r="341" spans="1:8" x14ac:dyDescent="0.2">
      <c r="A341" t="s">
        <v>388</v>
      </c>
      <c r="B341" t="s">
        <v>1</v>
      </c>
      <c r="C341" t="s">
        <v>2</v>
      </c>
      <c r="D341" t="s">
        <v>3</v>
      </c>
      <c r="E341">
        <f>IF(_6918[[#This Row],[Vote]]="YEA",1,0)</f>
        <v>0</v>
      </c>
      <c r="F341" cm="1">
        <f t="array" ref="F341">_xlfn.XLOOKUP(Table8[Bill],Table2[Bill],Table2[Agree Value])</f>
        <v>0</v>
      </c>
      <c r="G341">
        <f>IF(_6918[[#This Row],[Value]]=_6918[[#This Row],[Agree]],_6918[[#This Row],[Count]],0)</f>
        <v>9</v>
      </c>
      <c r="H341" cm="1">
        <f t="array" ref="H341">_xlfn.XLOOKUP(Table8[Bill],Table2[Bill],Table2[Weight?],"Error")</f>
        <v>9</v>
      </c>
    </row>
    <row r="342" spans="1:8" x14ac:dyDescent="0.2">
      <c r="A342" t="s">
        <v>389</v>
      </c>
      <c r="B342" t="s">
        <v>5</v>
      </c>
      <c r="C342" t="s">
        <v>2</v>
      </c>
      <c r="D342" t="s">
        <v>7</v>
      </c>
      <c r="E342">
        <f>IF(_6918[[#This Row],[Vote]]="YEA",1,0)</f>
        <v>1</v>
      </c>
      <c r="F342" cm="1">
        <f t="array" ref="F342">_xlfn.XLOOKUP(Table8[Bill],Table2[Bill],Table2[Agree Value])</f>
        <v>0</v>
      </c>
      <c r="G342">
        <f>IF(_6918[[#This Row],[Value]]=_6918[[#This Row],[Agree]],_6918[[#This Row],[Count]],0)</f>
        <v>0</v>
      </c>
      <c r="H342" cm="1">
        <f t="array" ref="H342">_xlfn.XLOOKUP(Table8[Bill],Table2[Bill],Table2[Weight?],"Error")</f>
        <v>9</v>
      </c>
    </row>
    <row r="343" spans="1:8" x14ac:dyDescent="0.2">
      <c r="A343" t="s">
        <v>390</v>
      </c>
      <c r="B343" t="s">
        <v>5</v>
      </c>
      <c r="C343" t="s">
        <v>15</v>
      </c>
      <c r="D343" t="s">
        <v>7</v>
      </c>
      <c r="E343">
        <f>IF(_6918[[#This Row],[Vote]]="YEA",1,0)</f>
        <v>1</v>
      </c>
      <c r="F343" cm="1">
        <f t="array" ref="F343">_xlfn.XLOOKUP(Table8[Bill],Table2[Bill],Table2[Agree Value])</f>
        <v>0</v>
      </c>
      <c r="G343">
        <f>IF(_6918[[#This Row],[Value]]=_6918[[#This Row],[Agree]],_6918[[#This Row],[Count]],0)</f>
        <v>0</v>
      </c>
      <c r="H343" cm="1">
        <f t="array" ref="H343">_xlfn.XLOOKUP(Table8[Bill],Table2[Bill],Table2[Weight?],"Error")</f>
        <v>9</v>
      </c>
    </row>
    <row r="344" spans="1:8" x14ac:dyDescent="0.2">
      <c r="A344" t="s">
        <v>391</v>
      </c>
      <c r="B344" t="s">
        <v>1</v>
      </c>
      <c r="C344" t="s">
        <v>9</v>
      </c>
      <c r="D344" t="s">
        <v>3</v>
      </c>
      <c r="E344">
        <f>IF(_6918[[#This Row],[Vote]]="YEA",1,0)</f>
        <v>0</v>
      </c>
      <c r="F344" cm="1">
        <f t="array" ref="F344">_xlfn.XLOOKUP(Table8[Bill],Table2[Bill],Table2[Agree Value])</f>
        <v>0</v>
      </c>
      <c r="G344">
        <f>IF(_6918[[#This Row],[Value]]=_6918[[#This Row],[Agree]],_6918[[#This Row],[Count]],0)</f>
        <v>9</v>
      </c>
      <c r="H344" cm="1">
        <f t="array" ref="H344">_xlfn.XLOOKUP(Table8[Bill],Table2[Bill],Table2[Weight?],"Error")</f>
        <v>9</v>
      </c>
    </row>
    <row r="345" spans="1:8" x14ac:dyDescent="0.2">
      <c r="A345" t="s">
        <v>392</v>
      </c>
      <c r="B345" t="s">
        <v>1</v>
      </c>
      <c r="C345" t="s">
        <v>219</v>
      </c>
      <c r="D345" t="s">
        <v>3</v>
      </c>
      <c r="E345">
        <f>IF(_6918[[#This Row],[Vote]]="YEA",1,0)</f>
        <v>0</v>
      </c>
      <c r="F345" cm="1">
        <f t="array" ref="F345">_xlfn.XLOOKUP(Table8[Bill],Table2[Bill],Table2[Agree Value])</f>
        <v>0</v>
      </c>
      <c r="G345">
        <f>IF(_6918[[#This Row],[Value]]=_6918[[#This Row],[Agree]],_6918[[#This Row],[Count]],0)</f>
        <v>9</v>
      </c>
      <c r="H345" cm="1">
        <f t="array" ref="H345">_xlfn.XLOOKUP(Table8[Bill],Table2[Bill],Table2[Weight?],"Error")</f>
        <v>9</v>
      </c>
    </row>
    <row r="346" spans="1:8" x14ac:dyDescent="0.2">
      <c r="A346" t="s">
        <v>393</v>
      </c>
      <c r="B346" t="s">
        <v>5</v>
      </c>
      <c r="C346" t="s">
        <v>39</v>
      </c>
      <c r="D346" t="s">
        <v>7</v>
      </c>
      <c r="E346">
        <f>IF(_6918[[#This Row],[Vote]]="YEA",1,0)</f>
        <v>1</v>
      </c>
      <c r="F346" cm="1">
        <f t="array" ref="F346">_xlfn.XLOOKUP(Table8[Bill],Table2[Bill],Table2[Agree Value])</f>
        <v>0</v>
      </c>
      <c r="G346">
        <f>IF(_6918[[#This Row],[Value]]=_6918[[#This Row],[Agree]],_6918[[#This Row],[Count]],0)</f>
        <v>0</v>
      </c>
      <c r="H346" cm="1">
        <f t="array" ref="H346">_xlfn.XLOOKUP(Table8[Bill],Table2[Bill],Table2[Weight?],"Error")</f>
        <v>9</v>
      </c>
    </row>
    <row r="347" spans="1:8" x14ac:dyDescent="0.2">
      <c r="A347" t="s">
        <v>394</v>
      </c>
      <c r="B347" t="s">
        <v>1</v>
      </c>
      <c r="C347" t="s">
        <v>64</v>
      </c>
      <c r="D347" t="s">
        <v>3</v>
      </c>
      <c r="E347">
        <f>IF(_6918[[#This Row],[Vote]]="YEA",1,0)</f>
        <v>0</v>
      </c>
      <c r="F347" cm="1">
        <f t="array" ref="F347">_xlfn.XLOOKUP(Table8[Bill],Table2[Bill],Table2[Agree Value])</f>
        <v>0</v>
      </c>
      <c r="G347">
        <f>IF(_6918[[#This Row],[Value]]=_6918[[#This Row],[Agree]],_6918[[#This Row],[Count]],0)</f>
        <v>9</v>
      </c>
      <c r="H347" cm="1">
        <f t="array" ref="H347">_xlfn.XLOOKUP(Table8[Bill],Table2[Bill],Table2[Weight?],"Error")</f>
        <v>9</v>
      </c>
    </row>
    <row r="348" spans="1:8" x14ac:dyDescent="0.2">
      <c r="A348" t="s">
        <v>395</v>
      </c>
      <c r="B348" t="s">
        <v>5</v>
      </c>
      <c r="C348" t="s">
        <v>39</v>
      </c>
      <c r="D348" t="s">
        <v>7</v>
      </c>
      <c r="E348">
        <f>IF(_6918[[#This Row],[Vote]]="YEA",1,0)</f>
        <v>1</v>
      </c>
      <c r="F348" cm="1">
        <f t="array" ref="F348">_xlfn.XLOOKUP(Table8[Bill],Table2[Bill],Table2[Agree Value])</f>
        <v>0</v>
      </c>
      <c r="G348">
        <f>IF(_6918[[#This Row],[Value]]=_6918[[#This Row],[Agree]],_6918[[#This Row],[Count]],0)</f>
        <v>0</v>
      </c>
      <c r="H348" cm="1">
        <f t="array" ref="H348">_xlfn.XLOOKUP(Table8[Bill],Table2[Bill],Table2[Weight?],"Error")</f>
        <v>9</v>
      </c>
    </row>
    <row r="349" spans="1:8" x14ac:dyDescent="0.2">
      <c r="A349" t="s">
        <v>396</v>
      </c>
      <c r="B349" t="s">
        <v>1</v>
      </c>
      <c r="C349" t="s">
        <v>42</v>
      </c>
      <c r="D349" t="s">
        <v>3</v>
      </c>
      <c r="E349">
        <f>IF(_6918[[#This Row],[Vote]]="YEA",1,0)</f>
        <v>0</v>
      </c>
      <c r="F349" cm="1">
        <f t="array" ref="F349">_xlfn.XLOOKUP(Table8[Bill],Table2[Bill],Table2[Agree Value])</f>
        <v>0</v>
      </c>
      <c r="G349">
        <f>IF(_6918[[#This Row],[Value]]=_6918[[#This Row],[Agree]],_6918[[#This Row],[Count]],0)</f>
        <v>9</v>
      </c>
      <c r="H349" cm="1">
        <f t="array" ref="H349">_xlfn.XLOOKUP(Table8[Bill],Table2[Bill],Table2[Weight?],"Error")</f>
        <v>9</v>
      </c>
    </row>
    <row r="350" spans="1:8" x14ac:dyDescent="0.2">
      <c r="A350" t="s">
        <v>397</v>
      </c>
      <c r="B350" t="s">
        <v>1</v>
      </c>
      <c r="C350" t="s">
        <v>9</v>
      </c>
      <c r="D350" t="s">
        <v>3</v>
      </c>
      <c r="E350">
        <f>IF(_6918[[#This Row],[Vote]]="YEA",1,0)</f>
        <v>0</v>
      </c>
      <c r="F350" cm="1">
        <f t="array" ref="F350">_xlfn.XLOOKUP(Table8[Bill],Table2[Bill],Table2[Agree Value])</f>
        <v>0</v>
      </c>
      <c r="G350">
        <f>IF(_6918[[#This Row],[Value]]=_6918[[#This Row],[Agree]],_6918[[#This Row],[Count]],0)</f>
        <v>9</v>
      </c>
      <c r="H350" cm="1">
        <f t="array" ref="H350">_xlfn.XLOOKUP(Table8[Bill],Table2[Bill],Table2[Weight?],"Error")</f>
        <v>9</v>
      </c>
    </row>
    <row r="351" spans="1:8" x14ac:dyDescent="0.2">
      <c r="A351" t="s">
        <v>398</v>
      </c>
      <c r="B351" t="s">
        <v>1</v>
      </c>
      <c r="C351" t="s">
        <v>219</v>
      </c>
      <c r="D351" t="s">
        <v>3</v>
      </c>
      <c r="E351">
        <f>IF(_6918[[#This Row],[Vote]]="YEA",1,0)</f>
        <v>0</v>
      </c>
      <c r="F351" cm="1">
        <f t="array" ref="F351">_xlfn.XLOOKUP(Table8[Bill],Table2[Bill],Table2[Agree Value])</f>
        <v>0</v>
      </c>
      <c r="G351">
        <f>IF(_6918[[#This Row],[Value]]=_6918[[#This Row],[Agree]],_6918[[#This Row],[Count]],0)</f>
        <v>9</v>
      </c>
      <c r="H351" cm="1">
        <f t="array" ref="H351">_xlfn.XLOOKUP(Table8[Bill],Table2[Bill],Table2[Weight?],"Error")</f>
        <v>9</v>
      </c>
    </row>
    <row r="352" spans="1:8" x14ac:dyDescent="0.2">
      <c r="A352" t="s">
        <v>399</v>
      </c>
      <c r="B352" t="s">
        <v>5</v>
      </c>
      <c r="C352" t="s">
        <v>89</v>
      </c>
      <c r="D352" t="s">
        <v>400</v>
      </c>
      <c r="E352">
        <f>IF(_6918[[#This Row],[Vote]]="YEA",1,0)</f>
        <v>0</v>
      </c>
      <c r="F352" cm="1">
        <f t="array" ref="F352">_xlfn.XLOOKUP(Table8[Bill],Table2[Bill],Table2[Agree Value])</f>
        <v>0</v>
      </c>
      <c r="G352">
        <f>IF(_6918[[#This Row],[Value]]=_6918[[#This Row],[Agree]],_6918[[#This Row],[Count]],0)</f>
        <v>9</v>
      </c>
      <c r="H352" cm="1">
        <f t="array" ref="H352">_xlfn.XLOOKUP(Table8[Bill],Table2[Bill],Table2[Weight?],"Error")</f>
        <v>9</v>
      </c>
    </row>
    <row r="353" spans="1:8" x14ac:dyDescent="0.2">
      <c r="A353" t="s">
        <v>401</v>
      </c>
      <c r="B353" t="s">
        <v>1</v>
      </c>
      <c r="C353" t="s">
        <v>66</v>
      </c>
      <c r="D353" t="s">
        <v>3</v>
      </c>
      <c r="E353">
        <f>IF(_6918[[#This Row],[Vote]]="YEA",1,0)</f>
        <v>0</v>
      </c>
      <c r="F353" cm="1">
        <f t="array" ref="F353">_xlfn.XLOOKUP(Table8[Bill],Table2[Bill],Table2[Agree Value])</f>
        <v>0</v>
      </c>
      <c r="G353">
        <f>IF(_6918[[#This Row],[Value]]=_6918[[#This Row],[Agree]],_6918[[#This Row],[Count]],0)</f>
        <v>9</v>
      </c>
      <c r="H353" cm="1">
        <f t="array" ref="H353">_xlfn.XLOOKUP(Table8[Bill],Table2[Bill],Table2[Weight?],"Error")</f>
        <v>9</v>
      </c>
    </row>
    <row r="354" spans="1:8" x14ac:dyDescent="0.2">
      <c r="A354" t="s">
        <v>402</v>
      </c>
      <c r="B354" t="s">
        <v>1</v>
      </c>
      <c r="C354" t="s">
        <v>62</v>
      </c>
      <c r="D354" t="s">
        <v>3</v>
      </c>
      <c r="E354">
        <f>IF(_6918[[#This Row],[Vote]]="YEA",1,0)</f>
        <v>0</v>
      </c>
      <c r="F354" cm="1">
        <f t="array" ref="F354">_xlfn.XLOOKUP(Table8[Bill],Table2[Bill],Table2[Agree Value])</f>
        <v>0</v>
      </c>
      <c r="G354">
        <f>IF(_6918[[#This Row],[Value]]=_6918[[#This Row],[Agree]],_6918[[#This Row],[Count]],0)</f>
        <v>9</v>
      </c>
      <c r="H354" cm="1">
        <f t="array" ref="H354">_xlfn.XLOOKUP(Table8[Bill],Table2[Bill],Table2[Weight?],"Error")</f>
        <v>9</v>
      </c>
    </row>
    <row r="355" spans="1:8" x14ac:dyDescent="0.2">
      <c r="A355" t="s">
        <v>403</v>
      </c>
      <c r="B355" t="s">
        <v>1</v>
      </c>
      <c r="C355" t="s">
        <v>9</v>
      </c>
      <c r="D355" t="s">
        <v>3</v>
      </c>
      <c r="E355">
        <f>IF(_6918[[#This Row],[Vote]]="YEA",1,0)</f>
        <v>0</v>
      </c>
      <c r="F355" cm="1">
        <f t="array" ref="F355">_xlfn.XLOOKUP(Table8[Bill],Table2[Bill],Table2[Agree Value])</f>
        <v>0</v>
      </c>
      <c r="G355">
        <f>IF(_6918[[#This Row],[Value]]=_6918[[#This Row],[Agree]],_6918[[#This Row],[Count]],0)</f>
        <v>9</v>
      </c>
      <c r="H355" cm="1">
        <f t="array" ref="H355">_xlfn.XLOOKUP(Table8[Bill],Table2[Bill],Table2[Weight?],"Error")</f>
        <v>9</v>
      </c>
    </row>
    <row r="356" spans="1:8" x14ac:dyDescent="0.2">
      <c r="A356" t="s">
        <v>404</v>
      </c>
      <c r="B356" t="s">
        <v>1</v>
      </c>
      <c r="C356" t="s">
        <v>62</v>
      </c>
      <c r="D356" t="s">
        <v>3</v>
      </c>
      <c r="E356">
        <f>IF(_6918[[#This Row],[Vote]]="YEA",1,0)</f>
        <v>0</v>
      </c>
      <c r="F356" cm="1">
        <f t="array" ref="F356">_xlfn.XLOOKUP(Table8[Bill],Table2[Bill],Table2[Agree Value])</f>
        <v>0</v>
      </c>
      <c r="G356">
        <f>IF(_6918[[#This Row],[Value]]=_6918[[#This Row],[Agree]],_6918[[#This Row],[Count]],0)</f>
        <v>9</v>
      </c>
      <c r="H356" cm="1">
        <f t="array" ref="H356">_xlfn.XLOOKUP(Table8[Bill],Table2[Bill],Table2[Weight?],"Error")</f>
        <v>9</v>
      </c>
    </row>
    <row r="357" spans="1:8" x14ac:dyDescent="0.2">
      <c r="A357" t="s">
        <v>405</v>
      </c>
      <c r="B357" t="s">
        <v>1</v>
      </c>
      <c r="C357" t="s">
        <v>45</v>
      </c>
      <c r="D357" t="s">
        <v>3</v>
      </c>
      <c r="E357">
        <f>IF(_6918[[#This Row],[Vote]]="YEA",1,0)</f>
        <v>0</v>
      </c>
      <c r="F357" cm="1">
        <f t="array" ref="F357">_xlfn.XLOOKUP(Table8[Bill],Table2[Bill],Table2[Agree Value])</f>
        <v>0</v>
      </c>
      <c r="G357">
        <f>IF(_6918[[#This Row],[Value]]=_6918[[#This Row],[Agree]],_6918[[#This Row],[Count]],0)</f>
        <v>9</v>
      </c>
      <c r="H357" cm="1">
        <f t="array" ref="H357">_xlfn.XLOOKUP(Table8[Bill],Table2[Bill],Table2[Weight?],"Error")</f>
        <v>9</v>
      </c>
    </row>
    <row r="358" spans="1:8" x14ac:dyDescent="0.2">
      <c r="A358" t="s">
        <v>406</v>
      </c>
      <c r="B358" t="s">
        <v>1</v>
      </c>
      <c r="C358" t="s">
        <v>141</v>
      </c>
      <c r="D358" t="s">
        <v>3</v>
      </c>
      <c r="E358">
        <f>IF(_6918[[#This Row],[Vote]]="YEA",1,0)</f>
        <v>0</v>
      </c>
      <c r="F358" cm="1">
        <f t="array" ref="F358">_xlfn.XLOOKUP(Table8[Bill],Table2[Bill],Table2[Agree Value])</f>
        <v>0</v>
      </c>
      <c r="G358">
        <f>IF(_6918[[#This Row],[Value]]=_6918[[#This Row],[Agree]],_6918[[#This Row],[Count]],0)</f>
        <v>9</v>
      </c>
      <c r="H358" cm="1">
        <f t="array" ref="H358">_xlfn.XLOOKUP(Table8[Bill],Table2[Bill],Table2[Weight?],"Error")</f>
        <v>9</v>
      </c>
    </row>
    <row r="359" spans="1:8" x14ac:dyDescent="0.2">
      <c r="A359" t="s">
        <v>407</v>
      </c>
      <c r="B359" t="s">
        <v>5</v>
      </c>
      <c r="C359" t="s">
        <v>51</v>
      </c>
      <c r="D359" t="s">
        <v>7</v>
      </c>
      <c r="E359">
        <f>IF(_6918[[#This Row],[Vote]]="YEA",1,0)</f>
        <v>1</v>
      </c>
      <c r="F359" cm="1">
        <f t="array" ref="F359">_xlfn.XLOOKUP(Table8[Bill],Table2[Bill],Table2[Agree Value])</f>
        <v>0</v>
      </c>
      <c r="G359">
        <f>IF(_6918[[#This Row],[Value]]=_6918[[#This Row],[Agree]],_6918[[#This Row],[Count]],0)</f>
        <v>0</v>
      </c>
      <c r="H359" cm="1">
        <f t="array" ref="H359">_xlfn.XLOOKUP(Table8[Bill],Table2[Bill],Table2[Weight?],"Error")</f>
        <v>9</v>
      </c>
    </row>
    <row r="360" spans="1:8" x14ac:dyDescent="0.2">
      <c r="A360" t="s">
        <v>408</v>
      </c>
      <c r="B360" t="s">
        <v>1</v>
      </c>
      <c r="C360" t="s">
        <v>47</v>
      </c>
      <c r="D360" t="s">
        <v>3</v>
      </c>
      <c r="E360">
        <f>IF(_6918[[#This Row],[Vote]]="YEA",1,0)</f>
        <v>0</v>
      </c>
      <c r="F360" cm="1">
        <f t="array" ref="F360">_xlfn.XLOOKUP(Table8[Bill],Table2[Bill],Table2[Agree Value])</f>
        <v>0</v>
      </c>
      <c r="G360">
        <f>IF(_6918[[#This Row],[Value]]=_6918[[#This Row],[Agree]],_6918[[#This Row],[Count]],0)</f>
        <v>9</v>
      </c>
      <c r="H360" cm="1">
        <f t="array" ref="H360">_xlfn.XLOOKUP(Table8[Bill],Table2[Bill],Table2[Weight?],"Error")</f>
        <v>9</v>
      </c>
    </row>
    <row r="361" spans="1:8" x14ac:dyDescent="0.2">
      <c r="A361" t="s">
        <v>409</v>
      </c>
      <c r="B361" t="s">
        <v>5</v>
      </c>
      <c r="C361" t="s">
        <v>13</v>
      </c>
      <c r="D361" t="s">
        <v>7</v>
      </c>
      <c r="E361">
        <f>IF(_6918[[#This Row],[Vote]]="YEA",1,0)</f>
        <v>1</v>
      </c>
      <c r="F361" cm="1">
        <f t="array" ref="F361">_xlfn.XLOOKUP(Table8[Bill],Table2[Bill],Table2[Agree Value])</f>
        <v>0</v>
      </c>
      <c r="G361">
        <f>IF(_6918[[#This Row],[Value]]=_6918[[#This Row],[Agree]],_6918[[#This Row],[Count]],0)</f>
        <v>0</v>
      </c>
      <c r="H361" cm="1">
        <f t="array" ref="H361">_xlfn.XLOOKUP(Table8[Bill],Table2[Bill],Table2[Weight?],"Error")</f>
        <v>9</v>
      </c>
    </row>
    <row r="362" spans="1:8" x14ac:dyDescent="0.2">
      <c r="A362" t="s">
        <v>410</v>
      </c>
      <c r="B362" t="s">
        <v>1</v>
      </c>
      <c r="C362" t="s">
        <v>13</v>
      </c>
      <c r="D362" t="s">
        <v>3</v>
      </c>
      <c r="E362">
        <f>IF(_6918[[#This Row],[Vote]]="YEA",1,0)</f>
        <v>0</v>
      </c>
      <c r="F362" cm="1">
        <f t="array" ref="F362">_xlfn.XLOOKUP(Table8[Bill],Table2[Bill],Table2[Agree Value])</f>
        <v>0</v>
      </c>
      <c r="G362">
        <f>IF(_6918[[#This Row],[Value]]=_6918[[#This Row],[Agree]],_6918[[#This Row],[Count]],0)</f>
        <v>9</v>
      </c>
      <c r="H362" cm="1">
        <f t="array" ref="H362">_xlfn.XLOOKUP(Table8[Bill],Table2[Bill],Table2[Weight?],"Error")</f>
        <v>9</v>
      </c>
    </row>
    <row r="363" spans="1:8" x14ac:dyDescent="0.2">
      <c r="A363" t="s">
        <v>411</v>
      </c>
      <c r="B363" t="s">
        <v>5</v>
      </c>
      <c r="C363" t="s">
        <v>15</v>
      </c>
      <c r="D363" t="s">
        <v>7</v>
      </c>
      <c r="E363">
        <f>IF(_6918[[#This Row],[Vote]]="YEA",1,0)</f>
        <v>1</v>
      </c>
      <c r="F363" cm="1">
        <f t="array" ref="F363">_xlfn.XLOOKUP(Table8[Bill],Table2[Bill],Table2[Agree Value])</f>
        <v>0</v>
      </c>
      <c r="G363">
        <f>IF(_6918[[#This Row],[Value]]=_6918[[#This Row],[Agree]],_6918[[#This Row],[Count]],0)</f>
        <v>0</v>
      </c>
      <c r="H363" cm="1">
        <f t="array" ref="H363">_xlfn.XLOOKUP(Table8[Bill],Table2[Bill],Table2[Weight?],"Error")</f>
        <v>9</v>
      </c>
    </row>
    <row r="364" spans="1:8" x14ac:dyDescent="0.2">
      <c r="A364" t="s">
        <v>412</v>
      </c>
      <c r="B364" t="s">
        <v>5</v>
      </c>
      <c r="C364" t="s">
        <v>15</v>
      </c>
      <c r="D364" t="s">
        <v>7</v>
      </c>
      <c r="E364">
        <f>IF(_6918[[#This Row],[Vote]]="YEA",1,0)</f>
        <v>1</v>
      </c>
      <c r="F364" cm="1">
        <f t="array" ref="F364">_xlfn.XLOOKUP(Table8[Bill],Table2[Bill],Table2[Agree Value])</f>
        <v>0</v>
      </c>
      <c r="G364">
        <f>IF(_6918[[#This Row],[Value]]=_6918[[#This Row],[Agree]],_6918[[#This Row],[Count]],0)</f>
        <v>0</v>
      </c>
      <c r="H364" cm="1">
        <f t="array" ref="H364">_xlfn.XLOOKUP(Table8[Bill],Table2[Bill],Table2[Weight?],"Error")</f>
        <v>9</v>
      </c>
    </row>
    <row r="365" spans="1:8" x14ac:dyDescent="0.2">
      <c r="A365" t="s">
        <v>413</v>
      </c>
      <c r="B365" t="s">
        <v>1</v>
      </c>
      <c r="C365" t="s">
        <v>6</v>
      </c>
      <c r="D365" t="s">
        <v>3</v>
      </c>
      <c r="E365">
        <f>IF(_6918[[#This Row],[Vote]]="YEA",1,0)</f>
        <v>0</v>
      </c>
      <c r="F365" cm="1">
        <f t="array" ref="F365">_xlfn.XLOOKUP(Table8[Bill],Table2[Bill],Table2[Agree Value])</f>
        <v>0</v>
      </c>
      <c r="G365">
        <f>IF(_6918[[#This Row],[Value]]=_6918[[#This Row],[Agree]],_6918[[#This Row],[Count]],0)</f>
        <v>9</v>
      </c>
      <c r="H365" cm="1">
        <f t="array" ref="H365">_xlfn.XLOOKUP(Table8[Bill],Table2[Bill],Table2[Weight?],"Error")</f>
        <v>9</v>
      </c>
    </row>
    <row r="366" spans="1:8" x14ac:dyDescent="0.2">
      <c r="A366" t="s">
        <v>414</v>
      </c>
      <c r="B366" t="s">
        <v>1</v>
      </c>
      <c r="C366" t="s">
        <v>9</v>
      </c>
      <c r="D366" t="s">
        <v>3</v>
      </c>
      <c r="E366">
        <f>IF(_6918[[#This Row],[Vote]]="YEA",1,0)</f>
        <v>0</v>
      </c>
      <c r="F366" cm="1">
        <f t="array" ref="F366">_xlfn.XLOOKUP(Table8[Bill],Table2[Bill],Table2[Agree Value])</f>
        <v>0</v>
      </c>
      <c r="G366">
        <f>IF(_6918[[#This Row],[Value]]=_6918[[#This Row],[Agree]],_6918[[#This Row],[Count]],0)</f>
        <v>9</v>
      </c>
      <c r="H366" cm="1">
        <f t="array" ref="H366">_xlfn.XLOOKUP(Table8[Bill],Table2[Bill],Table2[Weight?],"Error")</f>
        <v>9</v>
      </c>
    </row>
    <row r="367" spans="1:8" x14ac:dyDescent="0.2">
      <c r="A367" t="s">
        <v>415</v>
      </c>
      <c r="B367" t="s">
        <v>1</v>
      </c>
      <c r="C367" t="s">
        <v>203</v>
      </c>
      <c r="D367" t="s">
        <v>3</v>
      </c>
      <c r="E367">
        <f>IF(_6918[[#This Row],[Vote]]="YEA",1,0)</f>
        <v>0</v>
      </c>
      <c r="F367" cm="1">
        <f t="array" ref="F367">_xlfn.XLOOKUP(Table8[Bill],Table2[Bill],Table2[Agree Value])</f>
        <v>0</v>
      </c>
      <c r="G367">
        <f>IF(_6918[[#This Row],[Value]]=_6918[[#This Row],[Agree]],_6918[[#This Row],[Count]],0)</f>
        <v>9</v>
      </c>
      <c r="H367" cm="1">
        <f t="array" ref="H367">_xlfn.XLOOKUP(Table8[Bill],Table2[Bill],Table2[Weight?],"Error")</f>
        <v>9</v>
      </c>
    </row>
    <row r="368" spans="1:8" x14ac:dyDescent="0.2">
      <c r="A368" t="s">
        <v>416</v>
      </c>
      <c r="B368" t="s">
        <v>5</v>
      </c>
      <c r="C368" t="s">
        <v>182</v>
      </c>
      <c r="D368" t="s">
        <v>7</v>
      </c>
      <c r="E368">
        <f>IF(_6918[[#This Row],[Vote]]="YEA",1,0)</f>
        <v>1</v>
      </c>
      <c r="F368" cm="1">
        <f t="array" ref="F368">_xlfn.XLOOKUP(Table8[Bill],Table2[Bill],Table2[Agree Value])</f>
        <v>0</v>
      </c>
      <c r="G368">
        <f>IF(_6918[[#This Row],[Value]]=_6918[[#This Row],[Agree]],_6918[[#This Row],[Count]],0)</f>
        <v>0</v>
      </c>
      <c r="H368" cm="1">
        <f t="array" ref="H368">_xlfn.XLOOKUP(Table8[Bill],Table2[Bill],Table2[Weight?],"Error")</f>
        <v>9</v>
      </c>
    </row>
    <row r="369" spans="1:8" x14ac:dyDescent="0.2">
      <c r="A369" t="s">
        <v>417</v>
      </c>
      <c r="B369" t="s">
        <v>1</v>
      </c>
      <c r="C369" t="s">
        <v>45</v>
      </c>
      <c r="D369" t="s">
        <v>3</v>
      </c>
      <c r="E369">
        <f>IF(_6918[[#This Row],[Vote]]="YEA",1,0)</f>
        <v>0</v>
      </c>
      <c r="F369" cm="1">
        <f t="array" ref="F369">_xlfn.XLOOKUP(Table8[Bill],Table2[Bill],Table2[Agree Value])</f>
        <v>0</v>
      </c>
      <c r="G369">
        <f>IF(_6918[[#This Row],[Value]]=_6918[[#This Row],[Agree]],_6918[[#This Row],[Count]],0)</f>
        <v>9</v>
      </c>
      <c r="H369" cm="1">
        <f t="array" ref="H369">_xlfn.XLOOKUP(Table8[Bill],Table2[Bill],Table2[Weight?],"Error")</f>
        <v>9</v>
      </c>
    </row>
    <row r="370" spans="1:8" x14ac:dyDescent="0.2">
      <c r="A370" t="s">
        <v>418</v>
      </c>
      <c r="B370" t="s">
        <v>5</v>
      </c>
      <c r="C370" t="s">
        <v>11</v>
      </c>
      <c r="D370" t="s">
        <v>7</v>
      </c>
      <c r="E370">
        <f>IF(_6918[[#This Row],[Vote]]="YEA",1,0)</f>
        <v>1</v>
      </c>
      <c r="F370" cm="1">
        <f t="array" ref="F370">_xlfn.XLOOKUP(Table8[Bill],Table2[Bill],Table2[Agree Value])</f>
        <v>0</v>
      </c>
      <c r="G370">
        <f>IF(_6918[[#This Row],[Value]]=_6918[[#This Row],[Agree]],_6918[[#This Row],[Count]],0)</f>
        <v>0</v>
      </c>
      <c r="H370" cm="1">
        <f t="array" ref="H370">_xlfn.XLOOKUP(Table8[Bill],Table2[Bill],Table2[Weight?],"Error")</f>
        <v>9</v>
      </c>
    </row>
    <row r="371" spans="1:8" x14ac:dyDescent="0.2">
      <c r="A371" t="s">
        <v>419</v>
      </c>
      <c r="B371" t="s">
        <v>5</v>
      </c>
      <c r="C371" t="s">
        <v>27</v>
      </c>
      <c r="D371" t="s">
        <v>7</v>
      </c>
      <c r="E371">
        <f>IF(_6918[[#This Row],[Vote]]="YEA",1,0)</f>
        <v>1</v>
      </c>
      <c r="F371" cm="1">
        <f t="array" ref="F371">_xlfn.XLOOKUP(Table8[Bill],Table2[Bill],Table2[Agree Value])</f>
        <v>0</v>
      </c>
      <c r="G371">
        <f>IF(_6918[[#This Row],[Value]]=_6918[[#This Row],[Agree]],_6918[[#This Row],[Count]],0)</f>
        <v>0</v>
      </c>
      <c r="H371" cm="1">
        <f t="array" ref="H371">_xlfn.XLOOKUP(Table8[Bill],Table2[Bill],Table2[Weight?],"Error")</f>
        <v>9</v>
      </c>
    </row>
    <row r="372" spans="1:8" x14ac:dyDescent="0.2">
      <c r="A372" t="s">
        <v>420</v>
      </c>
      <c r="B372" t="s">
        <v>5</v>
      </c>
      <c r="C372" t="s">
        <v>203</v>
      </c>
      <c r="D372" t="s">
        <v>7</v>
      </c>
      <c r="E372">
        <f>IF(_6918[[#This Row],[Vote]]="YEA",1,0)</f>
        <v>1</v>
      </c>
      <c r="F372" cm="1">
        <f t="array" ref="F372">_xlfn.XLOOKUP(Table8[Bill],Table2[Bill],Table2[Agree Value])</f>
        <v>0</v>
      </c>
      <c r="G372">
        <f>IF(_6918[[#This Row],[Value]]=_6918[[#This Row],[Agree]],_6918[[#This Row],[Count]],0)</f>
        <v>0</v>
      </c>
      <c r="H372" cm="1">
        <f t="array" ref="H372">_xlfn.XLOOKUP(Table8[Bill],Table2[Bill],Table2[Weight?],"Error")</f>
        <v>9</v>
      </c>
    </row>
    <row r="373" spans="1:8" x14ac:dyDescent="0.2">
      <c r="A373" t="s">
        <v>421</v>
      </c>
      <c r="B373" t="s">
        <v>1</v>
      </c>
      <c r="C373" t="s">
        <v>141</v>
      </c>
      <c r="D373" t="s">
        <v>3</v>
      </c>
      <c r="E373">
        <f>IF(_6918[[#This Row],[Vote]]="YEA",1,0)</f>
        <v>0</v>
      </c>
      <c r="F373" cm="1">
        <f t="array" ref="F373">_xlfn.XLOOKUP(Table8[Bill],Table2[Bill],Table2[Agree Value])</f>
        <v>0</v>
      </c>
      <c r="G373">
        <f>IF(_6918[[#This Row],[Value]]=_6918[[#This Row],[Agree]],_6918[[#This Row],[Count]],0)</f>
        <v>9</v>
      </c>
      <c r="H373" cm="1">
        <f t="array" ref="H373">_xlfn.XLOOKUP(Table8[Bill],Table2[Bill],Table2[Weight?],"Error")</f>
        <v>9</v>
      </c>
    </row>
    <row r="374" spans="1:8" x14ac:dyDescent="0.2">
      <c r="A374" t="s">
        <v>422</v>
      </c>
      <c r="B374" t="s">
        <v>5</v>
      </c>
      <c r="C374" t="s">
        <v>66</v>
      </c>
      <c r="D374" t="s">
        <v>7</v>
      </c>
      <c r="E374">
        <f>IF(_6918[[#This Row],[Vote]]="YEA",1,0)</f>
        <v>1</v>
      </c>
      <c r="F374" cm="1">
        <f t="array" ref="F374">_xlfn.XLOOKUP(Table8[Bill],Table2[Bill],Table2[Agree Value])</f>
        <v>0</v>
      </c>
      <c r="G374">
        <f>IF(_6918[[#This Row],[Value]]=_6918[[#This Row],[Agree]],_6918[[#This Row],[Count]],0)</f>
        <v>0</v>
      </c>
      <c r="H374" cm="1">
        <f t="array" ref="H374">_xlfn.XLOOKUP(Table8[Bill],Table2[Bill],Table2[Weight?],"Error")</f>
        <v>9</v>
      </c>
    </row>
    <row r="375" spans="1:8" x14ac:dyDescent="0.2">
      <c r="A375" t="s">
        <v>423</v>
      </c>
      <c r="B375" t="s">
        <v>1</v>
      </c>
      <c r="C375" t="s">
        <v>62</v>
      </c>
      <c r="D375" t="s">
        <v>3</v>
      </c>
      <c r="E375">
        <f>IF(_6918[[#This Row],[Vote]]="YEA",1,0)</f>
        <v>0</v>
      </c>
      <c r="F375" cm="1">
        <f t="array" ref="F375">_xlfn.XLOOKUP(Table8[Bill],Table2[Bill],Table2[Agree Value])</f>
        <v>0</v>
      </c>
      <c r="G375">
        <f>IF(_6918[[#This Row],[Value]]=_6918[[#This Row],[Agree]],_6918[[#This Row],[Count]],0)</f>
        <v>9</v>
      </c>
      <c r="H375" cm="1">
        <f t="array" ref="H375">_xlfn.XLOOKUP(Table8[Bill],Table2[Bill],Table2[Weight?],"Error")</f>
        <v>9</v>
      </c>
    </row>
    <row r="376" spans="1:8" x14ac:dyDescent="0.2">
      <c r="A376" t="s">
        <v>424</v>
      </c>
      <c r="B376" t="s">
        <v>1</v>
      </c>
      <c r="C376" t="s">
        <v>39</v>
      </c>
      <c r="D376" t="s">
        <v>3</v>
      </c>
      <c r="E376">
        <f>IF(_6918[[#This Row],[Vote]]="YEA",1,0)</f>
        <v>0</v>
      </c>
      <c r="F376" cm="1">
        <f t="array" ref="F376">_xlfn.XLOOKUP(Table8[Bill],Table2[Bill],Table2[Agree Value])</f>
        <v>0</v>
      </c>
      <c r="G376">
        <f>IF(_6918[[#This Row],[Value]]=_6918[[#This Row],[Agree]],_6918[[#This Row],[Count]],0)</f>
        <v>9</v>
      </c>
      <c r="H376" cm="1">
        <f t="array" ref="H376">_xlfn.XLOOKUP(Table8[Bill],Table2[Bill],Table2[Weight?],"Error")</f>
        <v>9</v>
      </c>
    </row>
    <row r="377" spans="1:8" x14ac:dyDescent="0.2">
      <c r="A377" t="s">
        <v>425</v>
      </c>
      <c r="B377" t="s">
        <v>1</v>
      </c>
      <c r="C377" t="s">
        <v>47</v>
      </c>
      <c r="D377" t="s">
        <v>3</v>
      </c>
      <c r="E377">
        <f>IF(_6918[[#This Row],[Vote]]="YEA",1,0)</f>
        <v>0</v>
      </c>
      <c r="F377" cm="1">
        <f t="array" ref="F377">_xlfn.XLOOKUP(Table8[Bill],Table2[Bill],Table2[Agree Value])</f>
        <v>0</v>
      </c>
      <c r="G377">
        <f>IF(_6918[[#This Row],[Value]]=_6918[[#This Row],[Agree]],_6918[[#This Row],[Count]],0)</f>
        <v>9</v>
      </c>
      <c r="H377" cm="1">
        <f t="array" ref="H377">_xlfn.XLOOKUP(Table8[Bill],Table2[Bill],Table2[Weight?],"Error")</f>
        <v>9</v>
      </c>
    </row>
    <row r="378" spans="1:8" x14ac:dyDescent="0.2">
      <c r="A378" t="s">
        <v>426</v>
      </c>
      <c r="B378" t="s">
        <v>5</v>
      </c>
      <c r="C378" t="s">
        <v>29</v>
      </c>
      <c r="D378" t="s">
        <v>7</v>
      </c>
      <c r="E378">
        <f>IF(_6918[[#This Row],[Vote]]="YEA",1,0)</f>
        <v>1</v>
      </c>
      <c r="F378" cm="1">
        <f t="array" ref="F378">_xlfn.XLOOKUP(Table8[Bill],Table2[Bill],Table2[Agree Value])</f>
        <v>0</v>
      </c>
      <c r="G378">
        <f>IF(_6918[[#This Row],[Value]]=_6918[[#This Row],[Agree]],_6918[[#This Row],[Count]],0)</f>
        <v>0</v>
      </c>
      <c r="H378" cm="1">
        <f t="array" ref="H378">_xlfn.XLOOKUP(Table8[Bill],Table2[Bill],Table2[Weight?],"Error")</f>
        <v>9</v>
      </c>
    </row>
    <row r="379" spans="1:8" x14ac:dyDescent="0.2">
      <c r="A379" t="s">
        <v>427</v>
      </c>
      <c r="B379" t="s">
        <v>1</v>
      </c>
      <c r="C379" t="s">
        <v>287</v>
      </c>
      <c r="D379" t="s">
        <v>3</v>
      </c>
      <c r="E379">
        <f>IF(_6918[[#This Row],[Vote]]="YEA",1,0)</f>
        <v>0</v>
      </c>
      <c r="F379" cm="1">
        <f t="array" ref="F379">_xlfn.XLOOKUP(Table8[Bill],Table2[Bill],Table2[Agree Value])</f>
        <v>0</v>
      </c>
      <c r="G379">
        <f>IF(_6918[[#This Row],[Value]]=_6918[[#This Row],[Agree]],_6918[[#This Row],[Count]],0)</f>
        <v>9</v>
      </c>
      <c r="H379" cm="1">
        <f t="array" ref="H379">_xlfn.XLOOKUP(Table8[Bill],Table2[Bill],Table2[Weight?],"Error")</f>
        <v>9</v>
      </c>
    </row>
    <row r="380" spans="1:8" x14ac:dyDescent="0.2">
      <c r="A380" t="s">
        <v>428</v>
      </c>
      <c r="B380" t="s">
        <v>1</v>
      </c>
      <c r="C380" t="s">
        <v>51</v>
      </c>
      <c r="D380" t="s">
        <v>3</v>
      </c>
      <c r="E380">
        <f>IF(_6918[[#This Row],[Vote]]="YEA",1,0)</f>
        <v>0</v>
      </c>
      <c r="F380" cm="1">
        <f t="array" ref="F380">_xlfn.XLOOKUP(Table8[Bill],Table2[Bill],Table2[Agree Value])</f>
        <v>0</v>
      </c>
      <c r="G380">
        <f>IF(_6918[[#This Row],[Value]]=_6918[[#This Row],[Agree]],_6918[[#This Row],[Count]],0)</f>
        <v>9</v>
      </c>
      <c r="H380" cm="1">
        <f t="array" ref="H380">_xlfn.XLOOKUP(Table8[Bill],Table2[Bill],Table2[Weight?],"Error")</f>
        <v>9</v>
      </c>
    </row>
    <row r="381" spans="1:8" x14ac:dyDescent="0.2">
      <c r="A381" t="s">
        <v>429</v>
      </c>
      <c r="B381" t="s">
        <v>5</v>
      </c>
      <c r="C381" t="s">
        <v>120</v>
      </c>
      <c r="D381" t="s">
        <v>7</v>
      </c>
      <c r="E381">
        <f>IF(_6918[[#This Row],[Vote]]="YEA",1,0)</f>
        <v>1</v>
      </c>
      <c r="F381" cm="1">
        <f t="array" ref="F381">_xlfn.XLOOKUP(Table8[Bill],Table2[Bill],Table2[Agree Value])</f>
        <v>0</v>
      </c>
      <c r="G381">
        <f>IF(_6918[[#This Row],[Value]]=_6918[[#This Row],[Agree]],_6918[[#This Row],[Count]],0)</f>
        <v>0</v>
      </c>
      <c r="H381" cm="1">
        <f t="array" ref="H381">_xlfn.XLOOKUP(Table8[Bill],Table2[Bill],Table2[Weight?],"Error")</f>
        <v>9</v>
      </c>
    </row>
    <row r="382" spans="1:8" x14ac:dyDescent="0.2">
      <c r="A382" t="s">
        <v>430</v>
      </c>
      <c r="B382" t="s">
        <v>5</v>
      </c>
      <c r="C382" t="s">
        <v>9</v>
      </c>
      <c r="D382" t="s">
        <v>7</v>
      </c>
      <c r="E382">
        <f>IF(_6918[[#This Row],[Vote]]="YEA",1,0)</f>
        <v>1</v>
      </c>
      <c r="F382" cm="1">
        <f t="array" ref="F382">_xlfn.XLOOKUP(Table8[Bill],Table2[Bill],Table2[Agree Value])</f>
        <v>0</v>
      </c>
      <c r="G382">
        <f>IF(_6918[[#This Row],[Value]]=_6918[[#This Row],[Agree]],_6918[[#This Row],[Count]],0)</f>
        <v>0</v>
      </c>
      <c r="H382" cm="1">
        <f t="array" ref="H382">_xlfn.XLOOKUP(Table8[Bill],Table2[Bill],Table2[Weight?],"Error")</f>
        <v>9</v>
      </c>
    </row>
    <row r="383" spans="1:8" x14ac:dyDescent="0.2">
      <c r="A383" t="s">
        <v>431</v>
      </c>
      <c r="B383" t="s">
        <v>5</v>
      </c>
      <c r="C383" t="s">
        <v>64</v>
      </c>
      <c r="D383" t="s">
        <v>7</v>
      </c>
      <c r="E383">
        <f>IF(_6918[[#This Row],[Vote]]="YEA",1,0)</f>
        <v>1</v>
      </c>
      <c r="F383" cm="1">
        <f t="array" ref="F383">_xlfn.XLOOKUP(Table8[Bill],Table2[Bill],Table2[Agree Value])</f>
        <v>0</v>
      </c>
      <c r="G383">
        <f>IF(_6918[[#This Row],[Value]]=_6918[[#This Row],[Agree]],_6918[[#This Row],[Count]],0)</f>
        <v>0</v>
      </c>
      <c r="H383" cm="1">
        <f t="array" ref="H383">_xlfn.XLOOKUP(Table8[Bill],Table2[Bill],Table2[Weight?],"Error")</f>
        <v>9</v>
      </c>
    </row>
    <row r="384" spans="1:8" x14ac:dyDescent="0.2">
      <c r="A384" t="s">
        <v>432</v>
      </c>
      <c r="B384" t="s">
        <v>5</v>
      </c>
      <c r="C384" t="s">
        <v>169</v>
      </c>
      <c r="D384" t="s">
        <v>7</v>
      </c>
      <c r="E384">
        <f>IF(_6918[[#This Row],[Vote]]="YEA",1,0)</f>
        <v>1</v>
      </c>
      <c r="F384" cm="1">
        <f t="array" ref="F384">_xlfn.XLOOKUP(Table8[Bill],Table2[Bill],Table2[Agree Value])</f>
        <v>0</v>
      </c>
      <c r="G384">
        <f>IF(_6918[[#This Row],[Value]]=_6918[[#This Row],[Agree]],_6918[[#This Row],[Count]],0)</f>
        <v>0</v>
      </c>
      <c r="H384" cm="1">
        <f t="array" ref="H384">_xlfn.XLOOKUP(Table8[Bill],Table2[Bill],Table2[Weight?],"Error")</f>
        <v>9</v>
      </c>
    </row>
    <row r="385" spans="1:8" x14ac:dyDescent="0.2">
      <c r="A385" t="s">
        <v>433</v>
      </c>
      <c r="B385" t="s">
        <v>5</v>
      </c>
      <c r="C385" t="s">
        <v>39</v>
      </c>
      <c r="D385" t="s">
        <v>7</v>
      </c>
      <c r="E385">
        <f>IF(_6918[[#This Row],[Vote]]="YEA",1,0)</f>
        <v>1</v>
      </c>
      <c r="F385" cm="1">
        <f t="array" ref="F385">_xlfn.XLOOKUP(Table8[Bill],Table2[Bill],Table2[Agree Value])</f>
        <v>0</v>
      </c>
      <c r="G385">
        <f>IF(_6918[[#This Row],[Value]]=_6918[[#This Row],[Agree]],_6918[[#This Row],[Count]],0)</f>
        <v>0</v>
      </c>
      <c r="H385" cm="1">
        <f t="array" ref="H385">_xlfn.XLOOKUP(Table8[Bill],Table2[Bill],Table2[Weight?],"Error")</f>
        <v>9</v>
      </c>
    </row>
    <row r="386" spans="1:8" x14ac:dyDescent="0.2">
      <c r="A386" t="s">
        <v>434</v>
      </c>
      <c r="B386" t="s">
        <v>1</v>
      </c>
      <c r="C386" t="s">
        <v>45</v>
      </c>
      <c r="D386" t="s">
        <v>3</v>
      </c>
      <c r="E386">
        <f>IF(_6918[[#This Row],[Vote]]="YEA",1,0)</f>
        <v>0</v>
      </c>
      <c r="F386" cm="1">
        <f t="array" ref="F386">_xlfn.XLOOKUP(Table8[Bill],Table2[Bill],Table2[Agree Value])</f>
        <v>0</v>
      </c>
      <c r="G386">
        <f>IF(_6918[[#This Row],[Value]]=_6918[[#This Row],[Agree]],_6918[[#This Row],[Count]],0)</f>
        <v>9</v>
      </c>
      <c r="H386" cm="1">
        <f t="array" ref="H386">_xlfn.XLOOKUP(Table8[Bill],Table2[Bill],Table2[Weight?],"Error")</f>
        <v>9</v>
      </c>
    </row>
    <row r="387" spans="1:8" x14ac:dyDescent="0.2">
      <c r="A387" t="s">
        <v>435</v>
      </c>
      <c r="B387" t="s">
        <v>1</v>
      </c>
      <c r="C387" t="s">
        <v>141</v>
      </c>
      <c r="D387" t="s">
        <v>3</v>
      </c>
      <c r="E387">
        <f>IF(_6918[[#This Row],[Vote]]="YEA",1,0)</f>
        <v>0</v>
      </c>
      <c r="F387" cm="1">
        <f t="array" ref="F387">_xlfn.XLOOKUP(Table8[Bill],Table2[Bill],Table2[Agree Value])</f>
        <v>0</v>
      </c>
      <c r="G387">
        <f>IF(_6918[[#This Row],[Value]]=_6918[[#This Row],[Agree]],_6918[[#This Row],[Count]],0)</f>
        <v>9</v>
      </c>
      <c r="H387" cm="1">
        <f t="array" ref="H387">_xlfn.XLOOKUP(Table8[Bill],Table2[Bill],Table2[Weight?],"Error")</f>
        <v>9</v>
      </c>
    </row>
    <row r="388" spans="1:8" x14ac:dyDescent="0.2">
      <c r="A388" t="s">
        <v>436</v>
      </c>
      <c r="B388" t="s">
        <v>5</v>
      </c>
      <c r="C388" t="s">
        <v>6</v>
      </c>
      <c r="D388" t="s">
        <v>7</v>
      </c>
      <c r="E388">
        <f>IF(_6918[[#This Row],[Vote]]="YEA",1,0)</f>
        <v>1</v>
      </c>
      <c r="F388" cm="1">
        <f t="array" ref="F388">_xlfn.XLOOKUP(Table8[Bill],Table2[Bill],Table2[Agree Value])</f>
        <v>0</v>
      </c>
      <c r="G388">
        <f>IF(_6918[[#This Row],[Value]]=_6918[[#This Row],[Agree]],_6918[[#This Row],[Count]],0)</f>
        <v>0</v>
      </c>
      <c r="H388" cm="1">
        <f t="array" ref="H388">_xlfn.XLOOKUP(Table8[Bill],Table2[Bill],Table2[Weight?],"Error")</f>
        <v>9</v>
      </c>
    </row>
    <row r="389" spans="1:8" x14ac:dyDescent="0.2">
      <c r="A389" t="s">
        <v>437</v>
      </c>
      <c r="B389" t="s">
        <v>1</v>
      </c>
      <c r="C389" t="s">
        <v>9</v>
      </c>
      <c r="D389" t="s">
        <v>3</v>
      </c>
      <c r="E389">
        <f>IF(_6918[[#This Row],[Vote]]="YEA",1,0)</f>
        <v>0</v>
      </c>
      <c r="F389" cm="1">
        <f t="array" ref="F389">_xlfn.XLOOKUP(Table8[Bill],Table2[Bill],Table2[Agree Value])</f>
        <v>0</v>
      </c>
      <c r="G389">
        <f>IF(_6918[[#This Row],[Value]]=_6918[[#This Row],[Agree]],_6918[[#This Row],[Count]],0)</f>
        <v>9</v>
      </c>
      <c r="H389" cm="1">
        <f t="array" ref="H389">_xlfn.XLOOKUP(Table8[Bill],Table2[Bill],Table2[Weight?],"Error")</f>
        <v>9</v>
      </c>
    </row>
    <row r="390" spans="1:8" x14ac:dyDescent="0.2">
      <c r="A390" t="s">
        <v>438</v>
      </c>
      <c r="B390" t="s">
        <v>1</v>
      </c>
      <c r="C390" t="s">
        <v>31</v>
      </c>
      <c r="D390" t="s">
        <v>3</v>
      </c>
      <c r="E390">
        <f>IF(_6918[[#This Row],[Vote]]="YEA",1,0)</f>
        <v>0</v>
      </c>
      <c r="F390" cm="1">
        <f t="array" ref="F390">_xlfn.XLOOKUP(Table8[Bill],Table2[Bill],Table2[Agree Value])</f>
        <v>0</v>
      </c>
      <c r="G390">
        <f>IF(_6918[[#This Row],[Value]]=_6918[[#This Row],[Agree]],_6918[[#This Row],[Count]],0)</f>
        <v>9</v>
      </c>
      <c r="H390" cm="1">
        <f t="array" ref="H390">_xlfn.XLOOKUP(Table8[Bill],Table2[Bill],Table2[Weight?],"Error")</f>
        <v>9</v>
      </c>
    </row>
    <row r="391" spans="1:8" x14ac:dyDescent="0.2">
      <c r="A391" t="s">
        <v>439</v>
      </c>
      <c r="B391" t="s">
        <v>1</v>
      </c>
      <c r="C391" t="s">
        <v>9</v>
      </c>
      <c r="D391" t="s">
        <v>3</v>
      </c>
      <c r="E391">
        <f>IF(_6918[[#This Row],[Vote]]="YEA",1,0)</f>
        <v>0</v>
      </c>
      <c r="F391" cm="1">
        <f t="array" ref="F391">_xlfn.XLOOKUP(Table8[Bill],Table2[Bill],Table2[Agree Value])</f>
        <v>0</v>
      </c>
      <c r="G391">
        <f>IF(_6918[[#This Row],[Value]]=_6918[[#This Row],[Agree]],_6918[[#This Row],[Count]],0)</f>
        <v>9</v>
      </c>
      <c r="H391" cm="1">
        <f t="array" ref="H391">_xlfn.XLOOKUP(Table8[Bill],Table2[Bill],Table2[Weight?],"Error")</f>
        <v>9</v>
      </c>
    </row>
    <row r="392" spans="1:8" x14ac:dyDescent="0.2">
      <c r="A392" t="s">
        <v>440</v>
      </c>
      <c r="B392" t="s">
        <v>5</v>
      </c>
      <c r="C392" t="s">
        <v>64</v>
      </c>
      <c r="D392" t="s">
        <v>7</v>
      </c>
      <c r="E392">
        <f>IF(_6918[[#This Row],[Vote]]="YEA",1,0)</f>
        <v>1</v>
      </c>
      <c r="F392" cm="1">
        <f t="array" ref="F392">_xlfn.XLOOKUP(Table8[Bill],Table2[Bill],Table2[Agree Value])</f>
        <v>0</v>
      </c>
      <c r="G392">
        <f>IF(_6918[[#This Row],[Value]]=_6918[[#This Row],[Agree]],_6918[[#This Row],[Count]],0)</f>
        <v>0</v>
      </c>
      <c r="H392" cm="1">
        <f t="array" ref="H392">_xlfn.XLOOKUP(Table8[Bill],Table2[Bill],Table2[Weight?],"Error")</f>
        <v>9</v>
      </c>
    </row>
    <row r="393" spans="1:8" x14ac:dyDescent="0.2">
      <c r="A393" t="s">
        <v>441</v>
      </c>
      <c r="B393" t="s">
        <v>1</v>
      </c>
      <c r="C393" t="s">
        <v>45</v>
      </c>
      <c r="D393" t="s">
        <v>3</v>
      </c>
      <c r="E393">
        <f>IF(_6918[[#This Row],[Vote]]="YEA",1,0)</f>
        <v>0</v>
      </c>
      <c r="F393" cm="1">
        <f t="array" ref="F393">_xlfn.XLOOKUP(Table8[Bill],Table2[Bill],Table2[Agree Value])</f>
        <v>0</v>
      </c>
      <c r="G393">
        <f>IF(_6918[[#This Row],[Value]]=_6918[[#This Row],[Agree]],_6918[[#This Row],[Count]],0)</f>
        <v>9</v>
      </c>
      <c r="H393" cm="1">
        <f t="array" ref="H393">_xlfn.XLOOKUP(Table8[Bill],Table2[Bill],Table2[Weight?],"Error")</f>
        <v>9</v>
      </c>
    </row>
    <row r="394" spans="1:8" x14ac:dyDescent="0.2">
      <c r="A394" t="s">
        <v>442</v>
      </c>
      <c r="B394" t="s">
        <v>1</v>
      </c>
      <c r="C394" t="s">
        <v>9</v>
      </c>
      <c r="D394" t="s">
        <v>3</v>
      </c>
      <c r="E394">
        <f>IF(_6918[[#This Row],[Vote]]="YEA",1,0)</f>
        <v>0</v>
      </c>
      <c r="F394" cm="1">
        <f t="array" ref="F394">_xlfn.XLOOKUP(Table8[Bill],Table2[Bill],Table2[Agree Value])</f>
        <v>0</v>
      </c>
      <c r="G394">
        <f>IF(_6918[[#This Row],[Value]]=_6918[[#This Row],[Agree]],_6918[[#This Row],[Count]],0)</f>
        <v>9</v>
      </c>
      <c r="H394" cm="1">
        <f t="array" ref="H394">_xlfn.XLOOKUP(Table8[Bill],Table2[Bill],Table2[Weight?],"Error")</f>
        <v>9</v>
      </c>
    </row>
    <row r="395" spans="1:8" x14ac:dyDescent="0.2">
      <c r="A395" t="s">
        <v>443</v>
      </c>
      <c r="B395" t="s">
        <v>1</v>
      </c>
      <c r="C395" t="s">
        <v>161</v>
      </c>
      <c r="D395" t="s">
        <v>3</v>
      </c>
      <c r="E395">
        <f>IF(_6918[[#This Row],[Vote]]="YEA",1,0)</f>
        <v>0</v>
      </c>
      <c r="F395" cm="1">
        <f t="array" ref="F395">_xlfn.XLOOKUP(Table8[Bill],Table2[Bill],Table2[Agree Value])</f>
        <v>0</v>
      </c>
      <c r="G395">
        <f>IF(_6918[[#This Row],[Value]]=_6918[[#This Row],[Agree]],_6918[[#This Row],[Count]],0)</f>
        <v>9</v>
      </c>
      <c r="H395" cm="1">
        <f t="array" ref="H395">_xlfn.XLOOKUP(Table8[Bill],Table2[Bill],Table2[Weight?],"Error")</f>
        <v>9</v>
      </c>
    </row>
    <row r="396" spans="1:8" x14ac:dyDescent="0.2">
      <c r="A396" t="s">
        <v>444</v>
      </c>
      <c r="B396" t="s">
        <v>5</v>
      </c>
      <c r="C396" t="s">
        <v>66</v>
      </c>
      <c r="D396" t="s">
        <v>7</v>
      </c>
      <c r="E396">
        <f>IF(_6918[[#This Row],[Vote]]="YEA",1,0)</f>
        <v>1</v>
      </c>
      <c r="F396" cm="1">
        <f t="array" ref="F396">_xlfn.XLOOKUP(Table8[Bill],Table2[Bill],Table2[Agree Value])</f>
        <v>0</v>
      </c>
      <c r="G396">
        <f>IF(_6918[[#This Row],[Value]]=_6918[[#This Row],[Agree]],_6918[[#This Row],[Count]],0)</f>
        <v>0</v>
      </c>
      <c r="H396" cm="1">
        <f t="array" ref="H396">_xlfn.XLOOKUP(Table8[Bill],Table2[Bill],Table2[Weight?],"Error")</f>
        <v>9</v>
      </c>
    </row>
    <row r="397" spans="1:8" x14ac:dyDescent="0.2">
      <c r="A397" t="s">
        <v>445</v>
      </c>
      <c r="B397" t="s">
        <v>5</v>
      </c>
      <c r="C397" t="s">
        <v>169</v>
      </c>
      <c r="D397" t="s">
        <v>7</v>
      </c>
      <c r="E397">
        <f>IF(_6918[[#This Row],[Vote]]="YEA",1,0)</f>
        <v>1</v>
      </c>
      <c r="F397" cm="1">
        <f t="array" ref="F397">_xlfn.XLOOKUP(Table8[Bill],Table2[Bill],Table2[Agree Value])</f>
        <v>0</v>
      </c>
      <c r="G397">
        <f>IF(_6918[[#This Row],[Value]]=_6918[[#This Row],[Agree]],_6918[[#This Row],[Count]],0)</f>
        <v>0</v>
      </c>
      <c r="H397" cm="1">
        <f t="array" ref="H397">_xlfn.XLOOKUP(Table8[Bill],Table2[Bill],Table2[Weight?],"Error")</f>
        <v>9</v>
      </c>
    </row>
    <row r="398" spans="1:8" x14ac:dyDescent="0.2">
      <c r="A398" t="s">
        <v>446</v>
      </c>
      <c r="B398" t="s">
        <v>5</v>
      </c>
      <c r="C398" t="s">
        <v>108</v>
      </c>
      <c r="D398" t="s">
        <v>7</v>
      </c>
      <c r="E398">
        <f>IF(_6918[[#This Row],[Vote]]="YEA",1,0)</f>
        <v>1</v>
      </c>
      <c r="F398" cm="1">
        <f t="array" ref="F398">_xlfn.XLOOKUP(Table8[Bill],Table2[Bill],Table2[Agree Value])</f>
        <v>0</v>
      </c>
      <c r="G398">
        <f>IF(_6918[[#This Row],[Value]]=_6918[[#This Row],[Agree]],_6918[[#This Row],[Count]],0)</f>
        <v>0</v>
      </c>
      <c r="H398" cm="1">
        <f t="array" ref="H398">_xlfn.XLOOKUP(Table8[Bill],Table2[Bill],Table2[Weight?],"Error")</f>
        <v>9</v>
      </c>
    </row>
    <row r="399" spans="1:8" x14ac:dyDescent="0.2">
      <c r="A399" t="s">
        <v>447</v>
      </c>
      <c r="B399" t="s">
        <v>1</v>
      </c>
      <c r="C399" t="s">
        <v>19</v>
      </c>
      <c r="D399" t="s">
        <v>3</v>
      </c>
      <c r="E399">
        <f>IF(_6918[[#This Row],[Vote]]="YEA",1,0)</f>
        <v>0</v>
      </c>
      <c r="F399" cm="1">
        <f t="array" ref="F399">_xlfn.XLOOKUP(Table8[Bill],Table2[Bill],Table2[Agree Value])</f>
        <v>0</v>
      </c>
      <c r="G399">
        <f>IF(_6918[[#This Row],[Value]]=_6918[[#This Row],[Agree]],_6918[[#This Row],[Count]],0)</f>
        <v>9</v>
      </c>
      <c r="H399" cm="1">
        <f t="array" ref="H399">_xlfn.XLOOKUP(Table8[Bill],Table2[Bill],Table2[Weight?],"Error")</f>
        <v>9</v>
      </c>
    </row>
    <row r="400" spans="1:8" x14ac:dyDescent="0.2">
      <c r="A400" t="s">
        <v>448</v>
      </c>
      <c r="B400" t="s">
        <v>1</v>
      </c>
      <c r="C400" t="s">
        <v>45</v>
      </c>
      <c r="D400" t="s">
        <v>3</v>
      </c>
      <c r="E400">
        <f>IF(_6918[[#This Row],[Vote]]="YEA",1,0)</f>
        <v>0</v>
      </c>
      <c r="F400" cm="1">
        <f t="array" ref="F400">_xlfn.XLOOKUP(Table8[Bill],Table2[Bill],Table2[Agree Value])</f>
        <v>0</v>
      </c>
      <c r="G400">
        <f>IF(_6918[[#This Row],[Value]]=_6918[[#This Row],[Agree]],_6918[[#This Row],[Count]],0)</f>
        <v>9</v>
      </c>
      <c r="H400" cm="1">
        <f t="array" ref="H400">_xlfn.XLOOKUP(Table8[Bill],Table2[Bill],Table2[Weight?],"Error")</f>
        <v>9</v>
      </c>
    </row>
    <row r="401" spans="1:8" x14ac:dyDescent="0.2">
      <c r="A401" t="s">
        <v>449</v>
      </c>
      <c r="B401" t="s">
        <v>1</v>
      </c>
      <c r="C401" t="s">
        <v>94</v>
      </c>
      <c r="D401" t="s">
        <v>3</v>
      </c>
      <c r="E401">
        <f>IF(_6918[[#This Row],[Vote]]="YEA",1,0)</f>
        <v>0</v>
      </c>
      <c r="F401" cm="1">
        <f t="array" ref="F401">_xlfn.XLOOKUP(Table8[Bill],Table2[Bill],Table2[Agree Value])</f>
        <v>0</v>
      </c>
      <c r="G401">
        <f>IF(_6918[[#This Row],[Value]]=_6918[[#This Row],[Agree]],_6918[[#This Row],[Count]],0)</f>
        <v>9</v>
      </c>
      <c r="H401" cm="1">
        <f t="array" ref="H401">_xlfn.XLOOKUP(Table8[Bill],Table2[Bill],Table2[Weight?],"Error")</f>
        <v>9</v>
      </c>
    </row>
    <row r="402" spans="1:8" x14ac:dyDescent="0.2">
      <c r="A402" t="s">
        <v>450</v>
      </c>
      <c r="B402" t="s">
        <v>1</v>
      </c>
      <c r="C402" t="s">
        <v>64</v>
      </c>
      <c r="D402" t="s">
        <v>3</v>
      </c>
      <c r="E402">
        <f>IF(_6918[[#This Row],[Vote]]="YEA",1,0)</f>
        <v>0</v>
      </c>
      <c r="F402" cm="1">
        <f t="array" ref="F402">_xlfn.XLOOKUP(Table8[Bill],Table2[Bill],Table2[Agree Value])</f>
        <v>0</v>
      </c>
      <c r="G402">
        <f>IF(_6918[[#This Row],[Value]]=_6918[[#This Row],[Agree]],_6918[[#This Row],[Count]],0)</f>
        <v>9</v>
      </c>
      <c r="H402" cm="1">
        <f t="array" ref="H402">_xlfn.XLOOKUP(Table8[Bill],Table2[Bill],Table2[Weight?],"Error")</f>
        <v>9</v>
      </c>
    </row>
    <row r="403" spans="1:8" x14ac:dyDescent="0.2">
      <c r="A403" t="s">
        <v>451</v>
      </c>
      <c r="B403" t="s">
        <v>1</v>
      </c>
      <c r="C403" t="s">
        <v>9</v>
      </c>
      <c r="D403" t="s">
        <v>3</v>
      </c>
      <c r="E403">
        <f>IF(_6918[[#This Row],[Vote]]="YEA",1,0)</f>
        <v>0</v>
      </c>
      <c r="F403" cm="1">
        <f t="array" ref="F403">_xlfn.XLOOKUP(Table8[Bill],Table2[Bill],Table2[Agree Value])</f>
        <v>0</v>
      </c>
      <c r="G403">
        <f>IF(_6918[[#This Row],[Value]]=_6918[[#This Row],[Agree]],_6918[[#This Row],[Count]],0)</f>
        <v>9</v>
      </c>
      <c r="H403" cm="1">
        <f t="array" ref="H403">_xlfn.XLOOKUP(Table8[Bill],Table2[Bill],Table2[Weight?],"Error")</f>
        <v>9</v>
      </c>
    </row>
    <row r="404" spans="1:8" x14ac:dyDescent="0.2">
      <c r="A404" t="s">
        <v>452</v>
      </c>
      <c r="B404" t="s">
        <v>1</v>
      </c>
      <c r="C404" t="s">
        <v>64</v>
      </c>
      <c r="D404" t="s">
        <v>3</v>
      </c>
      <c r="E404">
        <f>IF(_6918[[#This Row],[Vote]]="YEA",1,0)</f>
        <v>0</v>
      </c>
      <c r="F404" cm="1">
        <f t="array" ref="F404">_xlfn.XLOOKUP(Table8[Bill],Table2[Bill],Table2[Agree Value])</f>
        <v>0</v>
      </c>
      <c r="G404">
        <f>IF(_6918[[#This Row],[Value]]=_6918[[#This Row],[Agree]],_6918[[#This Row],[Count]],0)</f>
        <v>9</v>
      </c>
      <c r="H404" cm="1">
        <f t="array" ref="H404">_xlfn.XLOOKUP(Table8[Bill],Table2[Bill],Table2[Weight?],"Error")</f>
        <v>9</v>
      </c>
    </row>
    <row r="405" spans="1:8" x14ac:dyDescent="0.2">
      <c r="A405" t="s">
        <v>453</v>
      </c>
      <c r="B405" t="s">
        <v>1</v>
      </c>
      <c r="C405" t="s">
        <v>24</v>
      </c>
      <c r="D405" t="s">
        <v>3</v>
      </c>
      <c r="E405">
        <f>IF(_6918[[#This Row],[Vote]]="YEA",1,0)</f>
        <v>0</v>
      </c>
      <c r="F405" cm="1">
        <f t="array" ref="F405">_xlfn.XLOOKUP(Table8[Bill],Table2[Bill],Table2[Agree Value])</f>
        <v>0</v>
      </c>
      <c r="G405">
        <f>IF(_6918[[#This Row],[Value]]=_6918[[#This Row],[Agree]],_6918[[#This Row],[Count]],0)</f>
        <v>9</v>
      </c>
      <c r="H405" cm="1">
        <f t="array" ref="H405">_xlfn.XLOOKUP(Table8[Bill],Table2[Bill],Table2[Weight?],"Error")</f>
        <v>9</v>
      </c>
    </row>
    <row r="406" spans="1:8" x14ac:dyDescent="0.2">
      <c r="A406" t="s">
        <v>454</v>
      </c>
      <c r="B406" t="s">
        <v>1</v>
      </c>
      <c r="C406" t="s">
        <v>219</v>
      </c>
      <c r="D406" t="s">
        <v>3</v>
      </c>
      <c r="E406">
        <f>IF(_6918[[#This Row],[Vote]]="YEA",1,0)</f>
        <v>0</v>
      </c>
      <c r="F406" cm="1">
        <f t="array" ref="F406">_xlfn.XLOOKUP(Table8[Bill],Table2[Bill],Table2[Agree Value])</f>
        <v>0</v>
      </c>
      <c r="G406">
        <f>IF(_6918[[#This Row],[Value]]=_6918[[#This Row],[Agree]],_6918[[#This Row],[Count]],0)</f>
        <v>9</v>
      </c>
      <c r="H406" cm="1">
        <f t="array" ref="H406">_xlfn.XLOOKUP(Table8[Bill],Table2[Bill],Table2[Weight?],"Error")</f>
        <v>9</v>
      </c>
    </row>
    <row r="407" spans="1:8" x14ac:dyDescent="0.2">
      <c r="A407" t="s">
        <v>455</v>
      </c>
      <c r="B407" t="s">
        <v>5</v>
      </c>
      <c r="C407" t="s">
        <v>31</v>
      </c>
      <c r="D407" t="s">
        <v>7</v>
      </c>
      <c r="E407">
        <f>IF(_6918[[#This Row],[Vote]]="YEA",1,0)</f>
        <v>1</v>
      </c>
      <c r="F407" cm="1">
        <f t="array" ref="F407">_xlfn.XLOOKUP(Table8[Bill],Table2[Bill],Table2[Agree Value])</f>
        <v>0</v>
      </c>
      <c r="G407">
        <f>IF(_6918[[#This Row],[Value]]=_6918[[#This Row],[Agree]],_6918[[#This Row],[Count]],0)</f>
        <v>0</v>
      </c>
      <c r="H407" cm="1">
        <f t="array" ref="H407">_xlfn.XLOOKUP(Table8[Bill],Table2[Bill],Table2[Weight?],"Error")</f>
        <v>9</v>
      </c>
    </row>
    <row r="408" spans="1:8" x14ac:dyDescent="0.2">
      <c r="A408" t="s">
        <v>456</v>
      </c>
      <c r="B408" t="s">
        <v>1</v>
      </c>
      <c r="C408" t="s">
        <v>62</v>
      </c>
      <c r="D408" t="s">
        <v>3</v>
      </c>
      <c r="E408">
        <f>IF(_6918[[#This Row],[Vote]]="YEA",1,0)</f>
        <v>0</v>
      </c>
      <c r="F408" cm="1">
        <f t="array" ref="F408">_xlfn.XLOOKUP(Table8[Bill],Table2[Bill],Table2[Agree Value])</f>
        <v>0</v>
      </c>
      <c r="G408">
        <f>IF(_6918[[#This Row],[Value]]=_6918[[#This Row],[Agree]],_6918[[#This Row],[Count]],0)</f>
        <v>9</v>
      </c>
      <c r="H408" cm="1">
        <f t="array" ref="H408">_xlfn.XLOOKUP(Table8[Bill],Table2[Bill],Table2[Weight?],"Error")</f>
        <v>9</v>
      </c>
    </row>
    <row r="409" spans="1:8" x14ac:dyDescent="0.2">
      <c r="A409" t="s">
        <v>457</v>
      </c>
      <c r="B409" t="s">
        <v>5</v>
      </c>
      <c r="C409" t="s">
        <v>9</v>
      </c>
      <c r="D409" t="s">
        <v>7</v>
      </c>
      <c r="E409">
        <f>IF(_6918[[#This Row],[Vote]]="YEA",1,0)</f>
        <v>1</v>
      </c>
      <c r="F409" cm="1">
        <f t="array" ref="F409">_xlfn.XLOOKUP(Table8[Bill],Table2[Bill],Table2[Agree Value])</f>
        <v>0</v>
      </c>
      <c r="G409">
        <f>IF(_6918[[#This Row],[Value]]=_6918[[#This Row],[Agree]],_6918[[#This Row],[Count]],0)</f>
        <v>0</v>
      </c>
      <c r="H409" cm="1">
        <f t="array" ref="H409">_xlfn.XLOOKUP(Table8[Bill],Table2[Bill],Table2[Weight?],"Error")</f>
        <v>9</v>
      </c>
    </row>
    <row r="410" spans="1:8" x14ac:dyDescent="0.2">
      <c r="A410" t="s">
        <v>458</v>
      </c>
      <c r="B410" t="s">
        <v>5</v>
      </c>
      <c r="C410" t="s">
        <v>203</v>
      </c>
      <c r="D410" t="s">
        <v>7</v>
      </c>
      <c r="E410">
        <f>IF(_6918[[#This Row],[Vote]]="YEA",1,0)</f>
        <v>1</v>
      </c>
      <c r="F410" cm="1">
        <f t="array" ref="F410">_xlfn.XLOOKUP(Table8[Bill],Table2[Bill],Table2[Agree Value])</f>
        <v>0</v>
      </c>
      <c r="G410">
        <f>IF(_6918[[#This Row],[Value]]=_6918[[#This Row],[Agree]],_6918[[#This Row],[Count]],0)</f>
        <v>0</v>
      </c>
      <c r="H410" cm="1">
        <f t="array" ref="H410">_xlfn.XLOOKUP(Table8[Bill],Table2[Bill],Table2[Weight?],"Error")</f>
        <v>9</v>
      </c>
    </row>
    <row r="411" spans="1:8" x14ac:dyDescent="0.2">
      <c r="A411" t="s">
        <v>459</v>
      </c>
      <c r="B411" t="s">
        <v>5</v>
      </c>
      <c r="C411" t="s">
        <v>15</v>
      </c>
      <c r="D411" t="s">
        <v>7</v>
      </c>
      <c r="E411">
        <f>IF(_6918[[#This Row],[Vote]]="YEA",1,0)</f>
        <v>1</v>
      </c>
      <c r="F411" cm="1">
        <f t="array" ref="F411">_xlfn.XLOOKUP(Table8[Bill],Table2[Bill],Table2[Agree Value])</f>
        <v>0</v>
      </c>
      <c r="G411">
        <f>IF(_6918[[#This Row],[Value]]=_6918[[#This Row],[Agree]],_6918[[#This Row],[Count]],0)</f>
        <v>0</v>
      </c>
      <c r="H411" cm="1">
        <f t="array" ref="H411">_xlfn.XLOOKUP(Table8[Bill],Table2[Bill],Table2[Weight?],"Error")</f>
        <v>9</v>
      </c>
    </row>
    <row r="412" spans="1:8" x14ac:dyDescent="0.2">
      <c r="A412" t="s">
        <v>460</v>
      </c>
      <c r="B412" t="s">
        <v>5</v>
      </c>
      <c r="C412" t="s">
        <v>169</v>
      </c>
      <c r="D412" t="s">
        <v>7</v>
      </c>
      <c r="E412">
        <f>IF(_6918[[#This Row],[Vote]]="YEA",1,0)</f>
        <v>1</v>
      </c>
      <c r="F412" cm="1">
        <f t="array" ref="F412">_xlfn.XLOOKUP(Table8[Bill],Table2[Bill],Table2[Agree Value])</f>
        <v>0</v>
      </c>
      <c r="G412">
        <f>IF(_6918[[#This Row],[Value]]=_6918[[#This Row],[Agree]],_6918[[#This Row],[Count]],0)</f>
        <v>0</v>
      </c>
      <c r="H412" cm="1">
        <f t="array" ref="H412">_xlfn.XLOOKUP(Table8[Bill],Table2[Bill],Table2[Weight?],"Error")</f>
        <v>9</v>
      </c>
    </row>
    <row r="413" spans="1:8" x14ac:dyDescent="0.2">
      <c r="A413" t="s">
        <v>461</v>
      </c>
      <c r="B413" t="s">
        <v>1</v>
      </c>
      <c r="C413" t="s">
        <v>9</v>
      </c>
      <c r="D413" t="s">
        <v>3</v>
      </c>
      <c r="E413">
        <f>IF(_6918[[#This Row],[Vote]]="YEA",1,0)</f>
        <v>0</v>
      </c>
      <c r="F413" cm="1">
        <f t="array" ref="F413">_xlfn.XLOOKUP(Table8[Bill],Table2[Bill],Table2[Agree Value])</f>
        <v>0</v>
      </c>
      <c r="G413">
        <f>IF(_6918[[#This Row],[Value]]=_6918[[#This Row],[Agree]],_6918[[#This Row],[Count]],0)</f>
        <v>9</v>
      </c>
      <c r="H413" cm="1">
        <f t="array" ref="H413">_xlfn.XLOOKUP(Table8[Bill],Table2[Bill],Table2[Weight?],"Error")</f>
        <v>9</v>
      </c>
    </row>
    <row r="414" spans="1:8" x14ac:dyDescent="0.2">
      <c r="A414" t="s">
        <v>462</v>
      </c>
      <c r="B414" t="s">
        <v>1</v>
      </c>
      <c r="C414" t="s">
        <v>287</v>
      </c>
      <c r="D414" t="s">
        <v>3</v>
      </c>
      <c r="E414">
        <f>IF(_6918[[#This Row],[Vote]]="YEA",1,0)</f>
        <v>0</v>
      </c>
      <c r="F414" cm="1">
        <f t="array" ref="F414">_xlfn.XLOOKUP(Table8[Bill],Table2[Bill],Table2[Agree Value])</f>
        <v>0</v>
      </c>
      <c r="G414">
        <f>IF(_6918[[#This Row],[Value]]=_6918[[#This Row],[Agree]],_6918[[#This Row],[Count]],0)</f>
        <v>9</v>
      </c>
      <c r="H414" cm="1">
        <f t="array" ref="H414">_xlfn.XLOOKUP(Table8[Bill],Table2[Bill],Table2[Weight?],"Error")</f>
        <v>9</v>
      </c>
    </row>
    <row r="415" spans="1:8" x14ac:dyDescent="0.2">
      <c r="A415" t="s">
        <v>463</v>
      </c>
      <c r="B415" t="s">
        <v>1</v>
      </c>
      <c r="C415" t="s">
        <v>15</v>
      </c>
      <c r="D415" t="s">
        <v>3</v>
      </c>
      <c r="E415">
        <f>IF(_6918[[#This Row],[Vote]]="YEA",1,0)</f>
        <v>0</v>
      </c>
      <c r="F415" cm="1">
        <f t="array" ref="F415">_xlfn.XLOOKUP(Table8[Bill],Table2[Bill],Table2[Agree Value])</f>
        <v>0</v>
      </c>
      <c r="G415">
        <f>IF(_6918[[#This Row],[Value]]=_6918[[#This Row],[Agree]],_6918[[#This Row],[Count]],0)</f>
        <v>9</v>
      </c>
      <c r="H415" cm="1">
        <f t="array" ref="H415">_xlfn.XLOOKUP(Table8[Bill],Table2[Bill],Table2[Weight?],"Error")</f>
        <v>9</v>
      </c>
    </row>
    <row r="416" spans="1:8" x14ac:dyDescent="0.2">
      <c r="A416" t="s">
        <v>464</v>
      </c>
      <c r="B416" t="s">
        <v>1</v>
      </c>
      <c r="C416" t="s">
        <v>64</v>
      </c>
      <c r="D416" t="s">
        <v>400</v>
      </c>
      <c r="E416">
        <f>IF(_6918[[#This Row],[Vote]]="YEA",1,0)</f>
        <v>0</v>
      </c>
      <c r="F416" cm="1">
        <f t="array" ref="F416">_xlfn.XLOOKUP(Table8[Bill],Table2[Bill],Table2[Agree Value])</f>
        <v>0</v>
      </c>
      <c r="G416">
        <f>IF(_6918[[#This Row],[Value]]=_6918[[#This Row],[Agree]],_6918[[#This Row],[Count]],0)</f>
        <v>9</v>
      </c>
      <c r="H416" cm="1">
        <f t="array" ref="H416">_xlfn.XLOOKUP(Table8[Bill],Table2[Bill],Table2[Weight?],"Error")</f>
        <v>9</v>
      </c>
    </row>
    <row r="417" spans="1:8" x14ac:dyDescent="0.2">
      <c r="A417" t="s">
        <v>465</v>
      </c>
      <c r="B417" t="s">
        <v>5</v>
      </c>
      <c r="C417" t="s">
        <v>11</v>
      </c>
      <c r="D417" t="s">
        <v>7</v>
      </c>
      <c r="E417">
        <f>IF(_6918[[#This Row],[Vote]]="YEA",1,0)</f>
        <v>1</v>
      </c>
      <c r="F417" cm="1">
        <f t="array" ref="F417">_xlfn.XLOOKUP(Table8[Bill],Table2[Bill],Table2[Agree Value])</f>
        <v>0</v>
      </c>
      <c r="G417">
        <f>IF(_6918[[#This Row],[Value]]=_6918[[#This Row],[Agree]],_6918[[#This Row],[Count]],0)</f>
        <v>0</v>
      </c>
      <c r="H417" cm="1">
        <f t="array" ref="H417">_xlfn.XLOOKUP(Table8[Bill],Table2[Bill],Table2[Weight?],"Error")</f>
        <v>9</v>
      </c>
    </row>
    <row r="418" spans="1:8" x14ac:dyDescent="0.2">
      <c r="A418" t="s">
        <v>466</v>
      </c>
      <c r="B418" t="s">
        <v>5</v>
      </c>
      <c r="C418" t="s">
        <v>45</v>
      </c>
      <c r="D418" t="s">
        <v>7</v>
      </c>
      <c r="E418">
        <f>IF(_6918[[#This Row],[Vote]]="YEA",1,0)</f>
        <v>1</v>
      </c>
      <c r="F418" cm="1">
        <f t="array" ref="F418">_xlfn.XLOOKUP(Table8[Bill],Table2[Bill],Table2[Agree Value])</f>
        <v>0</v>
      </c>
      <c r="G418">
        <f>IF(_6918[[#This Row],[Value]]=_6918[[#This Row],[Agree]],_6918[[#This Row],[Count]],0)</f>
        <v>0</v>
      </c>
      <c r="H418" cm="1">
        <f t="array" ref="H418">_xlfn.XLOOKUP(Table8[Bill],Table2[Bill],Table2[Weight?],"Error")</f>
        <v>9</v>
      </c>
    </row>
    <row r="419" spans="1:8" x14ac:dyDescent="0.2">
      <c r="A419" t="s">
        <v>467</v>
      </c>
      <c r="B419" t="s">
        <v>5</v>
      </c>
      <c r="C419" t="s">
        <v>39</v>
      </c>
      <c r="D419" t="s">
        <v>7</v>
      </c>
      <c r="E419">
        <f>IF(_6918[[#This Row],[Vote]]="YEA",1,0)</f>
        <v>1</v>
      </c>
      <c r="F419" cm="1">
        <f t="array" ref="F419">_xlfn.XLOOKUP(Table8[Bill],Table2[Bill],Table2[Agree Value])</f>
        <v>0</v>
      </c>
      <c r="G419">
        <f>IF(_6918[[#This Row],[Value]]=_6918[[#This Row],[Agree]],_6918[[#This Row],[Count]],0)</f>
        <v>0</v>
      </c>
      <c r="H419" cm="1">
        <f t="array" ref="H419">_xlfn.XLOOKUP(Table8[Bill],Table2[Bill],Table2[Weight?],"Error")</f>
        <v>9</v>
      </c>
    </row>
    <row r="420" spans="1:8" x14ac:dyDescent="0.2">
      <c r="A420" t="s">
        <v>468</v>
      </c>
      <c r="B420" t="s">
        <v>1</v>
      </c>
      <c r="C420" t="s">
        <v>39</v>
      </c>
      <c r="D420" t="s">
        <v>3</v>
      </c>
      <c r="E420">
        <f>IF(_6918[[#This Row],[Vote]]="YEA",1,0)</f>
        <v>0</v>
      </c>
      <c r="F420" cm="1">
        <f t="array" ref="F420">_xlfn.XLOOKUP(Table8[Bill],Table2[Bill],Table2[Agree Value])</f>
        <v>0</v>
      </c>
      <c r="G420">
        <f>IF(_6918[[#This Row],[Value]]=_6918[[#This Row],[Agree]],_6918[[#This Row],[Count]],0)</f>
        <v>9</v>
      </c>
      <c r="H420" cm="1">
        <f t="array" ref="H420">_xlfn.XLOOKUP(Table8[Bill],Table2[Bill],Table2[Weight?],"Error")</f>
        <v>9</v>
      </c>
    </row>
    <row r="421" spans="1:8" x14ac:dyDescent="0.2">
      <c r="A421" t="s">
        <v>469</v>
      </c>
      <c r="B421" t="s">
        <v>1</v>
      </c>
      <c r="C421" t="s">
        <v>9</v>
      </c>
      <c r="D421" t="s">
        <v>3</v>
      </c>
      <c r="E421">
        <f>IF(_6918[[#This Row],[Vote]]="YEA",1,0)</f>
        <v>0</v>
      </c>
      <c r="F421" cm="1">
        <f t="array" ref="F421">_xlfn.XLOOKUP(Table8[Bill],Table2[Bill],Table2[Agree Value])</f>
        <v>0</v>
      </c>
      <c r="G421">
        <f>IF(_6918[[#This Row],[Value]]=_6918[[#This Row],[Agree]],_6918[[#This Row],[Count]],0)</f>
        <v>9</v>
      </c>
      <c r="H421" cm="1">
        <f t="array" ref="H421">_xlfn.XLOOKUP(Table8[Bill],Table2[Bill],Table2[Weight?],"Error")</f>
        <v>9</v>
      </c>
    </row>
    <row r="422" spans="1:8" x14ac:dyDescent="0.2">
      <c r="A422" t="s">
        <v>470</v>
      </c>
      <c r="B422" t="s">
        <v>1</v>
      </c>
      <c r="C422" t="s">
        <v>203</v>
      </c>
      <c r="D422" t="s">
        <v>3</v>
      </c>
      <c r="E422">
        <f>IF(_6918[[#This Row],[Vote]]="YEA",1,0)</f>
        <v>0</v>
      </c>
      <c r="F422" cm="1">
        <f t="array" ref="F422">_xlfn.XLOOKUP(Table8[Bill],Table2[Bill],Table2[Agree Value])</f>
        <v>0</v>
      </c>
      <c r="G422">
        <f>IF(_6918[[#This Row],[Value]]=_6918[[#This Row],[Agree]],_6918[[#This Row],[Count]],0)</f>
        <v>9</v>
      </c>
      <c r="H422" cm="1">
        <f t="array" ref="H422">_xlfn.XLOOKUP(Table8[Bill],Table2[Bill],Table2[Weight?],"Error")</f>
        <v>9</v>
      </c>
    </row>
    <row r="423" spans="1:8" x14ac:dyDescent="0.2">
      <c r="A423" t="s">
        <v>471</v>
      </c>
      <c r="B423" t="s">
        <v>5</v>
      </c>
      <c r="C423" t="s">
        <v>15</v>
      </c>
      <c r="D423" t="s">
        <v>7</v>
      </c>
      <c r="E423">
        <f>IF(_6918[[#This Row],[Vote]]="YEA",1,0)</f>
        <v>1</v>
      </c>
      <c r="F423" cm="1">
        <f t="array" ref="F423">_xlfn.XLOOKUP(Table8[Bill],Table2[Bill],Table2[Agree Value])</f>
        <v>0</v>
      </c>
      <c r="G423">
        <f>IF(_6918[[#This Row],[Value]]=_6918[[#This Row],[Agree]],_6918[[#This Row],[Count]],0)</f>
        <v>0</v>
      </c>
      <c r="H423" cm="1">
        <f t="array" ref="H423">_xlfn.XLOOKUP(Table8[Bill],Table2[Bill],Table2[Weight?],"Error")</f>
        <v>9</v>
      </c>
    </row>
    <row r="424" spans="1:8" x14ac:dyDescent="0.2">
      <c r="A424" t="s">
        <v>472</v>
      </c>
      <c r="B424" t="s">
        <v>5</v>
      </c>
      <c r="C424" t="s">
        <v>39</v>
      </c>
      <c r="D424" t="s">
        <v>7</v>
      </c>
      <c r="E424">
        <f>IF(_6918[[#This Row],[Vote]]="YEA",1,0)</f>
        <v>1</v>
      </c>
      <c r="F424" cm="1">
        <f t="array" ref="F424">_xlfn.XLOOKUP(Table8[Bill],Table2[Bill],Table2[Agree Value])</f>
        <v>0</v>
      </c>
      <c r="G424">
        <f>IF(_6918[[#This Row],[Value]]=_6918[[#This Row],[Agree]],_6918[[#This Row],[Count]],0)</f>
        <v>0</v>
      </c>
      <c r="H424" cm="1">
        <f t="array" ref="H424">_xlfn.XLOOKUP(Table8[Bill],Table2[Bill],Table2[Weight?],"Error")</f>
        <v>9</v>
      </c>
    </row>
    <row r="425" spans="1:8" x14ac:dyDescent="0.2">
      <c r="A425" t="s">
        <v>473</v>
      </c>
      <c r="B425" t="s">
        <v>5</v>
      </c>
      <c r="C425" t="s">
        <v>31</v>
      </c>
      <c r="D425" t="s">
        <v>7</v>
      </c>
      <c r="E425">
        <f>IF(_6918[[#This Row],[Vote]]="YEA",1,0)</f>
        <v>1</v>
      </c>
      <c r="F425" cm="1">
        <f t="array" ref="F425">_xlfn.XLOOKUP(Table8[Bill],Table2[Bill],Table2[Agree Value])</f>
        <v>0</v>
      </c>
      <c r="G425">
        <f>IF(_6918[[#This Row],[Value]]=_6918[[#This Row],[Agree]],_6918[[#This Row],[Count]],0)</f>
        <v>0</v>
      </c>
      <c r="H425" cm="1">
        <f t="array" ref="H425">_xlfn.XLOOKUP(Table8[Bill],Table2[Bill],Table2[Weight?],"Error")</f>
        <v>9</v>
      </c>
    </row>
    <row r="426" spans="1:8" x14ac:dyDescent="0.2">
      <c r="A426" t="s">
        <v>474</v>
      </c>
      <c r="B426" t="s">
        <v>5</v>
      </c>
      <c r="C426" t="s">
        <v>123</v>
      </c>
      <c r="D426" t="s">
        <v>7</v>
      </c>
      <c r="E426">
        <f>IF(_6918[[#This Row],[Vote]]="YEA",1,0)</f>
        <v>1</v>
      </c>
      <c r="F426" cm="1">
        <f t="array" ref="F426">_xlfn.XLOOKUP(Table8[Bill],Table2[Bill],Table2[Agree Value])</f>
        <v>0</v>
      </c>
      <c r="G426">
        <f>IF(_6918[[#This Row],[Value]]=_6918[[#This Row],[Agree]],_6918[[#This Row],[Count]],0)</f>
        <v>0</v>
      </c>
      <c r="H426" cm="1">
        <f t="array" ref="H426">_xlfn.XLOOKUP(Table8[Bill],Table2[Bill],Table2[Weight?],"Error")</f>
        <v>9</v>
      </c>
    </row>
    <row r="427" spans="1:8" x14ac:dyDescent="0.2">
      <c r="A427" t="s">
        <v>475</v>
      </c>
      <c r="B427" t="s">
        <v>1</v>
      </c>
      <c r="C427" t="s">
        <v>47</v>
      </c>
      <c r="D427" t="s">
        <v>3</v>
      </c>
      <c r="E427">
        <f>IF(_6918[[#This Row],[Vote]]="YEA",1,0)</f>
        <v>0</v>
      </c>
      <c r="F427" cm="1">
        <f t="array" ref="F427">_xlfn.XLOOKUP(Table8[Bill],Table2[Bill],Table2[Agree Value])</f>
        <v>0</v>
      </c>
      <c r="G427">
        <f>IF(_6918[[#This Row],[Value]]=_6918[[#This Row],[Agree]],_6918[[#This Row],[Count]],0)</f>
        <v>9</v>
      </c>
      <c r="H427" cm="1">
        <f t="array" ref="H427">_xlfn.XLOOKUP(Table8[Bill],Table2[Bill],Table2[Weight?],"Error")</f>
        <v>9</v>
      </c>
    </row>
    <row r="428" spans="1:8" x14ac:dyDescent="0.2">
      <c r="A428" t="s">
        <v>476</v>
      </c>
      <c r="B428" t="s">
        <v>1</v>
      </c>
      <c r="C428" t="s">
        <v>66</v>
      </c>
      <c r="D428" t="s">
        <v>3</v>
      </c>
      <c r="E428">
        <f>IF(_6918[[#This Row],[Vote]]="YEA",1,0)</f>
        <v>0</v>
      </c>
      <c r="F428" cm="1">
        <f t="array" ref="F428">_xlfn.XLOOKUP(Table8[Bill],Table2[Bill],Table2[Agree Value])</f>
        <v>0</v>
      </c>
      <c r="G428">
        <f>IF(_6918[[#This Row],[Value]]=_6918[[#This Row],[Agree]],_6918[[#This Row],[Count]],0)</f>
        <v>9</v>
      </c>
      <c r="H428" cm="1">
        <f t="array" ref="H428">_xlfn.XLOOKUP(Table8[Bill],Table2[Bill],Table2[Weight?],"Error")</f>
        <v>9</v>
      </c>
    </row>
    <row r="429" spans="1:8" x14ac:dyDescent="0.2">
      <c r="A429" t="s">
        <v>477</v>
      </c>
      <c r="B429" t="s">
        <v>1</v>
      </c>
      <c r="C429" t="s">
        <v>13</v>
      </c>
      <c r="D429" t="s">
        <v>3</v>
      </c>
      <c r="E429">
        <f>IF(_6918[[#This Row],[Vote]]="YEA",1,0)</f>
        <v>0</v>
      </c>
      <c r="F429" cm="1">
        <f t="array" ref="F429">_xlfn.XLOOKUP(Table8[Bill],Table2[Bill],Table2[Agree Value])</f>
        <v>0</v>
      </c>
      <c r="G429">
        <f>IF(_6918[[#This Row],[Value]]=_6918[[#This Row],[Agree]],_6918[[#This Row],[Count]],0)</f>
        <v>9</v>
      </c>
      <c r="H429" cm="1">
        <f t="array" ref="H429">_xlfn.XLOOKUP(Table8[Bill],Table2[Bill],Table2[Weight?],"Error")</f>
        <v>9</v>
      </c>
    </row>
    <row r="430" spans="1:8" x14ac:dyDescent="0.2">
      <c r="A430" t="s">
        <v>478</v>
      </c>
      <c r="B430" t="s">
        <v>5</v>
      </c>
      <c r="C430" t="s">
        <v>64</v>
      </c>
      <c r="D430" t="s">
        <v>7</v>
      </c>
      <c r="E430">
        <f>IF(_6918[[#This Row],[Vote]]="YEA",1,0)</f>
        <v>1</v>
      </c>
      <c r="F430" cm="1">
        <f t="array" ref="F430">_xlfn.XLOOKUP(Table8[Bill],Table2[Bill],Table2[Agree Value])</f>
        <v>0</v>
      </c>
      <c r="G430">
        <f>IF(_6918[[#This Row],[Value]]=_6918[[#This Row],[Agree]],_6918[[#This Row],[Count]],0)</f>
        <v>0</v>
      </c>
      <c r="H430" cm="1">
        <f t="array" ref="H430">_xlfn.XLOOKUP(Table8[Bill],Table2[Bill],Table2[Weight?],"Error")</f>
        <v>9</v>
      </c>
    </row>
    <row r="431" spans="1:8" x14ac:dyDescent="0.2">
      <c r="A431" t="s">
        <v>479</v>
      </c>
      <c r="B431" t="s">
        <v>5</v>
      </c>
      <c r="C431" t="s">
        <v>15</v>
      </c>
      <c r="D431" t="s">
        <v>7</v>
      </c>
      <c r="E431">
        <f>IF(_6918[[#This Row],[Vote]]="YEA",1,0)</f>
        <v>1</v>
      </c>
      <c r="F431" cm="1">
        <f t="array" ref="F431">_xlfn.XLOOKUP(Table8[Bill],Table2[Bill],Table2[Agree Value])</f>
        <v>0</v>
      </c>
      <c r="G431">
        <f>IF(_6918[[#This Row],[Value]]=_6918[[#This Row],[Agree]],_6918[[#This Row],[Count]],0)</f>
        <v>0</v>
      </c>
      <c r="H431" cm="1">
        <f t="array" ref="H431">_xlfn.XLOOKUP(Table8[Bill],Table2[Bill],Table2[Weight?],"Error")</f>
        <v>9</v>
      </c>
    </row>
    <row r="432" spans="1:8" x14ac:dyDescent="0.2">
      <c r="A432" t="s">
        <v>480</v>
      </c>
      <c r="B432" t="s">
        <v>1</v>
      </c>
      <c r="C432" t="s">
        <v>39</v>
      </c>
      <c r="D432" t="s">
        <v>3</v>
      </c>
      <c r="E432">
        <f>IF(_6918[[#This Row],[Vote]]="YEA",1,0)</f>
        <v>0</v>
      </c>
      <c r="F432" cm="1">
        <f t="array" ref="F432">_xlfn.XLOOKUP(Table8[Bill],Table2[Bill],Table2[Agree Value])</f>
        <v>0</v>
      </c>
      <c r="G432">
        <f>IF(_6918[[#This Row],[Value]]=_6918[[#This Row],[Agree]],_6918[[#This Row],[Count]],0)</f>
        <v>9</v>
      </c>
      <c r="H432" cm="1">
        <f t="array" ref="H432">_xlfn.XLOOKUP(Table8[Bill],Table2[Bill],Table2[Weight?],"Error")</f>
        <v>9</v>
      </c>
    </row>
    <row r="433" spans="1:8" x14ac:dyDescent="0.2">
      <c r="A433" t="s">
        <v>481</v>
      </c>
      <c r="B433" t="s">
        <v>5</v>
      </c>
      <c r="C433" t="s">
        <v>108</v>
      </c>
      <c r="D433" t="s">
        <v>7</v>
      </c>
      <c r="E433">
        <f>IF(_6918[[#This Row],[Vote]]="YEA",1,0)</f>
        <v>1</v>
      </c>
      <c r="F433" cm="1">
        <f t="array" ref="F433">_xlfn.XLOOKUP(Table8[Bill],Table2[Bill],Table2[Agree Value])</f>
        <v>0</v>
      </c>
      <c r="G433">
        <f>IF(_6918[[#This Row],[Value]]=_6918[[#This Row],[Agree]],_6918[[#This Row],[Count]],0)</f>
        <v>0</v>
      </c>
      <c r="H433" cm="1">
        <f t="array" ref="H433">_xlfn.XLOOKUP(Table8[Bill],Table2[Bill],Table2[Weight?],"Error")</f>
        <v>9</v>
      </c>
    </row>
    <row r="434" spans="1:8" x14ac:dyDescent="0.2">
      <c r="A434" t="s">
        <v>482</v>
      </c>
      <c r="B434" t="s">
        <v>5</v>
      </c>
      <c r="C434" t="s">
        <v>47</v>
      </c>
      <c r="D434" t="s">
        <v>7</v>
      </c>
      <c r="E434">
        <f>IF(_6918[[#This Row],[Vote]]="YEA",1,0)</f>
        <v>1</v>
      </c>
      <c r="F434" cm="1">
        <f t="array" ref="F434">_xlfn.XLOOKUP(Table8[Bill],Table2[Bill],Table2[Agree Value])</f>
        <v>0</v>
      </c>
      <c r="G434">
        <f>IF(_6918[[#This Row],[Value]]=_6918[[#This Row],[Agree]],_6918[[#This Row],[Count]],0)</f>
        <v>0</v>
      </c>
      <c r="H434" cm="1">
        <f t="array" ref="H434">_xlfn.XLOOKUP(Table8[Bill],Table2[Bill],Table2[Weight?],"Error")</f>
        <v>9</v>
      </c>
    </row>
    <row r="435" spans="1:8" x14ac:dyDescent="0.2">
      <c r="A435" t="s">
        <v>483</v>
      </c>
      <c r="B435" t="s">
        <v>5</v>
      </c>
      <c r="C435" t="s">
        <v>123</v>
      </c>
      <c r="D435" t="s">
        <v>7</v>
      </c>
      <c r="E435">
        <f>IF(_6918[[#This Row],[Vote]]="YEA",1,0)</f>
        <v>1</v>
      </c>
      <c r="F435" cm="1">
        <f t="array" ref="F435">_xlfn.XLOOKUP(Table8[Bill],Table2[Bill],Table2[Agree Value])</f>
        <v>0</v>
      </c>
      <c r="G435">
        <f>IF(_6918[[#This Row],[Value]]=_6918[[#This Row],[Agree]],_6918[[#This Row],[Count]],0)</f>
        <v>0</v>
      </c>
      <c r="H435" cm="1">
        <f t="array" ref="H435">_xlfn.XLOOKUP(Table8[Bill],Table2[Bill],Table2[Weight?],"Error")</f>
        <v>9</v>
      </c>
    </row>
    <row r="436" spans="1:8" x14ac:dyDescent="0.2">
      <c r="A436" t="s">
        <v>484</v>
      </c>
      <c r="B436" t="s">
        <v>5</v>
      </c>
      <c r="C436" t="s">
        <v>29</v>
      </c>
      <c r="D436" t="s">
        <v>7</v>
      </c>
      <c r="E436">
        <f>IF(_6918[[#This Row],[Vote]]="YEA",1,0)</f>
        <v>1</v>
      </c>
      <c r="F436" cm="1">
        <f t="array" ref="F436">_xlfn.XLOOKUP(Table8[Bill],Table2[Bill],Table2[Agree Value])</f>
        <v>0</v>
      </c>
      <c r="G436">
        <f>IF(_6918[[#This Row],[Value]]=_6918[[#This Row],[Agree]],_6918[[#This Row],[Count]],0)</f>
        <v>0</v>
      </c>
      <c r="H436" cm="1">
        <f t="array" ref="H436">_xlfn.XLOOKUP(Table8[Bill],Table2[Bill],Table2[Weight?],"Error")</f>
        <v>9</v>
      </c>
    </row>
    <row r="437" spans="1:8" x14ac:dyDescent="0.2">
      <c r="A437" t="s">
        <v>485</v>
      </c>
      <c r="B437" t="s">
        <v>5</v>
      </c>
      <c r="C437" t="s">
        <v>387</v>
      </c>
      <c r="D437" t="s">
        <v>7</v>
      </c>
      <c r="E437">
        <f>IF(_6918[[#This Row],[Vote]]="YEA",1,0)</f>
        <v>1</v>
      </c>
      <c r="F437" cm="1">
        <f t="array" ref="F437">_xlfn.XLOOKUP(Table8[Bill],Table2[Bill],Table2[Agree Value])</f>
        <v>0</v>
      </c>
      <c r="G437">
        <f>IF(_6918[[#This Row],[Value]]=_6918[[#This Row],[Agree]],_6918[[#This Row],[Count]],0)</f>
        <v>0</v>
      </c>
      <c r="H437" cm="1">
        <f t="array" ref="H437">_xlfn.XLOOKUP(Table8[Bill],Table2[Bill],Table2[Weight?],"Error")</f>
        <v>9</v>
      </c>
    </row>
  </sheetData>
  <hyperlinks>
    <hyperlink ref="B1" r:id="rId1" display="https://clerk.house.gov/Votes/202417" xr:uid="{2DF8AA4F-3C35-4C4E-9649-1D68230933CF}"/>
  </hyperlinks>
  <pageMargins left="0.7" right="0.7" top="0.75" bottom="0.75" header="0.3" footer="0.3"/>
  <pageSetup orientation="portrait"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8DABF-A52F-4570-AC80-D3FE22AE900A}">
  <dimension ref="A1:H433"/>
  <sheetViews>
    <sheetView workbookViewId="0">
      <selection activeCell="F15" sqref="F15"/>
    </sheetView>
  </sheetViews>
  <sheetFormatPr baseColWidth="10" defaultColWidth="8.83203125" defaultRowHeight="15" x14ac:dyDescent="0.2"/>
  <sheetData>
    <row r="1" spans="1:8" x14ac:dyDescent="0.2">
      <c r="A1" t="s">
        <v>524</v>
      </c>
      <c r="B1" s="6" t="s">
        <v>526</v>
      </c>
    </row>
    <row r="2" spans="1:8" x14ac:dyDescent="0.2">
      <c r="A2" s="9" t="s">
        <v>486</v>
      </c>
      <c r="B2" s="10" t="s">
        <v>487</v>
      </c>
      <c r="C2" s="10" t="s">
        <v>488</v>
      </c>
      <c r="D2" s="10" t="s">
        <v>489</v>
      </c>
      <c r="E2" s="10" t="s">
        <v>507</v>
      </c>
      <c r="F2" s="10" t="s">
        <v>502</v>
      </c>
      <c r="G2" s="11" t="s">
        <v>499</v>
      </c>
      <c r="H2" s="10" t="s">
        <v>553</v>
      </c>
    </row>
    <row r="3" spans="1:8" x14ac:dyDescent="0.2">
      <c r="A3" t="s">
        <v>0</v>
      </c>
      <c r="B3" t="s">
        <v>1</v>
      </c>
      <c r="C3" t="s">
        <v>2</v>
      </c>
      <c r="D3" t="s">
        <v>3</v>
      </c>
      <c r="E3">
        <f>IF(_6976[[#This Row],[Vote]]="YEA",1,0)</f>
        <v>0</v>
      </c>
      <c r="F3">
        <f>_xlfn.XLOOKUP("H.R. 6976",Table2[Bill],Table2[Agree Value])</f>
        <v>0</v>
      </c>
      <c r="G3">
        <f>IF(_6976[[#This Row],[Value]]=_6976[[#This Row],[Agree]],_6976[[#This Row],[Count]],0)</f>
        <v>6</v>
      </c>
      <c r="H3">
        <f>_xlfn.XLOOKUP("H.R. 6976",Table2[Bill],Table2[Weight?],"Error")</f>
        <v>6</v>
      </c>
    </row>
    <row r="4" spans="1:8" x14ac:dyDescent="0.2">
      <c r="A4" t="s">
        <v>4</v>
      </c>
      <c r="B4" t="s">
        <v>5</v>
      </c>
      <c r="C4" t="s">
        <v>6</v>
      </c>
      <c r="D4" t="s">
        <v>7</v>
      </c>
      <c r="E4">
        <f>IF(_6976[[#This Row],[Vote]]="YEA",1,0)</f>
        <v>1</v>
      </c>
      <c r="F4">
        <f>_xlfn.XLOOKUP("H.R. 6976",Table2[Bill],Table2[Agree Value])</f>
        <v>0</v>
      </c>
      <c r="G4">
        <f>IF(_6976[[#This Row],[Value]]=_6976[[#This Row],[Agree]],_6976[[#This Row],[Count]],0)</f>
        <v>0</v>
      </c>
      <c r="H4">
        <f>_xlfn.XLOOKUP("H.R. 6976",Table2[Bill],Table2[Weight?],"Error")</f>
        <v>6</v>
      </c>
    </row>
    <row r="5" spans="1:8" x14ac:dyDescent="0.2">
      <c r="A5" t="s">
        <v>8</v>
      </c>
      <c r="B5" t="s">
        <v>1</v>
      </c>
      <c r="C5" t="s">
        <v>9</v>
      </c>
      <c r="D5" t="s">
        <v>3</v>
      </c>
      <c r="E5">
        <f>IF(_6976[[#This Row],[Vote]]="YEA",1,0)</f>
        <v>0</v>
      </c>
      <c r="F5">
        <f>_xlfn.XLOOKUP("H.R. 6976",Table2[Bill],Table2[Agree Value])</f>
        <v>0</v>
      </c>
      <c r="G5">
        <f>IF(_6976[[#This Row],[Value]]=_6976[[#This Row],[Agree]],_6976[[#This Row],[Count]],0)</f>
        <v>6</v>
      </c>
      <c r="H5">
        <f>_xlfn.XLOOKUP("H.R. 6976",Table2[Bill],Table2[Weight?],"Error")</f>
        <v>6</v>
      </c>
    </row>
    <row r="6" spans="1:8" x14ac:dyDescent="0.2">
      <c r="A6" t="s">
        <v>10</v>
      </c>
      <c r="B6" t="s">
        <v>5</v>
      </c>
      <c r="C6" t="s">
        <v>11</v>
      </c>
      <c r="D6" t="s">
        <v>7</v>
      </c>
      <c r="E6">
        <f>IF(_6976[[#This Row],[Vote]]="YEA",1,0)</f>
        <v>1</v>
      </c>
      <c r="F6">
        <f>_xlfn.XLOOKUP("H.R. 6976",Table2[Bill],Table2[Agree Value])</f>
        <v>0</v>
      </c>
      <c r="G6">
        <f>IF(_6976[[#This Row],[Value]]=_6976[[#This Row],[Agree]],_6976[[#This Row],[Count]],0)</f>
        <v>0</v>
      </c>
      <c r="H6">
        <f>_xlfn.XLOOKUP("H.R. 6976",Table2[Bill],Table2[Weight?],"Error")</f>
        <v>6</v>
      </c>
    </row>
    <row r="7" spans="1:8" x14ac:dyDescent="0.2">
      <c r="A7" t="s">
        <v>12</v>
      </c>
      <c r="B7" t="s">
        <v>5</v>
      </c>
      <c r="C7" t="s">
        <v>13</v>
      </c>
      <c r="D7" t="s">
        <v>7</v>
      </c>
      <c r="E7">
        <f>IF(_6976[[#This Row],[Vote]]="YEA",1,0)</f>
        <v>1</v>
      </c>
      <c r="F7">
        <f>_xlfn.XLOOKUP("H.R. 6976",Table2[Bill],Table2[Agree Value])</f>
        <v>0</v>
      </c>
      <c r="G7">
        <f>IF(_6976[[#This Row],[Value]]=_6976[[#This Row],[Agree]],_6976[[#This Row],[Count]],0)</f>
        <v>0</v>
      </c>
      <c r="H7">
        <f>_xlfn.XLOOKUP("H.R. 6976",Table2[Bill],Table2[Weight?],"Error")</f>
        <v>6</v>
      </c>
    </row>
    <row r="8" spans="1:8" x14ac:dyDescent="0.2">
      <c r="A8" t="s">
        <v>14</v>
      </c>
      <c r="B8" t="s">
        <v>1</v>
      </c>
      <c r="C8" t="s">
        <v>15</v>
      </c>
      <c r="D8" t="s">
        <v>7</v>
      </c>
      <c r="E8">
        <f>IF(_6976[[#This Row],[Vote]]="YEA",1,0)</f>
        <v>1</v>
      </c>
      <c r="F8">
        <f>_xlfn.XLOOKUP("H.R. 6976",Table2[Bill],Table2[Agree Value])</f>
        <v>0</v>
      </c>
      <c r="G8">
        <f>IF(_6976[[#This Row],[Value]]=_6976[[#This Row],[Agree]],_6976[[#This Row],[Count]],0)</f>
        <v>0</v>
      </c>
      <c r="H8">
        <f>_xlfn.XLOOKUP("H.R. 6976",Table2[Bill],Table2[Weight?],"Error")</f>
        <v>6</v>
      </c>
    </row>
    <row r="9" spans="1:8" x14ac:dyDescent="0.2">
      <c r="A9" t="s">
        <v>16</v>
      </c>
      <c r="B9" t="s">
        <v>1</v>
      </c>
      <c r="C9" t="s">
        <v>17</v>
      </c>
      <c r="D9" t="s">
        <v>3</v>
      </c>
      <c r="E9">
        <f>IF(_6976[[#This Row],[Vote]]="YEA",1,0)</f>
        <v>0</v>
      </c>
      <c r="F9">
        <f>_xlfn.XLOOKUP("H.R. 6976",Table2[Bill],Table2[Agree Value])</f>
        <v>0</v>
      </c>
      <c r="G9">
        <f>IF(_6976[[#This Row],[Value]]=_6976[[#This Row],[Agree]],_6976[[#This Row],[Count]],0)</f>
        <v>6</v>
      </c>
      <c r="H9">
        <f>_xlfn.XLOOKUP("H.R. 6976",Table2[Bill],Table2[Weight?],"Error")</f>
        <v>6</v>
      </c>
    </row>
    <row r="10" spans="1:8" x14ac:dyDescent="0.2">
      <c r="A10" t="s">
        <v>18</v>
      </c>
      <c r="B10" t="s">
        <v>5</v>
      </c>
      <c r="C10" t="s">
        <v>19</v>
      </c>
      <c r="D10" t="s">
        <v>7</v>
      </c>
      <c r="E10">
        <f>IF(_6976[[#This Row],[Vote]]="YEA",1,0)</f>
        <v>1</v>
      </c>
      <c r="F10">
        <f>_xlfn.XLOOKUP("H.R. 6976",Table2[Bill],Table2[Agree Value])</f>
        <v>0</v>
      </c>
      <c r="G10">
        <f>IF(_6976[[#This Row],[Value]]=_6976[[#This Row],[Agree]],_6976[[#This Row],[Count]],0)</f>
        <v>0</v>
      </c>
      <c r="H10">
        <f>_xlfn.XLOOKUP("H.R. 6976",Table2[Bill],Table2[Weight?],"Error")</f>
        <v>6</v>
      </c>
    </row>
    <row r="11" spans="1:8" x14ac:dyDescent="0.2">
      <c r="A11" t="s">
        <v>20</v>
      </c>
      <c r="B11" t="s">
        <v>5</v>
      </c>
      <c r="C11" t="s">
        <v>21</v>
      </c>
      <c r="D11" t="s">
        <v>400</v>
      </c>
      <c r="E11">
        <f>IF(_6976[[#This Row],[Vote]]="YEA",1,0)</f>
        <v>0</v>
      </c>
      <c r="F11">
        <f>_xlfn.XLOOKUP("H.R. 6976",Table2[Bill],Table2[Agree Value])</f>
        <v>0</v>
      </c>
      <c r="G11">
        <f>IF(_6976[[#This Row],[Value]]=_6976[[#This Row],[Agree]],_6976[[#This Row],[Count]],0)</f>
        <v>6</v>
      </c>
      <c r="H11">
        <f>_xlfn.XLOOKUP("H.R. 6976",Table2[Bill],Table2[Weight?],"Error")</f>
        <v>6</v>
      </c>
    </row>
    <row r="12" spans="1:8" x14ac:dyDescent="0.2">
      <c r="A12" t="s">
        <v>22</v>
      </c>
      <c r="B12" t="s">
        <v>5</v>
      </c>
      <c r="C12" t="s">
        <v>15</v>
      </c>
      <c r="D12" t="s">
        <v>7</v>
      </c>
      <c r="E12">
        <f>IF(_6976[[#This Row],[Vote]]="YEA",1,0)</f>
        <v>1</v>
      </c>
      <c r="F12">
        <f>_xlfn.XLOOKUP("H.R. 6976",Table2[Bill],Table2[Agree Value])</f>
        <v>0</v>
      </c>
      <c r="G12">
        <f>IF(_6976[[#This Row],[Value]]=_6976[[#This Row],[Agree]],_6976[[#This Row],[Count]],0)</f>
        <v>0</v>
      </c>
      <c r="H12">
        <f>_xlfn.XLOOKUP("H.R. 6976",Table2[Bill],Table2[Weight?],"Error")</f>
        <v>6</v>
      </c>
    </row>
    <row r="13" spans="1:8" x14ac:dyDescent="0.2">
      <c r="A13" t="s">
        <v>23</v>
      </c>
      <c r="B13" t="s">
        <v>1</v>
      </c>
      <c r="C13" t="s">
        <v>24</v>
      </c>
      <c r="D13" t="s">
        <v>3</v>
      </c>
      <c r="E13">
        <f>IF(_6976[[#This Row],[Vote]]="YEA",1,0)</f>
        <v>0</v>
      </c>
      <c r="F13">
        <f>_xlfn.XLOOKUP("H.R. 6976",Table2[Bill],Table2[Agree Value])</f>
        <v>0</v>
      </c>
      <c r="G13">
        <f>IF(_6976[[#This Row],[Value]]=_6976[[#This Row],[Agree]],_6976[[#This Row],[Count]],0)</f>
        <v>6</v>
      </c>
      <c r="H13">
        <f>_xlfn.XLOOKUP("H.R. 6976",Table2[Bill],Table2[Weight?],"Error")</f>
        <v>6</v>
      </c>
    </row>
    <row r="14" spans="1:8" x14ac:dyDescent="0.2">
      <c r="A14" t="s">
        <v>25</v>
      </c>
      <c r="B14" t="s">
        <v>5</v>
      </c>
      <c r="C14" t="s">
        <v>15</v>
      </c>
      <c r="D14" t="s">
        <v>7</v>
      </c>
      <c r="E14">
        <f>IF(_6976[[#This Row],[Vote]]="YEA",1,0)</f>
        <v>1</v>
      </c>
      <c r="F14">
        <f>_xlfn.XLOOKUP("H.R. 6976",Table2[Bill],Table2[Agree Value])</f>
        <v>0</v>
      </c>
      <c r="G14">
        <f>IF(_6976[[#This Row],[Value]]=_6976[[#This Row],[Agree]],_6976[[#This Row],[Count]],0)</f>
        <v>0</v>
      </c>
      <c r="H14">
        <f>_xlfn.XLOOKUP("H.R. 6976",Table2[Bill],Table2[Weight?],"Error")</f>
        <v>6</v>
      </c>
    </row>
    <row r="15" spans="1:8" x14ac:dyDescent="0.2">
      <c r="A15" t="s">
        <v>26</v>
      </c>
      <c r="B15" t="s">
        <v>5</v>
      </c>
      <c r="C15" t="s">
        <v>27</v>
      </c>
      <c r="D15" t="s">
        <v>7</v>
      </c>
      <c r="E15">
        <f>IF(_6976[[#This Row],[Vote]]="YEA",1,0)</f>
        <v>1</v>
      </c>
      <c r="F15">
        <f>_xlfn.XLOOKUP("H.R. 6976",Table2[Bill],Table2[Agree Value])</f>
        <v>0</v>
      </c>
      <c r="G15">
        <f>IF(_6976[[#This Row],[Value]]=_6976[[#This Row],[Agree]],_6976[[#This Row],[Count]],0)</f>
        <v>0</v>
      </c>
      <c r="H15">
        <f>_xlfn.XLOOKUP("H.R. 6976",Table2[Bill],Table2[Weight?],"Error")</f>
        <v>6</v>
      </c>
    </row>
    <row r="16" spans="1:8" x14ac:dyDescent="0.2">
      <c r="A16" t="s">
        <v>28</v>
      </c>
      <c r="B16" t="s">
        <v>5</v>
      </c>
      <c r="C16" t="s">
        <v>29</v>
      </c>
      <c r="D16" t="s">
        <v>7</v>
      </c>
      <c r="E16">
        <f>IF(_6976[[#This Row],[Vote]]="YEA",1,0)</f>
        <v>1</v>
      </c>
      <c r="F16">
        <f>_xlfn.XLOOKUP("H.R. 6976",Table2[Bill],Table2[Agree Value])</f>
        <v>0</v>
      </c>
      <c r="G16">
        <f>IF(_6976[[#This Row],[Value]]=_6976[[#This Row],[Agree]],_6976[[#This Row],[Count]],0)</f>
        <v>0</v>
      </c>
      <c r="H16">
        <f>_xlfn.XLOOKUP("H.R. 6976",Table2[Bill],Table2[Weight?],"Error")</f>
        <v>6</v>
      </c>
    </row>
    <row r="17" spans="1:8" x14ac:dyDescent="0.2">
      <c r="A17" t="s">
        <v>30</v>
      </c>
      <c r="B17" t="s">
        <v>5</v>
      </c>
      <c r="C17" t="s">
        <v>31</v>
      </c>
      <c r="D17" t="s">
        <v>7</v>
      </c>
      <c r="E17">
        <f>IF(_6976[[#This Row],[Vote]]="YEA",1,0)</f>
        <v>1</v>
      </c>
      <c r="F17">
        <f>_xlfn.XLOOKUP("H.R. 6976",Table2[Bill],Table2[Agree Value])</f>
        <v>0</v>
      </c>
      <c r="G17">
        <f>IF(_6976[[#This Row],[Value]]=_6976[[#This Row],[Agree]],_6976[[#This Row],[Count]],0)</f>
        <v>0</v>
      </c>
      <c r="H17">
        <f>_xlfn.XLOOKUP("H.R. 6976",Table2[Bill],Table2[Weight?],"Error")</f>
        <v>6</v>
      </c>
    </row>
    <row r="18" spans="1:8" x14ac:dyDescent="0.2">
      <c r="A18" t="s">
        <v>32</v>
      </c>
      <c r="B18" t="s">
        <v>1</v>
      </c>
      <c r="C18" t="s">
        <v>33</v>
      </c>
      <c r="D18" t="s">
        <v>3</v>
      </c>
      <c r="E18">
        <f>IF(_6976[[#This Row],[Vote]]="YEA",1,0)</f>
        <v>0</v>
      </c>
      <c r="F18">
        <f>_xlfn.XLOOKUP("H.R. 6976",Table2[Bill],Table2[Agree Value])</f>
        <v>0</v>
      </c>
      <c r="G18">
        <f>IF(_6976[[#This Row],[Value]]=_6976[[#This Row],[Agree]],_6976[[#This Row],[Count]],0)</f>
        <v>6</v>
      </c>
      <c r="H18">
        <f>_xlfn.XLOOKUP("H.R. 6976",Table2[Bill],Table2[Weight?],"Error")</f>
        <v>6</v>
      </c>
    </row>
    <row r="19" spans="1:8" x14ac:dyDescent="0.2">
      <c r="A19" t="s">
        <v>34</v>
      </c>
      <c r="B19" t="s">
        <v>5</v>
      </c>
      <c r="C19" t="s">
        <v>29</v>
      </c>
      <c r="D19" t="s">
        <v>7</v>
      </c>
      <c r="E19">
        <f>IF(_6976[[#This Row],[Vote]]="YEA",1,0)</f>
        <v>1</v>
      </c>
      <c r="F19">
        <f>_xlfn.XLOOKUP("H.R. 6976",Table2[Bill],Table2[Agree Value])</f>
        <v>0</v>
      </c>
      <c r="G19">
        <f>IF(_6976[[#This Row],[Value]]=_6976[[#This Row],[Agree]],_6976[[#This Row],[Count]],0)</f>
        <v>0</v>
      </c>
      <c r="H19">
        <f>_xlfn.XLOOKUP("H.R. 6976",Table2[Bill],Table2[Weight?],"Error")</f>
        <v>6</v>
      </c>
    </row>
    <row r="20" spans="1:8" x14ac:dyDescent="0.2">
      <c r="A20" t="s">
        <v>35</v>
      </c>
      <c r="B20" t="s">
        <v>5</v>
      </c>
      <c r="C20" t="s">
        <v>36</v>
      </c>
      <c r="D20" t="s">
        <v>7</v>
      </c>
      <c r="E20">
        <f>IF(_6976[[#This Row],[Vote]]="YEA",1,0)</f>
        <v>1</v>
      </c>
      <c r="F20">
        <f>_xlfn.XLOOKUP("H.R. 6976",Table2[Bill],Table2[Agree Value])</f>
        <v>0</v>
      </c>
      <c r="G20">
        <f>IF(_6976[[#This Row],[Value]]=_6976[[#This Row],[Agree]],_6976[[#This Row],[Count]],0)</f>
        <v>0</v>
      </c>
      <c r="H20">
        <f>_xlfn.XLOOKUP("H.R. 6976",Table2[Bill],Table2[Weight?],"Error")</f>
        <v>6</v>
      </c>
    </row>
    <row r="21" spans="1:8" x14ac:dyDescent="0.2">
      <c r="A21" t="s">
        <v>37</v>
      </c>
      <c r="B21" t="s">
        <v>1</v>
      </c>
      <c r="C21" t="s">
        <v>9</v>
      </c>
      <c r="D21" t="s">
        <v>3</v>
      </c>
      <c r="E21">
        <f>IF(_6976[[#This Row],[Vote]]="YEA",1,0)</f>
        <v>0</v>
      </c>
      <c r="F21">
        <f>_xlfn.XLOOKUP("H.R. 6976",Table2[Bill],Table2[Agree Value])</f>
        <v>0</v>
      </c>
      <c r="G21">
        <f>IF(_6976[[#This Row],[Value]]=_6976[[#This Row],[Agree]],_6976[[#This Row],[Count]],0)</f>
        <v>6</v>
      </c>
      <c r="H21">
        <f>_xlfn.XLOOKUP("H.R. 6976",Table2[Bill],Table2[Weight?],"Error")</f>
        <v>6</v>
      </c>
    </row>
    <row r="22" spans="1:8" x14ac:dyDescent="0.2">
      <c r="A22" t="s">
        <v>38</v>
      </c>
      <c r="B22" t="s">
        <v>5</v>
      </c>
      <c r="C22" t="s">
        <v>39</v>
      </c>
      <c r="D22" t="s">
        <v>7</v>
      </c>
      <c r="E22">
        <f>IF(_6976[[#This Row],[Vote]]="YEA",1,0)</f>
        <v>1</v>
      </c>
      <c r="F22">
        <f>_xlfn.XLOOKUP("H.R. 6976",Table2[Bill],Table2[Agree Value])</f>
        <v>0</v>
      </c>
      <c r="G22">
        <f>IF(_6976[[#This Row],[Value]]=_6976[[#This Row],[Agree]],_6976[[#This Row],[Count]],0)</f>
        <v>0</v>
      </c>
      <c r="H22">
        <f>_xlfn.XLOOKUP("H.R. 6976",Table2[Bill],Table2[Weight?],"Error")</f>
        <v>6</v>
      </c>
    </row>
    <row r="23" spans="1:8" x14ac:dyDescent="0.2">
      <c r="A23" t="s">
        <v>40</v>
      </c>
      <c r="B23" t="s">
        <v>1</v>
      </c>
      <c r="C23" t="s">
        <v>31</v>
      </c>
      <c r="D23" t="s">
        <v>3</v>
      </c>
      <c r="E23">
        <f>IF(_6976[[#This Row],[Vote]]="YEA",1,0)</f>
        <v>0</v>
      </c>
      <c r="F23">
        <f>_xlfn.XLOOKUP("H.R. 6976",Table2[Bill],Table2[Agree Value])</f>
        <v>0</v>
      </c>
      <c r="G23">
        <f>IF(_6976[[#This Row],[Value]]=_6976[[#This Row],[Agree]],_6976[[#This Row],[Count]],0)</f>
        <v>6</v>
      </c>
      <c r="H23">
        <f>_xlfn.XLOOKUP("H.R. 6976",Table2[Bill],Table2[Weight?],"Error")</f>
        <v>6</v>
      </c>
    </row>
    <row r="24" spans="1:8" x14ac:dyDescent="0.2">
      <c r="A24" t="s">
        <v>41</v>
      </c>
      <c r="B24" t="s">
        <v>5</v>
      </c>
      <c r="C24" t="s">
        <v>42</v>
      </c>
      <c r="D24" t="s">
        <v>7</v>
      </c>
      <c r="E24">
        <f>IF(_6976[[#This Row],[Vote]]="YEA",1,0)</f>
        <v>1</v>
      </c>
      <c r="F24">
        <f>_xlfn.XLOOKUP("H.R. 6976",Table2[Bill],Table2[Agree Value])</f>
        <v>0</v>
      </c>
      <c r="G24">
        <f>IF(_6976[[#This Row],[Value]]=_6976[[#This Row],[Agree]],_6976[[#This Row],[Count]],0)</f>
        <v>0</v>
      </c>
      <c r="H24">
        <f>_xlfn.XLOOKUP("H.R. 6976",Table2[Bill],Table2[Weight?],"Error")</f>
        <v>6</v>
      </c>
    </row>
    <row r="25" spans="1:8" x14ac:dyDescent="0.2">
      <c r="A25" t="s">
        <v>43</v>
      </c>
      <c r="B25" t="s">
        <v>1</v>
      </c>
      <c r="C25" t="s">
        <v>9</v>
      </c>
      <c r="D25" t="s">
        <v>3</v>
      </c>
      <c r="E25">
        <f>IF(_6976[[#This Row],[Vote]]="YEA",1,0)</f>
        <v>0</v>
      </c>
      <c r="F25">
        <f>_xlfn.XLOOKUP("H.R. 6976",Table2[Bill],Table2[Agree Value])</f>
        <v>0</v>
      </c>
      <c r="G25">
        <f>IF(_6976[[#This Row],[Value]]=_6976[[#This Row],[Agree]],_6976[[#This Row],[Count]],0)</f>
        <v>6</v>
      </c>
      <c r="H25">
        <f>_xlfn.XLOOKUP("H.R. 6976",Table2[Bill],Table2[Weight?],"Error")</f>
        <v>6</v>
      </c>
    </row>
    <row r="26" spans="1:8" x14ac:dyDescent="0.2">
      <c r="A26" t="s">
        <v>44</v>
      </c>
      <c r="B26" t="s">
        <v>5</v>
      </c>
      <c r="C26" t="s">
        <v>45</v>
      </c>
      <c r="D26" t="s">
        <v>7</v>
      </c>
      <c r="E26">
        <f>IF(_6976[[#This Row],[Vote]]="YEA",1,0)</f>
        <v>1</v>
      </c>
      <c r="F26">
        <f>_xlfn.XLOOKUP("H.R. 6976",Table2[Bill],Table2[Agree Value])</f>
        <v>0</v>
      </c>
      <c r="G26">
        <f>IF(_6976[[#This Row],[Value]]=_6976[[#This Row],[Agree]],_6976[[#This Row],[Count]],0)</f>
        <v>0</v>
      </c>
      <c r="H26">
        <f>_xlfn.XLOOKUP("H.R. 6976",Table2[Bill],Table2[Weight?],"Error")</f>
        <v>6</v>
      </c>
    </row>
    <row r="27" spans="1:8" x14ac:dyDescent="0.2">
      <c r="A27" t="s">
        <v>46</v>
      </c>
      <c r="B27" t="s">
        <v>1</v>
      </c>
      <c r="C27" t="s">
        <v>47</v>
      </c>
      <c r="D27" t="s">
        <v>3</v>
      </c>
      <c r="E27">
        <f>IF(_6976[[#This Row],[Vote]]="YEA",1,0)</f>
        <v>0</v>
      </c>
      <c r="F27">
        <f>_xlfn.XLOOKUP("H.R. 6976",Table2[Bill],Table2[Agree Value])</f>
        <v>0</v>
      </c>
      <c r="G27">
        <f>IF(_6976[[#This Row],[Value]]=_6976[[#This Row],[Agree]],_6976[[#This Row],[Count]],0)</f>
        <v>6</v>
      </c>
      <c r="H27">
        <f>_xlfn.XLOOKUP("H.R. 6976",Table2[Bill],Table2[Weight?],"Error")</f>
        <v>6</v>
      </c>
    </row>
    <row r="28" spans="1:8" x14ac:dyDescent="0.2">
      <c r="A28" t="s">
        <v>48</v>
      </c>
      <c r="B28" t="s">
        <v>5</v>
      </c>
      <c r="C28" t="s">
        <v>49</v>
      </c>
      <c r="D28" t="s">
        <v>7</v>
      </c>
      <c r="E28">
        <f>IF(_6976[[#This Row],[Vote]]="YEA",1,0)</f>
        <v>1</v>
      </c>
      <c r="F28">
        <f>_xlfn.XLOOKUP("H.R. 6976",Table2[Bill],Table2[Agree Value])</f>
        <v>0</v>
      </c>
      <c r="G28">
        <f>IF(_6976[[#This Row],[Value]]=_6976[[#This Row],[Agree]],_6976[[#This Row],[Count]],0)</f>
        <v>0</v>
      </c>
      <c r="H28">
        <f>_xlfn.XLOOKUP("H.R. 6976",Table2[Bill],Table2[Weight?],"Error")</f>
        <v>6</v>
      </c>
    </row>
    <row r="29" spans="1:8" x14ac:dyDescent="0.2">
      <c r="A29" t="s">
        <v>50</v>
      </c>
      <c r="B29" t="s">
        <v>5</v>
      </c>
      <c r="C29" t="s">
        <v>51</v>
      </c>
      <c r="D29" t="s">
        <v>7</v>
      </c>
      <c r="E29">
        <f>IF(_6976[[#This Row],[Vote]]="YEA",1,0)</f>
        <v>1</v>
      </c>
      <c r="F29">
        <f>_xlfn.XLOOKUP("H.R. 6976",Table2[Bill],Table2[Agree Value])</f>
        <v>0</v>
      </c>
      <c r="G29">
        <f>IF(_6976[[#This Row],[Value]]=_6976[[#This Row],[Agree]],_6976[[#This Row],[Count]],0)</f>
        <v>0</v>
      </c>
      <c r="H29">
        <f>_xlfn.XLOOKUP("H.R. 6976",Table2[Bill],Table2[Weight?],"Error")</f>
        <v>6</v>
      </c>
    </row>
    <row r="30" spans="1:8" x14ac:dyDescent="0.2">
      <c r="A30" t="s">
        <v>52</v>
      </c>
      <c r="B30" t="s">
        <v>5</v>
      </c>
      <c r="C30" t="s">
        <v>39</v>
      </c>
      <c r="D30" t="s">
        <v>7</v>
      </c>
      <c r="E30">
        <f>IF(_6976[[#This Row],[Vote]]="YEA",1,0)</f>
        <v>1</v>
      </c>
      <c r="F30">
        <f>_xlfn.XLOOKUP("H.R. 6976",Table2[Bill],Table2[Agree Value])</f>
        <v>0</v>
      </c>
      <c r="G30">
        <f>IF(_6976[[#This Row],[Value]]=_6976[[#This Row],[Agree]],_6976[[#This Row],[Count]],0)</f>
        <v>0</v>
      </c>
      <c r="H30">
        <f>_xlfn.XLOOKUP("H.R. 6976",Table2[Bill],Table2[Weight?],"Error")</f>
        <v>6</v>
      </c>
    </row>
    <row r="31" spans="1:8" x14ac:dyDescent="0.2">
      <c r="A31" t="s">
        <v>53</v>
      </c>
      <c r="B31" t="s">
        <v>1</v>
      </c>
      <c r="C31" t="s">
        <v>13</v>
      </c>
      <c r="D31" t="s">
        <v>3</v>
      </c>
      <c r="E31">
        <f>IF(_6976[[#This Row],[Vote]]="YEA",1,0)</f>
        <v>0</v>
      </c>
      <c r="F31">
        <f>_xlfn.XLOOKUP("H.R. 6976",Table2[Bill],Table2[Agree Value])</f>
        <v>0</v>
      </c>
      <c r="G31">
        <f>IF(_6976[[#This Row],[Value]]=_6976[[#This Row],[Agree]],_6976[[#This Row],[Count]],0)</f>
        <v>6</v>
      </c>
      <c r="H31">
        <f>_xlfn.XLOOKUP("H.R. 6976",Table2[Bill],Table2[Weight?],"Error")</f>
        <v>6</v>
      </c>
    </row>
    <row r="32" spans="1:8" x14ac:dyDescent="0.2">
      <c r="A32" t="s">
        <v>54</v>
      </c>
      <c r="B32" t="s">
        <v>5</v>
      </c>
      <c r="C32" t="s">
        <v>2</v>
      </c>
      <c r="D32" t="s">
        <v>7</v>
      </c>
      <c r="E32">
        <f>IF(_6976[[#This Row],[Vote]]="YEA",1,0)</f>
        <v>1</v>
      </c>
      <c r="F32">
        <f>_xlfn.XLOOKUP("H.R. 6976",Table2[Bill],Table2[Agree Value])</f>
        <v>0</v>
      </c>
      <c r="G32">
        <f>IF(_6976[[#This Row],[Value]]=_6976[[#This Row],[Agree]],_6976[[#This Row],[Count]],0)</f>
        <v>0</v>
      </c>
      <c r="H32">
        <f>_xlfn.XLOOKUP("H.R. 6976",Table2[Bill],Table2[Weight?],"Error")</f>
        <v>6</v>
      </c>
    </row>
    <row r="33" spans="1:8" x14ac:dyDescent="0.2">
      <c r="A33" t="s">
        <v>55</v>
      </c>
      <c r="B33" t="s">
        <v>1</v>
      </c>
      <c r="C33" t="s">
        <v>42</v>
      </c>
      <c r="D33" t="s">
        <v>3</v>
      </c>
      <c r="E33">
        <f>IF(_6976[[#This Row],[Vote]]="YEA",1,0)</f>
        <v>0</v>
      </c>
      <c r="F33">
        <f>_xlfn.XLOOKUP("H.R. 6976",Table2[Bill],Table2[Agree Value])</f>
        <v>0</v>
      </c>
      <c r="G33">
        <f>IF(_6976[[#This Row],[Value]]=_6976[[#This Row],[Agree]],_6976[[#This Row],[Count]],0)</f>
        <v>6</v>
      </c>
      <c r="H33">
        <f>_xlfn.XLOOKUP("H.R. 6976",Table2[Bill],Table2[Weight?],"Error")</f>
        <v>6</v>
      </c>
    </row>
    <row r="34" spans="1:8" x14ac:dyDescent="0.2">
      <c r="A34" t="s">
        <v>56</v>
      </c>
      <c r="B34" t="s">
        <v>1</v>
      </c>
      <c r="C34" t="s">
        <v>57</v>
      </c>
      <c r="D34" t="s">
        <v>3</v>
      </c>
      <c r="E34">
        <f>IF(_6976[[#This Row],[Vote]]="YEA",1,0)</f>
        <v>0</v>
      </c>
      <c r="F34">
        <f>_xlfn.XLOOKUP("H.R. 6976",Table2[Bill],Table2[Agree Value])</f>
        <v>0</v>
      </c>
      <c r="G34">
        <f>IF(_6976[[#This Row],[Value]]=_6976[[#This Row],[Agree]],_6976[[#This Row],[Count]],0)</f>
        <v>6</v>
      </c>
      <c r="H34">
        <f>_xlfn.XLOOKUP("H.R. 6976",Table2[Bill],Table2[Weight?],"Error")</f>
        <v>6</v>
      </c>
    </row>
    <row r="35" spans="1:8" x14ac:dyDescent="0.2">
      <c r="A35" t="s">
        <v>58</v>
      </c>
      <c r="B35" t="s">
        <v>5</v>
      </c>
      <c r="C35" t="s">
        <v>59</v>
      </c>
      <c r="D35" t="s">
        <v>7</v>
      </c>
      <c r="E35">
        <f>IF(_6976[[#This Row],[Vote]]="YEA",1,0)</f>
        <v>1</v>
      </c>
      <c r="F35">
        <f>_xlfn.XLOOKUP("H.R. 6976",Table2[Bill],Table2[Agree Value])</f>
        <v>0</v>
      </c>
      <c r="G35">
        <f>IF(_6976[[#This Row],[Value]]=_6976[[#This Row],[Agree]],_6976[[#This Row],[Count]],0)</f>
        <v>0</v>
      </c>
      <c r="H35">
        <f>_xlfn.XLOOKUP("H.R. 6976",Table2[Bill],Table2[Weight?],"Error")</f>
        <v>6</v>
      </c>
    </row>
    <row r="36" spans="1:8" x14ac:dyDescent="0.2">
      <c r="A36" t="s">
        <v>60</v>
      </c>
      <c r="B36" t="s">
        <v>1</v>
      </c>
      <c r="C36" t="s">
        <v>42</v>
      </c>
      <c r="D36" t="s">
        <v>3</v>
      </c>
      <c r="E36">
        <f>IF(_6976[[#This Row],[Vote]]="YEA",1,0)</f>
        <v>0</v>
      </c>
      <c r="F36">
        <f>_xlfn.XLOOKUP("H.R. 6976",Table2[Bill],Table2[Agree Value])</f>
        <v>0</v>
      </c>
      <c r="G36">
        <f>IF(_6976[[#This Row],[Value]]=_6976[[#This Row],[Agree]],_6976[[#This Row],[Count]],0)</f>
        <v>6</v>
      </c>
      <c r="H36">
        <f>_xlfn.XLOOKUP("H.R. 6976",Table2[Bill],Table2[Weight?],"Error")</f>
        <v>6</v>
      </c>
    </row>
    <row r="37" spans="1:8" x14ac:dyDescent="0.2">
      <c r="A37" t="s">
        <v>61</v>
      </c>
      <c r="B37" t="s">
        <v>5</v>
      </c>
      <c r="C37" t="s">
        <v>62</v>
      </c>
      <c r="D37" t="s">
        <v>7</v>
      </c>
      <c r="E37">
        <f>IF(_6976[[#This Row],[Vote]]="YEA",1,0)</f>
        <v>1</v>
      </c>
      <c r="F37">
        <f>_xlfn.XLOOKUP("H.R. 6976",Table2[Bill],Table2[Agree Value])</f>
        <v>0</v>
      </c>
      <c r="G37">
        <f>IF(_6976[[#This Row],[Value]]=_6976[[#This Row],[Agree]],_6976[[#This Row],[Count]],0)</f>
        <v>0</v>
      </c>
      <c r="H37">
        <f>_xlfn.XLOOKUP("H.R. 6976",Table2[Bill],Table2[Weight?],"Error")</f>
        <v>6</v>
      </c>
    </row>
    <row r="38" spans="1:8" x14ac:dyDescent="0.2">
      <c r="A38" t="s">
        <v>63</v>
      </c>
      <c r="B38" t="s">
        <v>1</v>
      </c>
      <c r="C38" t="s">
        <v>64</v>
      </c>
      <c r="D38" t="s">
        <v>3</v>
      </c>
      <c r="E38">
        <f>IF(_6976[[#This Row],[Vote]]="YEA",1,0)</f>
        <v>0</v>
      </c>
      <c r="F38">
        <f>_xlfn.XLOOKUP("H.R. 6976",Table2[Bill],Table2[Agree Value])</f>
        <v>0</v>
      </c>
      <c r="G38">
        <f>IF(_6976[[#This Row],[Value]]=_6976[[#This Row],[Agree]],_6976[[#This Row],[Count]],0)</f>
        <v>6</v>
      </c>
      <c r="H38">
        <f>_xlfn.XLOOKUP("H.R. 6976",Table2[Bill],Table2[Weight?],"Error")</f>
        <v>6</v>
      </c>
    </row>
    <row r="39" spans="1:8" x14ac:dyDescent="0.2">
      <c r="A39" t="s">
        <v>65</v>
      </c>
      <c r="B39" t="s">
        <v>1</v>
      </c>
      <c r="C39" t="s">
        <v>66</v>
      </c>
      <c r="D39" t="s">
        <v>7</v>
      </c>
      <c r="E39">
        <f>IF(_6976[[#This Row],[Vote]]="YEA",1,0)</f>
        <v>1</v>
      </c>
      <c r="F39">
        <f>_xlfn.XLOOKUP("H.R. 6976",Table2[Bill],Table2[Agree Value])</f>
        <v>0</v>
      </c>
      <c r="G39">
        <f>IF(_6976[[#This Row],[Value]]=_6976[[#This Row],[Agree]],_6976[[#This Row],[Count]],0)</f>
        <v>0</v>
      </c>
      <c r="H39">
        <f>_xlfn.XLOOKUP("H.R. 6976",Table2[Bill],Table2[Weight?],"Error")</f>
        <v>6</v>
      </c>
    </row>
    <row r="40" spans="1:8" x14ac:dyDescent="0.2">
      <c r="A40" t="s">
        <v>67</v>
      </c>
      <c r="B40" t="s">
        <v>5</v>
      </c>
      <c r="C40" t="s">
        <v>49</v>
      </c>
      <c r="D40" t="s">
        <v>7</v>
      </c>
      <c r="E40">
        <f>IF(_6976[[#This Row],[Vote]]="YEA",1,0)</f>
        <v>1</v>
      </c>
      <c r="F40">
        <f>_xlfn.XLOOKUP("H.R. 6976",Table2[Bill],Table2[Agree Value])</f>
        <v>0</v>
      </c>
      <c r="G40">
        <f>IF(_6976[[#This Row],[Value]]=_6976[[#This Row],[Agree]],_6976[[#This Row],[Count]],0)</f>
        <v>0</v>
      </c>
      <c r="H40">
        <f>_xlfn.XLOOKUP("H.R. 6976",Table2[Bill],Table2[Weight?],"Error")</f>
        <v>6</v>
      </c>
    </row>
    <row r="41" spans="1:8" x14ac:dyDescent="0.2">
      <c r="A41" t="s">
        <v>68</v>
      </c>
      <c r="B41" t="s">
        <v>1</v>
      </c>
      <c r="C41" t="s">
        <v>31</v>
      </c>
      <c r="D41" t="s">
        <v>3</v>
      </c>
      <c r="E41">
        <f>IF(_6976[[#This Row],[Vote]]="YEA",1,0)</f>
        <v>0</v>
      </c>
      <c r="F41">
        <f>_xlfn.XLOOKUP("H.R. 6976",Table2[Bill],Table2[Agree Value])</f>
        <v>0</v>
      </c>
      <c r="G41">
        <f>IF(_6976[[#This Row],[Value]]=_6976[[#This Row],[Agree]],_6976[[#This Row],[Count]],0)</f>
        <v>6</v>
      </c>
      <c r="H41">
        <f>_xlfn.XLOOKUP("H.R. 6976",Table2[Bill],Table2[Weight?],"Error")</f>
        <v>6</v>
      </c>
    </row>
    <row r="42" spans="1:8" x14ac:dyDescent="0.2">
      <c r="A42" t="s">
        <v>69</v>
      </c>
      <c r="B42" t="s">
        <v>1</v>
      </c>
      <c r="C42" t="s">
        <v>9</v>
      </c>
      <c r="D42" t="s">
        <v>3</v>
      </c>
      <c r="E42">
        <f>IF(_6976[[#This Row],[Vote]]="YEA",1,0)</f>
        <v>0</v>
      </c>
      <c r="F42">
        <f>_xlfn.XLOOKUP("H.R. 6976",Table2[Bill],Table2[Agree Value])</f>
        <v>0</v>
      </c>
      <c r="G42">
        <f>IF(_6976[[#This Row],[Value]]=_6976[[#This Row],[Agree]],_6976[[#This Row],[Count]],0)</f>
        <v>6</v>
      </c>
      <c r="H42">
        <f>_xlfn.XLOOKUP("H.R. 6976",Table2[Bill],Table2[Weight?],"Error")</f>
        <v>6</v>
      </c>
    </row>
    <row r="43" spans="1:8" x14ac:dyDescent="0.2">
      <c r="A43" t="s">
        <v>70</v>
      </c>
      <c r="B43" t="s">
        <v>5</v>
      </c>
      <c r="C43" t="s">
        <v>39</v>
      </c>
      <c r="D43" t="s">
        <v>7</v>
      </c>
      <c r="E43">
        <f>IF(_6976[[#This Row],[Vote]]="YEA",1,0)</f>
        <v>1</v>
      </c>
      <c r="F43">
        <f>_xlfn.XLOOKUP("H.R. 6976",Table2[Bill],Table2[Agree Value])</f>
        <v>0</v>
      </c>
      <c r="G43">
        <f>IF(_6976[[#This Row],[Value]]=_6976[[#This Row],[Agree]],_6976[[#This Row],[Count]],0)</f>
        <v>0</v>
      </c>
      <c r="H43">
        <f>_xlfn.XLOOKUP("H.R. 6976",Table2[Bill],Table2[Weight?],"Error")</f>
        <v>6</v>
      </c>
    </row>
    <row r="44" spans="1:8" x14ac:dyDescent="0.2">
      <c r="A44" t="s">
        <v>71</v>
      </c>
      <c r="B44" t="s">
        <v>5</v>
      </c>
      <c r="C44" t="s">
        <v>59</v>
      </c>
      <c r="D44" t="s">
        <v>7</v>
      </c>
      <c r="E44">
        <f>IF(_6976[[#This Row],[Vote]]="YEA",1,0)</f>
        <v>1</v>
      </c>
      <c r="F44">
        <f>_xlfn.XLOOKUP("H.R. 6976",Table2[Bill],Table2[Agree Value])</f>
        <v>0</v>
      </c>
      <c r="G44">
        <f>IF(_6976[[#This Row],[Value]]=_6976[[#This Row],[Agree]],_6976[[#This Row],[Count]],0)</f>
        <v>0</v>
      </c>
      <c r="H44">
        <f>_xlfn.XLOOKUP("H.R. 6976",Table2[Bill],Table2[Weight?],"Error")</f>
        <v>6</v>
      </c>
    </row>
    <row r="45" spans="1:8" x14ac:dyDescent="0.2">
      <c r="A45" t="s">
        <v>72</v>
      </c>
      <c r="B45" t="s">
        <v>5</v>
      </c>
      <c r="C45" t="s">
        <v>29</v>
      </c>
      <c r="D45" t="s">
        <v>7</v>
      </c>
      <c r="E45">
        <f>IF(_6976[[#This Row],[Vote]]="YEA",1,0)</f>
        <v>1</v>
      </c>
      <c r="F45">
        <f>_xlfn.XLOOKUP("H.R. 6976",Table2[Bill],Table2[Agree Value])</f>
        <v>0</v>
      </c>
      <c r="G45">
        <f>IF(_6976[[#This Row],[Value]]=_6976[[#This Row],[Agree]],_6976[[#This Row],[Count]],0)</f>
        <v>0</v>
      </c>
      <c r="H45">
        <f>_xlfn.XLOOKUP("H.R. 6976",Table2[Bill],Table2[Weight?],"Error")</f>
        <v>6</v>
      </c>
    </row>
    <row r="46" spans="1:8" x14ac:dyDescent="0.2">
      <c r="A46" t="s">
        <v>73</v>
      </c>
      <c r="B46" t="s">
        <v>1</v>
      </c>
      <c r="C46" t="s">
        <v>62</v>
      </c>
      <c r="D46" t="s">
        <v>7</v>
      </c>
      <c r="E46">
        <f>IF(_6976[[#This Row],[Vote]]="YEA",1,0)</f>
        <v>1</v>
      </c>
      <c r="F46">
        <f>_xlfn.XLOOKUP("H.R. 6976",Table2[Bill],Table2[Agree Value])</f>
        <v>0</v>
      </c>
      <c r="G46">
        <f>IF(_6976[[#This Row],[Value]]=_6976[[#This Row],[Agree]],_6976[[#This Row],[Count]],0)</f>
        <v>0</v>
      </c>
      <c r="H46">
        <f>_xlfn.XLOOKUP("H.R. 6976",Table2[Bill],Table2[Weight?],"Error")</f>
        <v>6</v>
      </c>
    </row>
    <row r="47" spans="1:8" x14ac:dyDescent="0.2">
      <c r="A47" t="s">
        <v>74</v>
      </c>
      <c r="B47" t="s">
        <v>5</v>
      </c>
      <c r="C47" t="s">
        <v>75</v>
      </c>
      <c r="D47" t="s">
        <v>7</v>
      </c>
      <c r="E47">
        <f>IF(_6976[[#This Row],[Vote]]="YEA",1,0)</f>
        <v>1</v>
      </c>
      <c r="F47">
        <f>_xlfn.XLOOKUP("H.R. 6976",Table2[Bill],Table2[Agree Value])</f>
        <v>0</v>
      </c>
      <c r="G47">
        <f>IF(_6976[[#This Row],[Value]]=_6976[[#This Row],[Agree]],_6976[[#This Row],[Count]],0)</f>
        <v>0</v>
      </c>
      <c r="H47">
        <f>_xlfn.XLOOKUP("H.R. 6976",Table2[Bill],Table2[Weight?],"Error")</f>
        <v>6</v>
      </c>
    </row>
    <row r="48" spans="1:8" x14ac:dyDescent="0.2">
      <c r="A48" t="s">
        <v>76</v>
      </c>
      <c r="B48" t="s">
        <v>5</v>
      </c>
      <c r="C48" t="s">
        <v>15</v>
      </c>
      <c r="D48" t="s">
        <v>7</v>
      </c>
      <c r="E48">
        <f>IF(_6976[[#This Row],[Vote]]="YEA",1,0)</f>
        <v>1</v>
      </c>
      <c r="F48">
        <f>_xlfn.XLOOKUP("H.R. 6976",Table2[Bill],Table2[Agree Value])</f>
        <v>0</v>
      </c>
      <c r="G48">
        <f>IF(_6976[[#This Row],[Value]]=_6976[[#This Row],[Agree]],_6976[[#This Row],[Count]],0)</f>
        <v>0</v>
      </c>
      <c r="H48">
        <f>_xlfn.XLOOKUP("H.R. 6976",Table2[Bill],Table2[Weight?],"Error")</f>
        <v>6</v>
      </c>
    </row>
    <row r="49" spans="1:8" x14ac:dyDescent="0.2">
      <c r="A49" t="s">
        <v>77</v>
      </c>
      <c r="B49" t="s">
        <v>5</v>
      </c>
      <c r="C49" t="s">
        <v>11</v>
      </c>
      <c r="D49" t="s">
        <v>7</v>
      </c>
      <c r="E49">
        <f>IF(_6976[[#This Row],[Vote]]="YEA",1,0)</f>
        <v>1</v>
      </c>
      <c r="F49">
        <f>_xlfn.XLOOKUP("H.R. 6976",Table2[Bill],Table2[Agree Value])</f>
        <v>0</v>
      </c>
      <c r="G49">
        <f>IF(_6976[[#This Row],[Value]]=_6976[[#This Row],[Agree]],_6976[[#This Row],[Count]],0)</f>
        <v>0</v>
      </c>
      <c r="H49">
        <f>_xlfn.XLOOKUP("H.R. 6976",Table2[Bill],Table2[Weight?],"Error")</f>
        <v>6</v>
      </c>
    </row>
    <row r="50" spans="1:8" x14ac:dyDescent="0.2">
      <c r="A50" t="s">
        <v>78</v>
      </c>
      <c r="B50" t="s">
        <v>1</v>
      </c>
      <c r="C50" t="s">
        <v>11</v>
      </c>
      <c r="D50" t="s">
        <v>3</v>
      </c>
      <c r="E50">
        <f>IF(_6976[[#This Row],[Vote]]="YEA",1,0)</f>
        <v>0</v>
      </c>
      <c r="F50">
        <f>_xlfn.XLOOKUP("H.R. 6976",Table2[Bill],Table2[Agree Value])</f>
        <v>0</v>
      </c>
      <c r="G50">
        <f>IF(_6976[[#This Row],[Value]]=_6976[[#This Row],[Agree]],_6976[[#This Row],[Count]],0)</f>
        <v>6</v>
      </c>
      <c r="H50">
        <f>_xlfn.XLOOKUP("H.R. 6976",Table2[Bill],Table2[Weight?],"Error")</f>
        <v>6</v>
      </c>
    </row>
    <row r="51" spans="1:8" x14ac:dyDescent="0.2">
      <c r="A51" t="s">
        <v>79</v>
      </c>
      <c r="B51" t="s">
        <v>5</v>
      </c>
      <c r="C51" t="s">
        <v>9</v>
      </c>
      <c r="D51" t="s">
        <v>7</v>
      </c>
      <c r="E51">
        <f>IF(_6976[[#This Row],[Vote]]="YEA",1,0)</f>
        <v>1</v>
      </c>
      <c r="F51">
        <f>_xlfn.XLOOKUP("H.R. 6976",Table2[Bill],Table2[Agree Value])</f>
        <v>0</v>
      </c>
      <c r="G51">
        <f>IF(_6976[[#This Row],[Value]]=_6976[[#This Row],[Agree]],_6976[[#This Row],[Count]],0)</f>
        <v>0</v>
      </c>
      <c r="H51">
        <f>_xlfn.XLOOKUP("H.R. 6976",Table2[Bill],Table2[Weight?],"Error")</f>
        <v>6</v>
      </c>
    </row>
    <row r="52" spans="1:8" x14ac:dyDescent="0.2">
      <c r="A52" t="s">
        <v>80</v>
      </c>
      <c r="B52" t="s">
        <v>5</v>
      </c>
      <c r="C52" t="s">
        <v>39</v>
      </c>
      <c r="D52" t="s">
        <v>7</v>
      </c>
      <c r="E52">
        <f>IF(_6976[[#This Row],[Vote]]="YEA",1,0)</f>
        <v>1</v>
      </c>
      <c r="F52">
        <f>_xlfn.XLOOKUP("H.R. 6976",Table2[Bill],Table2[Agree Value])</f>
        <v>0</v>
      </c>
      <c r="G52">
        <f>IF(_6976[[#This Row],[Value]]=_6976[[#This Row],[Agree]],_6976[[#This Row],[Count]],0)</f>
        <v>0</v>
      </c>
      <c r="H52">
        <f>_xlfn.XLOOKUP("H.R. 6976",Table2[Bill],Table2[Weight?],"Error")</f>
        <v>6</v>
      </c>
    </row>
    <row r="53" spans="1:8" x14ac:dyDescent="0.2">
      <c r="A53" t="s">
        <v>81</v>
      </c>
      <c r="B53" t="s">
        <v>1</v>
      </c>
      <c r="C53" t="s">
        <v>59</v>
      </c>
      <c r="D53" t="s">
        <v>7</v>
      </c>
      <c r="E53">
        <f>IF(_6976[[#This Row],[Vote]]="YEA",1,0)</f>
        <v>1</v>
      </c>
      <c r="F53">
        <f>_xlfn.XLOOKUP("H.R. 6976",Table2[Bill],Table2[Agree Value])</f>
        <v>0</v>
      </c>
      <c r="G53">
        <f>IF(_6976[[#This Row],[Value]]=_6976[[#This Row],[Agree]],_6976[[#This Row],[Count]],0)</f>
        <v>0</v>
      </c>
      <c r="H53">
        <f>_xlfn.XLOOKUP("H.R. 6976",Table2[Bill],Table2[Weight?],"Error")</f>
        <v>6</v>
      </c>
    </row>
    <row r="54" spans="1:8" x14ac:dyDescent="0.2">
      <c r="A54" t="s">
        <v>82</v>
      </c>
      <c r="B54" t="s">
        <v>1</v>
      </c>
      <c r="C54" t="s">
        <v>9</v>
      </c>
      <c r="D54" t="s">
        <v>3</v>
      </c>
      <c r="E54">
        <f>IF(_6976[[#This Row],[Vote]]="YEA",1,0)</f>
        <v>0</v>
      </c>
      <c r="F54">
        <f>_xlfn.XLOOKUP("H.R. 6976",Table2[Bill],Table2[Agree Value])</f>
        <v>0</v>
      </c>
      <c r="G54">
        <f>IF(_6976[[#This Row],[Value]]=_6976[[#This Row],[Agree]],_6976[[#This Row],[Count]],0)</f>
        <v>6</v>
      </c>
      <c r="H54">
        <f>_xlfn.XLOOKUP("H.R. 6976",Table2[Bill],Table2[Weight?],"Error")</f>
        <v>6</v>
      </c>
    </row>
    <row r="55" spans="1:8" x14ac:dyDescent="0.2">
      <c r="A55" t="s">
        <v>83</v>
      </c>
      <c r="B55" t="s">
        <v>1</v>
      </c>
      <c r="C55" t="s">
        <v>9</v>
      </c>
      <c r="D55" t="s">
        <v>3</v>
      </c>
      <c r="E55">
        <f>IF(_6976[[#This Row],[Vote]]="YEA",1,0)</f>
        <v>0</v>
      </c>
      <c r="F55">
        <f>_xlfn.XLOOKUP("H.R. 6976",Table2[Bill],Table2[Agree Value])</f>
        <v>0</v>
      </c>
      <c r="G55">
        <f>IF(_6976[[#This Row],[Value]]=_6976[[#This Row],[Agree]],_6976[[#This Row],[Count]],0)</f>
        <v>6</v>
      </c>
      <c r="H55">
        <f>_xlfn.XLOOKUP("H.R. 6976",Table2[Bill],Table2[Weight?],"Error")</f>
        <v>6</v>
      </c>
    </row>
    <row r="56" spans="1:8" x14ac:dyDescent="0.2">
      <c r="A56" t="s">
        <v>84</v>
      </c>
      <c r="B56" t="s">
        <v>5</v>
      </c>
      <c r="C56" t="s">
        <v>31</v>
      </c>
      <c r="D56" t="s">
        <v>7</v>
      </c>
      <c r="E56">
        <f>IF(_6976[[#This Row],[Vote]]="YEA",1,0)</f>
        <v>1</v>
      </c>
      <c r="F56">
        <f>_xlfn.XLOOKUP("H.R. 6976",Table2[Bill],Table2[Agree Value])</f>
        <v>0</v>
      </c>
      <c r="G56">
        <f>IF(_6976[[#This Row],[Value]]=_6976[[#This Row],[Agree]],_6976[[#This Row],[Count]],0)</f>
        <v>0</v>
      </c>
      <c r="H56">
        <f>_xlfn.XLOOKUP("H.R. 6976",Table2[Bill],Table2[Weight?],"Error")</f>
        <v>6</v>
      </c>
    </row>
    <row r="57" spans="1:8" x14ac:dyDescent="0.2">
      <c r="A57" t="s">
        <v>85</v>
      </c>
      <c r="B57" t="s">
        <v>5</v>
      </c>
      <c r="C57" t="s">
        <v>6</v>
      </c>
      <c r="D57" t="s">
        <v>7</v>
      </c>
      <c r="E57">
        <f>IF(_6976[[#This Row],[Vote]]="YEA",1,0)</f>
        <v>1</v>
      </c>
      <c r="F57">
        <f>_xlfn.XLOOKUP("H.R. 6976",Table2[Bill],Table2[Agree Value])</f>
        <v>0</v>
      </c>
      <c r="G57">
        <f>IF(_6976[[#This Row],[Value]]=_6976[[#This Row],[Agree]],_6976[[#This Row],[Count]],0)</f>
        <v>0</v>
      </c>
      <c r="H57">
        <f>_xlfn.XLOOKUP("H.R. 6976",Table2[Bill],Table2[Weight?],"Error")</f>
        <v>6</v>
      </c>
    </row>
    <row r="58" spans="1:8" x14ac:dyDescent="0.2">
      <c r="A58" t="s">
        <v>86</v>
      </c>
      <c r="B58" t="s">
        <v>1</v>
      </c>
      <c r="C58" t="s">
        <v>29</v>
      </c>
      <c r="D58" t="s">
        <v>3</v>
      </c>
      <c r="E58">
        <f>IF(_6976[[#This Row],[Vote]]="YEA",1,0)</f>
        <v>0</v>
      </c>
      <c r="F58">
        <f>_xlfn.XLOOKUP("H.R. 6976",Table2[Bill],Table2[Agree Value])</f>
        <v>0</v>
      </c>
      <c r="G58">
        <f>IF(_6976[[#This Row],[Value]]=_6976[[#This Row],[Agree]],_6976[[#This Row],[Count]],0)</f>
        <v>6</v>
      </c>
      <c r="H58">
        <f>_xlfn.XLOOKUP("H.R. 6976",Table2[Bill],Table2[Weight?],"Error")</f>
        <v>6</v>
      </c>
    </row>
    <row r="59" spans="1:8" x14ac:dyDescent="0.2">
      <c r="A59" t="s">
        <v>87</v>
      </c>
      <c r="B59" t="s">
        <v>5</v>
      </c>
      <c r="C59" t="s">
        <v>13</v>
      </c>
      <c r="D59" t="s">
        <v>7</v>
      </c>
      <c r="E59">
        <f>IF(_6976[[#This Row],[Vote]]="YEA",1,0)</f>
        <v>1</v>
      </c>
      <c r="F59">
        <f>_xlfn.XLOOKUP("H.R. 6976",Table2[Bill],Table2[Agree Value])</f>
        <v>0</v>
      </c>
      <c r="G59">
        <f>IF(_6976[[#This Row],[Value]]=_6976[[#This Row],[Agree]],_6976[[#This Row],[Count]],0)</f>
        <v>0</v>
      </c>
      <c r="H59">
        <f>_xlfn.XLOOKUP("H.R. 6976",Table2[Bill],Table2[Weight?],"Error")</f>
        <v>6</v>
      </c>
    </row>
    <row r="60" spans="1:8" x14ac:dyDescent="0.2">
      <c r="A60" t="s">
        <v>88</v>
      </c>
      <c r="B60" t="s">
        <v>1</v>
      </c>
      <c r="C60" t="s">
        <v>89</v>
      </c>
      <c r="D60" t="s">
        <v>3</v>
      </c>
      <c r="E60">
        <f>IF(_6976[[#This Row],[Vote]]="YEA",1,0)</f>
        <v>0</v>
      </c>
      <c r="F60">
        <f>_xlfn.XLOOKUP("H.R. 6976",Table2[Bill],Table2[Agree Value])</f>
        <v>0</v>
      </c>
      <c r="G60">
        <f>IF(_6976[[#This Row],[Value]]=_6976[[#This Row],[Agree]],_6976[[#This Row],[Count]],0)</f>
        <v>6</v>
      </c>
      <c r="H60">
        <f>_xlfn.XLOOKUP("H.R. 6976",Table2[Bill],Table2[Weight?],"Error")</f>
        <v>6</v>
      </c>
    </row>
    <row r="61" spans="1:8" x14ac:dyDescent="0.2">
      <c r="A61" t="s">
        <v>90</v>
      </c>
      <c r="B61" t="s">
        <v>5</v>
      </c>
      <c r="C61" t="s">
        <v>15</v>
      </c>
      <c r="D61" t="s">
        <v>7</v>
      </c>
      <c r="E61">
        <f>IF(_6976[[#This Row],[Vote]]="YEA",1,0)</f>
        <v>1</v>
      </c>
      <c r="F61">
        <f>_xlfn.XLOOKUP("H.R. 6976",Table2[Bill],Table2[Agree Value])</f>
        <v>0</v>
      </c>
      <c r="G61">
        <f>IF(_6976[[#This Row],[Value]]=_6976[[#This Row],[Agree]],_6976[[#This Row],[Count]],0)</f>
        <v>0</v>
      </c>
      <c r="H61">
        <f>_xlfn.XLOOKUP("H.R. 6976",Table2[Bill],Table2[Weight?],"Error")</f>
        <v>6</v>
      </c>
    </row>
    <row r="62" spans="1:8" x14ac:dyDescent="0.2">
      <c r="A62" t="s">
        <v>91</v>
      </c>
      <c r="B62" t="s">
        <v>1</v>
      </c>
      <c r="C62" t="s">
        <v>66</v>
      </c>
      <c r="D62" t="s">
        <v>7</v>
      </c>
      <c r="E62">
        <f>IF(_6976[[#This Row],[Vote]]="YEA",1,0)</f>
        <v>1</v>
      </c>
      <c r="F62">
        <f>_xlfn.XLOOKUP("H.R. 6976",Table2[Bill],Table2[Agree Value])</f>
        <v>0</v>
      </c>
      <c r="G62">
        <f>IF(_6976[[#This Row],[Value]]=_6976[[#This Row],[Agree]],_6976[[#This Row],[Count]],0)</f>
        <v>0</v>
      </c>
      <c r="H62">
        <f>_xlfn.XLOOKUP("H.R. 6976",Table2[Bill],Table2[Weight?],"Error")</f>
        <v>6</v>
      </c>
    </row>
    <row r="63" spans="1:8" x14ac:dyDescent="0.2">
      <c r="A63" t="s">
        <v>92</v>
      </c>
      <c r="B63" t="s">
        <v>1</v>
      </c>
      <c r="C63" t="s">
        <v>15</v>
      </c>
      <c r="D63" t="s">
        <v>3</v>
      </c>
      <c r="E63">
        <f>IF(_6976[[#This Row],[Vote]]="YEA",1,0)</f>
        <v>0</v>
      </c>
      <c r="F63">
        <f>_xlfn.XLOOKUP("H.R. 6976",Table2[Bill],Table2[Agree Value])</f>
        <v>0</v>
      </c>
      <c r="G63">
        <f>IF(_6976[[#This Row],[Value]]=_6976[[#This Row],[Agree]],_6976[[#This Row],[Count]],0)</f>
        <v>6</v>
      </c>
      <c r="H63">
        <f>_xlfn.XLOOKUP("H.R. 6976",Table2[Bill],Table2[Weight?],"Error")</f>
        <v>6</v>
      </c>
    </row>
    <row r="64" spans="1:8" x14ac:dyDescent="0.2">
      <c r="A64" t="s">
        <v>93</v>
      </c>
      <c r="B64" t="s">
        <v>1</v>
      </c>
      <c r="C64" t="s">
        <v>94</v>
      </c>
      <c r="D64" t="s">
        <v>7</v>
      </c>
      <c r="E64">
        <f>IF(_6976[[#This Row],[Vote]]="YEA",1,0)</f>
        <v>1</v>
      </c>
      <c r="F64">
        <f>_xlfn.XLOOKUP("H.R. 6976",Table2[Bill],Table2[Agree Value])</f>
        <v>0</v>
      </c>
      <c r="G64">
        <f>IF(_6976[[#This Row],[Value]]=_6976[[#This Row],[Agree]],_6976[[#This Row],[Count]],0)</f>
        <v>0</v>
      </c>
      <c r="H64">
        <f>_xlfn.XLOOKUP("H.R. 6976",Table2[Bill],Table2[Weight?],"Error")</f>
        <v>6</v>
      </c>
    </row>
    <row r="65" spans="1:8" x14ac:dyDescent="0.2">
      <c r="A65" t="s">
        <v>95</v>
      </c>
      <c r="B65" t="s">
        <v>1</v>
      </c>
      <c r="C65" t="s">
        <v>62</v>
      </c>
      <c r="D65" t="s">
        <v>3</v>
      </c>
      <c r="E65">
        <f>IF(_6976[[#This Row],[Vote]]="YEA",1,0)</f>
        <v>0</v>
      </c>
      <c r="F65">
        <f>_xlfn.XLOOKUP("H.R. 6976",Table2[Bill],Table2[Agree Value])</f>
        <v>0</v>
      </c>
      <c r="G65">
        <f>IF(_6976[[#This Row],[Value]]=_6976[[#This Row],[Agree]],_6976[[#This Row],[Count]],0)</f>
        <v>6</v>
      </c>
      <c r="H65">
        <f>_xlfn.XLOOKUP("H.R. 6976",Table2[Bill],Table2[Weight?],"Error")</f>
        <v>6</v>
      </c>
    </row>
    <row r="66" spans="1:8" x14ac:dyDescent="0.2">
      <c r="A66" t="s">
        <v>96</v>
      </c>
      <c r="B66" t="s">
        <v>1</v>
      </c>
      <c r="C66" t="s">
        <v>39</v>
      </c>
      <c r="D66" t="s">
        <v>3</v>
      </c>
      <c r="E66">
        <f>IF(_6976[[#This Row],[Vote]]="YEA",1,0)</f>
        <v>0</v>
      </c>
      <c r="F66">
        <f>_xlfn.XLOOKUP("H.R. 6976",Table2[Bill],Table2[Agree Value])</f>
        <v>0</v>
      </c>
      <c r="G66">
        <f>IF(_6976[[#This Row],[Value]]=_6976[[#This Row],[Agree]],_6976[[#This Row],[Count]],0)</f>
        <v>6</v>
      </c>
      <c r="H66">
        <f>_xlfn.XLOOKUP("H.R. 6976",Table2[Bill],Table2[Weight?],"Error")</f>
        <v>6</v>
      </c>
    </row>
    <row r="67" spans="1:8" x14ac:dyDescent="0.2">
      <c r="A67" t="s">
        <v>97</v>
      </c>
      <c r="B67" t="s">
        <v>1</v>
      </c>
      <c r="C67" t="s">
        <v>15</v>
      </c>
      <c r="D67" t="s">
        <v>3</v>
      </c>
      <c r="E67">
        <f>IF(_6976[[#This Row],[Vote]]="YEA",1,0)</f>
        <v>0</v>
      </c>
      <c r="F67">
        <f>_xlfn.XLOOKUP("H.R. 6976",Table2[Bill],Table2[Agree Value])</f>
        <v>0</v>
      </c>
      <c r="G67">
        <f>IF(_6976[[#This Row],[Value]]=_6976[[#This Row],[Agree]],_6976[[#This Row],[Count]],0)</f>
        <v>6</v>
      </c>
      <c r="H67">
        <f>_xlfn.XLOOKUP("H.R. 6976",Table2[Bill],Table2[Weight?],"Error")</f>
        <v>6</v>
      </c>
    </row>
    <row r="68" spans="1:8" x14ac:dyDescent="0.2">
      <c r="A68" t="s">
        <v>98</v>
      </c>
      <c r="B68" t="s">
        <v>5</v>
      </c>
      <c r="C68" t="s">
        <v>42</v>
      </c>
      <c r="D68" t="s">
        <v>7</v>
      </c>
      <c r="E68">
        <f>IF(_6976[[#This Row],[Vote]]="YEA",1,0)</f>
        <v>1</v>
      </c>
      <c r="F68">
        <f>_xlfn.XLOOKUP("H.R. 6976",Table2[Bill],Table2[Agree Value])</f>
        <v>0</v>
      </c>
      <c r="G68">
        <f>IF(_6976[[#This Row],[Value]]=_6976[[#This Row],[Agree]],_6976[[#This Row],[Count]],0)</f>
        <v>0</v>
      </c>
      <c r="H68">
        <f>_xlfn.XLOOKUP("H.R. 6976",Table2[Bill],Table2[Weight?],"Error")</f>
        <v>6</v>
      </c>
    </row>
    <row r="69" spans="1:8" x14ac:dyDescent="0.2">
      <c r="A69" t="s">
        <v>99</v>
      </c>
      <c r="B69" t="s">
        <v>1</v>
      </c>
      <c r="C69" t="s">
        <v>39</v>
      </c>
      <c r="D69" t="s">
        <v>3</v>
      </c>
      <c r="E69">
        <f>IF(_6976[[#This Row],[Vote]]="YEA",1,0)</f>
        <v>0</v>
      </c>
      <c r="F69">
        <f>_xlfn.XLOOKUP("H.R. 6976",Table2[Bill],Table2[Agree Value])</f>
        <v>0</v>
      </c>
      <c r="G69">
        <f>IF(_6976[[#This Row],[Value]]=_6976[[#This Row],[Agree]],_6976[[#This Row],[Count]],0)</f>
        <v>6</v>
      </c>
      <c r="H69">
        <f>_xlfn.XLOOKUP("H.R. 6976",Table2[Bill],Table2[Weight?],"Error")</f>
        <v>6</v>
      </c>
    </row>
    <row r="70" spans="1:8" x14ac:dyDescent="0.2">
      <c r="A70" t="s">
        <v>100</v>
      </c>
      <c r="B70" t="s">
        <v>1</v>
      </c>
      <c r="C70" t="s">
        <v>9</v>
      </c>
      <c r="D70" t="s">
        <v>3</v>
      </c>
      <c r="E70">
        <f>IF(_6976[[#This Row],[Vote]]="YEA",1,0)</f>
        <v>0</v>
      </c>
      <c r="F70">
        <f>_xlfn.XLOOKUP("H.R. 6976",Table2[Bill],Table2[Agree Value])</f>
        <v>0</v>
      </c>
      <c r="G70">
        <f>IF(_6976[[#This Row],[Value]]=_6976[[#This Row],[Agree]],_6976[[#This Row],[Count]],0)</f>
        <v>6</v>
      </c>
      <c r="H70">
        <f>_xlfn.XLOOKUP("H.R. 6976",Table2[Bill],Table2[Weight?],"Error")</f>
        <v>6</v>
      </c>
    </row>
    <row r="71" spans="1:8" x14ac:dyDescent="0.2">
      <c r="A71" t="s">
        <v>101</v>
      </c>
      <c r="B71" t="s">
        <v>5</v>
      </c>
      <c r="C71" t="s">
        <v>51</v>
      </c>
      <c r="D71" t="s">
        <v>7</v>
      </c>
      <c r="E71">
        <f>IF(_6976[[#This Row],[Vote]]="YEA",1,0)</f>
        <v>1</v>
      </c>
      <c r="F71">
        <f>_xlfn.XLOOKUP("H.R. 6976",Table2[Bill],Table2[Agree Value])</f>
        <v>0</v>
      </c>
      <c r="G71">
        <f>IF(_6976[[#This Row],[Value]]=_6976[[#This Row],[Agree]],_6976[[#This Row],[Count]],0)</f>
        <v>0</v>
      </c>
      <c r="H71">
        <f>_xlfn.XLOOKUP("H.R. 6976",Table2[Bill],Table2[Weight?],"Error")</f>
        <v>6</v>
      </c>
    </row>
    <row r="72" spans="1:8" x14ac:dyDescent="0.2">
      <c r="A72" t="s">
        <v>102</v>
      </c>
      <c r="B72" t="s">
        <v>1</v>
      </c>
      <c r="C72" t="s">
        <v>24</v>
      </c>
      <c r="D72" t="s">
        <v>3</v>
      </c>
      <c r="E72">
        <f>IF(_6976[[#This Row],[Vote]]="YEA",1,0)</f>
        <v>0</v>
      </c>
      <c r="F72">
        <f>_xlfn.XLOOKUP("H.R. 6976",Table2[Bill],Table2[Agree Value])</f>
        <v>0</v>
      </c>
      <c r="G72">
        <f>IF(_6976[[#This Row],[Value]]=_6976[[#This Row],[Agree]],_6976[[#This Row],[Count]],0)</f>
        <v>6</v>
      </c>
      <c r="H72">
        <f>_xlfn.XLOOKUP("H.R. 6976",Table2[Bill],Table2[Weight?],"Error")</f>
        <v>6</v>
      </c>
    </row>
    <row r="73" spans="1:8" x14ac:dyDescent="0.2">
      <c r="A73" t="s">
        <v>103</v>
      </c>
      <c r="B73" t="s">
        <v>1</v>
      </c>
      <c r="C73" t="s">
        <v>64</v>
      </c>
      <c r="D73" t="s">
        <v>3</v>
      </c>
      <c r="E73">
        <f>IF(_6976[[#This Row],[Vote]]="YEA",1,0)</f>
        <v>0</v>
      </c>
      <c r="F73">
        <f>_xlfn.XLOOKUP("H.R. 6976",Table2[Bill],Table2[Agree Value])</f>
        <v>0</v>
      </c>
      <c r="G73">
        <f>IF(_6976[[#This Row],[Value]]=_6976[[#This Row],[Agree]],_6976[[#This Row],[Count]],0)</f>
        <v>6</v>
      </c>
      <c r="H73">
        <f>_xlfn.XLOOKUP("H.R. 6976",Table2[Bill],Table2[Weight?],"Error")</f>
        <v>6</v>
      </c>
    </row>
    <row r="74" spans="1:8" x14ac:dyDescent="0.2">
      <c r="A74" t="s">
        <v>104</v>
      </c>
      <c r="B74" t="s">
        <v>1</v>
      </c>
      <c r="C74" t="s">
        <v>11</v>
      </c>
      <c r="D74" t="s">
        <v>3</v>
      </c>
      <c r="E74">
        <f>IF(_6976[[#This Row],[Vote]]="YEA",1,0)</f>
        <v>0</v>
      </c>
      <c r="F74">
        <f>_xlfn.XLOOKUP("H.R. 6976",Table2[Bill],Table2[Agree Value])</f>
        <v>0</v>
      </c>
      <c r="G74">
        <f>IF(_6976[[#This Row],[Value]]=_6976[[#This Row],[Agree]],_6976[[#This Row],[Count]],0)</f>
        <v>6</v>
      </c>
      <c r="H74">
        <f>_xlfn.XLOOKUP("H.R. 6976",Table2[Bill],Table2[Weight?],"Error")</f>
        <v>6</v>
      </c>
    </row>
    <row r="75" spans="1:8" x14ac:dyDescent="0.2">
      <c r="A75" t="s">
        <v>105</v>
      </c>
      <c r="B75" t="s">
        <v>5</v>
      </c>
      <c r="C75" t="s">
        <v>47</v>
      </c>
      <c r="D75" t="s">
        <v>7</v>
      </c>
      <c r="E75">
        <f>IF(_6976[[#This Row],[Vote]]="YEA",1,0)</f>
        <v>1</v>
      </c>
      <c r="F75">
        <f>_xlfn.XLOOKUP("H.R. 6976",Table2[Bill],Table2[Agree Value])</f>
        <v>0</v>
      </c>
      <c r="G75">
        <f>IF(_6976[[#This Row],[Value]]=_6976[[#This Row],[Agree]],_6976[[#This Row],[Count]],0)</f>
        <v>0</v>
      </c>
      <c r="H75">
        <f>_xlfn.XLOOKUP("H.R. 6976",Table2[Bill],Table2[Weight?],"Error")</f>
        <v>6</v>
      </c>
    </row>
    <row r="76" spans="1:8" x14ac:dyDescent="0.2">
      <c r="A76" t="s">
        <v>106</v>
      </c>
      <c r="B76" t="s">
        <v>5</v>
      </c>
      <c r="C76" t="s">
        <v>15</v>
      </c>
      <c r="D76" t="s">
        <v>7</v>
      </c>
      <c r="E76">
        <f>IF(_6976[[#This Row],[Vote]]="YEA",1,0)</f>
        <v>1</v>
      </c>
      <c r="F76">
        <f>_xlfn.XLOOKUP("H.R. 6976",Table2[Bill],Table2[Agree Value])</f>
        <v>0</v>
      </c>
      <c r="G76">
        <f>IF(_6976[[#This Row],[Value]]=_6976[[#This Row],[Agree]],_6976[[#This Row],[Count]],0)</f>
        <v>0</v>
      </c>
      <c r="H76">
        <f>_xlfn.XLOOKUP("H.R. 6976",Table2[Bill],Table2[Weight?],"Error")</f>
        <v>6</v>
      </c>
    </row>
    <row r="77" spans="1:8" x14ac:dyDescent="0.2">
      <c r="A77" t="s">
        <v>107</v>
      </c>
      <c r="B77" t="s">
        <v>1</v>
      </c>
      <c r="C77" t="s">
        <v>108</v>
      </c>
      <c r="D77" t="s">
        <v>3</v>
      </c>
      <c r="E77">
        <f>IF(_6976[[#This Row],[Vote]]="YEA",1,0)</f>
        <v>0</v>
      </c>
      <c r="F77">
        <f>_xlfn.XLOOKUP("H.R. 6976",Table2[Bill],Table2[Agree Value])</f>
        <v>0</v>
      </c>
      <c r="G77">
        <f>IF(_6976[[#This Row],[Value]]=_6976[[#This Row],[Agree]],_6976[[#This Row],[Count]],0)</f>
        <v>6</v>
      </c>
      <c r="H77">
        <f>_xlfn.XLOOKUP("H.R. 6976",Table2[Bill],Table2[Weight?],"Error")</f>
        <v>6</v>
      </c>
    </row>
    <row r="78" spans="1:8" x14ac:dyDescent="0.2">
      <c r="A78" t="s">
        <v>109</v>
      </c>
      <c r="B78" t="s">
        <v>5</v>
      </c>
      <c r="C78" t="s">
        <v>13</v>
      </c>
      <c r="D78" t="s">
        <v>7</v>
      </c>
      <c r="E78">
        <f>IF(_6976[[#This Row],[Vote]]="YEA",1,0)</f>
        <v>1</v>
      </c>
      <c r="F78">
        <f>_xlfn.XLOOKUP("H.R. 6976",Table2[Bill],Table2[Agree Value])</f>
        <v>0</v>
      </c>
      <c r="G78">
        <f>IF(_6976[[#This Row],[Value]]=_6976[[#This Row],[Agree]],_6976[[#This Row],[Count]],0)</f>
        <v>0</v>
      </c>
      <c r="H78">
        <f>_xlfn.XLOOKUP("H.R. 6976",Table2[Bill],Table2[Weight?],"Error")</f>
        <v>6</v>
      </c>
    </row>
    <row r="79" spans="1:8" x14ac:dyDescent="0.2">
      <c r="A79" t="s">
        <v>110</v>
      </c>
      <c r="B79" t="s">
        <v>1</v>
      </c>
      <c r="C79" t="s">
        <v>75</v>
      </c>
      <c r="D79" t="s">
        <v>7</v>
      </c>
      <c r="E79">
        <f>IF(_6976[[#This Row],[Vote]]="YEA",1,0)</f>
        <v>1</v>
      </c>
      <c r="F79">
        <f>_xlfn.XLOOKUP("H.R. 6976",Table2[Bill],Table2[Agree Value])</f>
        <v>0</v>
      </c>
      <c r="G79">
        <f>IF(_6976[[#This Row],[Value]]=_6976[[#This Row],[Agree]],_6976[[#This Row],[Count]],0)</f>
        <v>0</v>
      </c>
      <c r="H79">
        <f>_xlfn.XLOOKUP("H.R. 6976",Table2[Bill],Table2[Weight?],"Error")</f>
        <v>6</v>
      </c>
    </row>
    <row r="80" spans="1:8" x14ac:dyDescent="0.2">
      <c r="A80" t="s">
        <v>111</v>
      </c>
      <c r="B80" t="s">
        <v>5</v>
      </c>
      <c r="C80" t="s">
        <v>49</v>
      </c>
      <c r="D80" t="s">
        <v>7</v>
      </c>
      <c r="E80">
        <f>IF(_6976[[#This Row],[Vote]]="YEA",1,0)</f>
        <v>1</v>
      </c>
      <c r="F80">
        <f>_xlfn.XLOOKUP("H.R. 6976",Table2[Bill],Table2[Agree Value])</f>
        <v>0</v>
      </c>
      <c r="G80">
        <f>IF(_6976[[#This Row],[Value]]=_6976[[#This Row],[Agree]],_6976[[#This Row],[Count]],0)</f>
        <v>0</v>
      </c>
      <c r="H80">
        <f>_xlfn.XLOOKUP("H.R. 6976",Table2[Bill],Table2[Weight?],"Error")</f>
        <v>6</v>
      </c>
    </row>
    <row r="81" spans="1:8" x14ac:dyDescent="0.2">
      <c r="A81" t="s">
        <v>112</v>
      </c>
      <c r="B81" t="s">
        <v>5</v>
      </c>
      <c r="C81" t="s">
        <v>13</v>
      </c>
      <c r="D81" t="s">
        <v>7</v>
      </c>
      <c r="E81">
        <f>IF(_6976[[#This Row],[Vote]]="YEA",1,0)</f>
        <v>1</v>
      </c>
      <c r="F81">
        <f>_xlfn.XLOOKUP("H.R. 6976",Table2[Bill],Table2[Agree Value])</f>
        <v>0</v>
      </c>
      <c r="G81">
        <f>IF(_6976[[#This Row],[Value]]=_6976[[#This Row],[Agree]],_6976[[#This Row],[Count]],0)</f>
        <v>0</v>
      </c>
      <c r="H81">
        <f>_xlfn.XLOOKUP("H.R. 6976",Table2[Bill],Table2[Weight?],"Error")</f>
        <v>6</v>
      </c>
    </row>
    <row r="82" spans="1:8" x14ac:dyDescent="0.2">
      <c r="A82" t="s">
        <v>113</v>
      </c>
      <c r="B82" t="s">
        <v>5</v>
      </c>
      <c r="C82" t="s">
        <v>36</v>
      </c>
      <c r="D82" t="s">
        <v>7</v>
      </c>
      <c r="E82">
        <f>IF(_6976[[#This Row],[Vote]]="YEA",1,0)</f>
        <v>1</v>
      </c>
      <c r="F82">
        <f>_xlfn.XLOOKUP("H.R. 6976",Table2[Bill],Table2[Agree Value])</f>
        <v>0</v>
      </c>
      <c r="G82">
        <f>IF(_6976[[#This Row],[Value]]=_6976[[#This Row],[Agree]],_6976[[#This Row],[Count]],0)</f>
        <v>0</v>
      </c>
      <c r="H82">
        <f>_xlfn.XLOOKUP("H.R. 6976",Table2[Bill],Table2[Weight?],"Error")</f>
        <v>6</v>
      </c>
    </row>
    <row r="83" spans="1:8" x14ac:dyDescent="0.2">
      <c r="A83" t="s">
        <v>114</v>
      </c>
      <c r="B83" t="s">
        <v>1</v>
      </c>
      <c r="C83" t="s">
        <v>47</v>
      </c>
      <c r="D83" t="s">
        <v>3</v>
      </c>
      <c r="E83">
        <f>IF(_6976[[#This Row],[Vote]]="YEA",1,0)</f>
        <v>0</v>
      </c>
      <c r="F83">
        <f>_xlfn.XLOOKUP("H.R. 6976",Table2[Bill],Table2[Agree Value])</f>
        <v>0</v>
      </c>
      <c r="G83">
        <f>IF(_6976[[#This Row],[Value]]=_6976[[#This Row],[Agree]],_6976[[#This Row],[Count]],0)</f>
        <v>6</v>
      </c>
      <c r="H83">
        <f>_xlfn.XLOOKUP("H.R. 6976",Table2[Bill],Table2[Weight?],"Error")</f>
        <v>6</v>
      </c>
    </row>
    <row r="84" spans="1:8" x14ac:dyDescent="0.2">
      <c r="A84" t="s">
        <v>115</v>
      </c>
      <c r="B84" t="s">
        <v>1</v>
      </c>
      <c r="C84" t="s">
        <v>9</v>
      </c>
      <c r="D84" t="s">
        <v>3</v>
      </c>
      <c r="E84">
        <f>IF(_6976[[#This Row],[Vote]]="YEA",1,0)</f>
        <v>0</v>
      </c>
      <c r="F84">
        <f>_xlfn.XLOOKUP("H.R. 6976",Table2[Bill],Table2[Agree Value])</f>
        <v>0</v>
      </c>
      <c r="G84">
        <f>IF(_6976[[#This Row],[Value]]=_6976[[#This Row],[Agree]],_6976[[#This Row],[Count]],0)</f>
        <v>6</v>
      </c>
      <c r="H84">
        <f>_xlfn.XLOOKUP("H.R. 6976",Table2[Bill],Table2[Weight?],"Error")</f>
        <v>6</v>
      </c>
    </row>
    <row r="85" spans="1:8" x14ac:dyDescent="0.2">
      <c r="A85" t="s">
        <v>116</v>
      </c>
      <c r="B85" t="s">
        <v>1</v>
      </c>
      <c r="C85" t="s">
        <v>9</v>
      </c>
      <c r="D85" t="s">
        <v>3</v>
      </c>
      <c r="E85">
        <f>IF(_6976[[#This Row],[Vote]]="YEA",1,0)</f>
        <v>0</v>
      </c>
      <c r="F85">
        <f>_xlfn.XLOOKUP("H.R. 6976",Table2[Bill],Table2[Agree Value])</f>
        <v>0</v>
      </c>
      <c r="G85">
        <f>IF(_6976[[#This Row],[Value]]=_6976[[#This Row],[Agree]],_6976[[#This Row],[Count]],0)</f>
        <v>6</v>
      </c>
      <c r="H85">
        <f>_xlfn.XLOOKUP("H.R. 6976",Table2[Bill],Table2[Weight?],"Error")</f>
        <v>6</v>
      </c>
    </row>
    <row r="86" spans="1:8" x14ac:dyDescent="0.2">
      <c r="A86" t="s">
        <v>117</v>
      </c>
      <c r="B86" t="s">
        <v>1</v>
      </c>
      <c r="C86" t="s">
        <v>118</v>
      </c>
      <c r="D86" t="s">
        <v>7</v>
      </c>
      <c r="E86">
        <f>IF(_6976[[#This Row],[Vote]]="YEA",1,0)</f>
        <v>1</v>
      </c>
      <c r="F86">
        <f>_xlfn.XLOOKUP("H.R. 6976",Table2[Bill],Table2[Agree Value])</f>
        <v>0</v>
      </c>
      <c r="G86">
        <f>IF(_6976[[#This Row],[Value]]=_6976[[#This Row],[Agree]],_6976[[#This Row],[Count]],0)</f>
        <v>0</v>
      </c>
      <c r="H86">
        <f>_xlfn.XLOOKUP("H.R. 6976",Table2[Bill],Table2[Weight?],"Error")</f>
        <v>6</v>
      </c>
    </row>
    <row r="87" spans="1:8" x14ac:dyDescent="0.2">
      <c r="A87" t="s">
        <v>119</v>
      </c>
      <c r="B87" t="s">
        <v>1</v>
      </c>
      <c r="C87" t="s">
        <v>120</v>
      </c>
      <c r="D87" t="s">
        <v>7</v>
      </c>
      <c r="E87">
        <f>IF(_6976[[#This Row],[Vote]]="YEA",1,0)</f>
        <v>1</v>
      </c>
      <c r="F87">
        <f>_xlfn.XLOOKUP("H.R. 6976",Table2[Bill],Table2[Agree Value])</f>
        <v>0</v>
      </c>
      <c r="G87">
        <f>IF(_6976[[#This Row],[Value]]=_6976[[#This Row],[Agree]],_6976[[#This Row],[Count]],0)</f>
        <v>0</v>
      </c>
      <c r="H87">
        <f>_xlfn.XLOOKUP("H.R. 6976",Table2[Bill],Table2[Weight?],"Error")</f>
        <v>6</v>
      </c>
    </row>
    <row r="88" spans="1:8" x14ac:dyDescent="0.2">
      <c r="A88" t="s">
        <v>121</v>
      </c>
      <c r="B88" t="s">
        <v>5</v>
      </c>
      <c r="C88" t="s">
        <v>51</v>
      </c>
      <c r="D88" t="s">
        <v>7</v>
      </c>
      <c r="E88">
        <f>IF(_6976[[#This Row],[Vote]]="YEA",1,0)</f>
        <v>1</v>
      </c>
      <c r="F88">
        <f>_xlfn.XLOOKUP("H.R. 6976",Table2[Bill],Table2[Agree Value])</f>
        <v>0</v>
      </c>
      <c r="G88">
        <f>IF(_6976[[#This Row],[Value]]=_6976[[#This Row],[Agree]],_6976[[#This Row],[Count]],0)</f>
        <v>0</v>
      </c>
      <c r="H88">
        <f>_xlfn.XLOOKUP("H.R. 6976",Table2[Bill],Table2[Weight?],"Error")</f>
        <v>6</v>
      </c>
    </row>
    <row r="89" spans="1:8" x14ac:dyDescent="0.2">
      <c r="A89" t="s">
        <v>122</v>
      </c>
      <c r="B89" t="s">
        <v>5</v>
      </c>
      <c r="C89" t="s">
        <v>123</v>
      </c>
      <c r="D89" t="s">
        <v>7</v>
      </c>
      <c r="E89">
        <f>IF(_6976[[#This Row],[Vote]]="YEA",1,0)</f>
        <v>1</v>
      </c>
      <c r="F89">
        <f>_xlfn.XLOOKUP("H.R. 6976",Table2[Bill],Table2[Agree Value])</f>
        <v>0</v>
      </c>
      <c r="G89">
        <f>IF(_6976[[#This Row],[Value]]=_6976[[#This Row],[Agree]],_6976[[#This Row],[Count]],0)</f>
        <v>0</v>
      </c>
      <c r="H89">
        <f>_xlfn.XLOOKUP("H.R. 6976",Table2[Bill],Table2[Weight?],"Error")</f>
        <v>6</v>
      </c>
    </row>
    <row r="90" spans="1:8" x14ac:dyDescent="0.2">
      <c r="A90" t="s">
        <v>124</v>
      </c>
      <c r="B90" t="s">
        <v>5</v>
      </c>
      <c r="C90" t="s">
        <v>15</v>
      </c>
      <c r="D90" t="s">
        <v>7</v>
      </c>
      <c r="E90">
        <f>IF(_6976[[#This Row],[Vote]]="YEA",1,0)</f>
        <v>1</v>
      </c>
      <c r="F90">
        <f>_xlfn.XLOOKUP("H.R. 6976",Table2[Bill],Table2[Agree Value])</f>
        <v>0</v>
      </c>
      <c r="G90">
        <f>IF(_6976[[#This Row],[Value]]=_6976[[#This Row],[Agree]],_6976[[#This Row],[Count]],0)</f>
        <v>0</v>
      </c>
      <c r="H90">
        <f>_xlfn.XLOOKUP("H.R. 6976",Table2[Bill],Table2[Weight?],"Error")</f>
        <v>6</v>
      </c>
    </row>
    <row r="91" spans="1:8" x14ac:dyDescent="0.2">
      <c r="A91" t="s">
        <v>125</v>
      </c>
      <c r="B91" t="s">
        <v>1</v>
      </c>
      <c r="C91" t="s">
        <v>15</v>
      </c>
      <c r="D91" t="s">
        <v>3</v>
      </c>
      <c r="E91">
        <f>IF(_6976[[#This Row],[Vote]]="YEA",1,0)</f>
        <v>0</v>
      </c>
      <c r="F91">
        <f>_xlfn.XLOOKUP("H.R. 6976",Table2[Bill],Table2[Agree Value])</f>
        <v>0</v>
      </c>
      <c r="G91">
        <f>IF(_6976[[#This Row],[Value]]=_6976[[#This Row],[Agree]],_6976[[#This Row],[Count]],0)</f>
        <v>6</v>
      </c>
      <c r="H91">
        <f>_xlfn.XLOOKUP("H.R. 6976",Table2[Bill],Table2[Weight?],"Error")</f>
        <v>6</v>
      </c>
    </row>
    <row r="92" spans="1:8" x14ac:dyDescent="0.2">
      <c r="A92" t="s">
        <v>126</v>
      </c>
      <c r="B92" t="s">
        <v>1</v>
      </c>
      <c r="C92" t="s">
        <v>59</v>
      </c>
      <c r="D92" t="s">
        <v>3</v>
      </c>
      <c r="E92">
        <f>IF(_6976[[#This Row],[Vote]]="YEA",1,0)</f>
        <v>0</v>
      </c>
      <c r="F92">
        <f>_xlfn.XLOOKUP("H.R. 6976",Table2[Bill],Table2[Agree Value])</f>
        <v>0</v>
      </c>
      <c r="G92">
        <f>IF(_6976[[#This Row],[Value]]=_6976[[#This Row],[Agree]],_6976[[#This Row],[Count]],0)</f>
        <v>6</v>
      </c>
      <c r="H92">
        <f>_xlfn.XLOOKUP("H.R. 6976",Table2[Bill],Table2[Weight?],"Error")</f>
        <v>6</v>
      </c>
    </row>
    <row r="93" spans="1:8" x14ac:dyDescent="0.2">
      <c r="A93" t="s">
        <v>127</v>
      </c>
      <c r="B93" t="s">
        <v>1</v>
      </c>
      <c r="C93" t="s">
        <v>15</v>
      </c>
      <c r="D93" t="s">
        <v>7</v>
      </c>
      <c r="E93">
        <f>IF(_6976[[#This Row],[Vote]]="YEA",1,0)</f>
        <v>1</v>
      </c>
      <c r="F93">
        <f>_xlfn.XLOOKUP("H.R. 6976",Table2[Bill],Table2[Agree Value])</f>
        <v>0</v>
      </c>
      <c r="G93">
        <f>IF(_6976[[#This Row],[Value]]=_6976[[#This Row],[Agree]],_6976[[#This Row],[Count]],0)</f>
        <v>0</v>
      </c>
      <c r="H93">
        <f>_xlfn.XLOOKUP("H.R. 6976",Table2[Bill],Table2[Weight?],"Error")</f>
        <v>6</v>
      </c>
    </row>
    <row r="94" spans="1:8" x14ac:dyDescent="0.2">
      <c r="A94" t="s">
        <v>128</v>
      </c>
      <c r="B94" t="s">
        <v>5</v>
      </c>
      <c r="C94" t="s">
        <v>129</v>
      </c>
      <c r="D94" t="s">
        <v>7</v>
      </c>
      <c r="E94">
        <f>IF(_6976[[#This Row],[Vote]]="YEA",1,0)</f>
        <v>1</v>
      </c>
      <c r="F94">
        <f>_xlfn.XLOOKUP("H.R. 6976",Table2[Bill],Table2[Agree Value])</f>
        <v>0</v>
      </c>
      <c r="G94">
        <f>IF(_6976[[#This Row],[Value]]=_6976[[#This Row],[Agree]],_6976[[#This Row],[Count]],0)</f>
        <v>0</v>
      </c>
      <c r="H94">
        <f>_xlfn.XLOOKUP("H.R. 6976",Table2[Bill],Table2[Weight?],"Error")</f>
        <v>6</v>
      </c>
    </row>
    <row r="95" spans="1:8" x14ac:dyDescent="0.2">
      <c r="A95" t="s">
        <v>130</v>
      </c>
      <c r="B95" t="s">
        <v>5</v>
      </c>
      <c r="C95" t="s">
        <v>64</v>
      </c>
      <c r="D95" t="s">
        <v>7</v>
      </c>
      <c r="E95">
        <f>IF(_6976[[#This Row],[Vote]]="YEA",1,0)</f>
        <v>1</v>
      </c>
      <c r="F95">
        <f>_xlfn.XLOOKUP("H.R. 6976",Table2[Bill],Table2[Agree Value])</f>
        <v>0</v>
      </c>
      <c r="G95">
        <f>IF(_6976[[#This Row],[Value]]=_6976[[#This Row],[Agree]],_6976[[#This Row],[Count]],0)</f>
        <v>0</v>
      </c>
      <c r="H95">
        <f>_xlfn.XLOOKUP("H.R. 6976",Table2[Bill],Table2[Weight?],"Error")</f>
        <v>6</v>
      </c>
    </row>
    <row r="96" spans="1:8" x14ac:dyDescent="0.2">
      <c r="A96" t="s">
        <v>131</v>
      </c>
      <c r="B96" t="s">
        <v>1</v>
      </c>
      <c r="C96" t="s">
        <v>132</v>
      </c>
      <c r="D96" t="s">
        <v>7</v>
      </c>
      <c r="E96">
        <f>IF(_6976[[#This Row],[Vote]]="YEA",1,0)</f>
        <v>1</v>
      </c>
      <c r="F96">
        <f>_xlfn.XLOOKUP("H.R. 6976",Table2[Bill],Table2[Agree Value])</f>
        <v>0</v>
      </c>
      <c r="G96">
        <f>IF(_6976[[#This Row],[Value]]=_6976[[#This Row],[Agree]],_6976[[#This Row],[Count]],0)</f>
        <v>0</v>
      </c>
      <c r="H96">
        <f>_xlfn.XLOOKUP("H.R. 6976",Table2[Bill],Table2[Weight?],"Error")</f>
        <v>6</v>
      </c>
    </row>
    <row r="97" spans="1:8" x14ac:dyDescent="0.2">
      <c r="A97" t="s">
        <v>133</v>
      </c>
      <c r="B97" t="s">
        <v>5</v>
      </c>
      <c r="C97" t="s">
        <v>31</v>
      </c>
      <c r="D97" t="s">
        <v>7</v>
      </c>
      <c r="E97">
        <f>IF(_6976[[#This Row],[Vote]]="YEA",1,0)</f>
        <v>1</v>
      </c>
      <c r="F97">
        <f>_xlfn.XLOOKUP("H.R. 6976",Table2[Bill],Table2[Agree Value])</f>
        <v>0</v>
      </c>
      <c r="G97">
        <f>IF(_6976[[#This Row],[Value]]=_6976[[#This Row],[Agree]],_6976[[#This Row],[Count]],0)</f>
        <v>0</v>
      </c>
      <c r="H97">
        <f>_xlfn.XLOOKUP("H.R. 6976",Table2[Bill],Table2[Weight?],"Error")</f>
        <v>6</v>
      </c>
    </row>
    <row r="98" spans="1:8" x14ac:dyDescent="0.2">
      <c r="A98" t="s">
        <v>134</v>
      </c>
      <c r="B98" t="s">
        <v>1</v>
      </c>
      <c r="C98" t="s">
        <v>62</v>
      </c>
      <c r="D98" t="s">
        <v>3</v>
      </c>
      <c r="E98">
        <f>IF(_6976[[#This Row],[Vote]]="YEA",1,0)</f>
        <v>0</v>
      </c>
      <c r="F98">
        <f>_xlfn.XLOOKUP("H.R. 6976",Table2[Bill],Table2[Agree Value])</f>
        <v>0</v>
      </c>
      <c r="G98">
        <f>IF(_6976[[#This Row],[Value]]=_6976[[#This Row],[Agree]],_6976[[#This Row],[Count]],0)</f>
        <v>6</v>
      </c>
      <c r="H98">
        <f>_xlfn.XLOOKUP("H.R. 6976",Table2[Bill],Table2[Weight?],"Error")</f>
        <v>6</v>
      </c>
    </row>
    <row r="99" spans="1:8" x14ac:dyDescent="0.2">
      <c r="A99" t="s">
        <v>135</v>
      </c>
      <c r="B99" t="s">
        <v>1</v>
      </c>
      <c r="C99" t="s">
        <v>2</v>
      </c>
      <c r="D99" t="s">
        <v>7</v>
      </c>
      <c r="E99">
        <f>IF(_6976[[#This Row],[Vote]]="YEA",1,0)</f>
        <v>1</v>
      </c>
      <c r="F99">
        <f>_xlfn.XLOOKUP("H.R. 6976",Table2[Bill],Table2[Agree Value])</f>
        <v>0</v>
      </c>
      <c r="G99">
        <f>IF(_6976[[#This Row],[Value]]=_6976[[#This Row],[Agree]],_6976[[#This Row],[Count]],0)</f>
        <v>0</v>
      </c>
      <c r="H99">
        <f>_xlfn.XLOOKUP("H.R. 6976",Table2[Bill],Table2[Weight?],"Error")</f>
        <v>6</v>
      </c>
    </row>
    <row r="100" spans="1:8" x14ac:dyDescent="0.2">
      <c r="A100" t="s">
        <v>136</v>
      </c>
      <c r="B100" t="s">
        <v>5</v>
      </c>
      <c r="C100" t="s">
        <v>15</v>
      </c>
      <c r="D100" t="s">
        <v>7</v>
      </c>
      <c r="E100">
        <f>IF(_6976[[#This Row],[Vote]]="YEA",1,0)</f>
        <v>1</v>
      </c>
      <c r="F100">
        <f>_xlfn.XLOOKUP("H.R. 6976",Table2[Bill],Table2[Agree Value])</f>
        <v>0</v>
      </c>
      <c r="G100">
        <f>IF(_6976[[#This Row],[Value]]=_6976[[#This Row],[Agree]],_6976[[#This Row],[Count]],0)</f>
        <v>0</v>
      </c>
      <c r="H100">
        <f>_xlfn.XLOOKUP("H.R. 6976",Table2[Bill],Table2[Weight?],"Error")</f>
        <v>6</v>
      </c>
    </row>
    <row r="101" spans="1:8" x14ac:dyDescent="0.2">
      <c r="A101" t="s">
        <v>137</v>
      </c>
      <c r="B101" t="s">
        <v>1</v>
      </c>
      <c r="C101" t="s">
        <v>66</v>
      </c>
      <c r="D101" t="s">
        <v>3</v>
      </c>
      <c r="E101">
        <f>IF(_6976[[#This Row],[Vote]]="YEA",1,0)</f>
        <v>0</v>
      </c>
      <c r="F101">
        <f>_xlfn.XLOOKUP("H.R. 6976",Table2[Bill],Table2[Agree Value])</f>
        <v>0</v>
      </c>
      <c r="G101">
        <f>IF(_6976[[#This Row],[Value]]=_6976[[#This Row],[Agree]],_6976[[#This Row],[Count]],0)</f>
        <v>6</v>
      </c>
      <c r="H101">
        <f>_xlfn.XLOOKUP("H.R. 6976",Table2[Bill],Table2[Weight?],"Error")</f>
        <v>6</v>
      </c>
    </row>
    <row r="102" spans="1:8" x14ac:dyDescent="0.2">
      <c r="A102" t="s">
        <v>138</v>
      </c>
      <c r="B102" t="s">
        <v>1</v>
      </c>
      <c r="C102" t="s">
        <v>59</v>
      </c>
      <c r="D102" t="s">
        <v>3</v>
      </c>
      <c r="E102">
        <f>IF(_6976[[#This Row],[Vote]]="YEA",1,0)</f>
        <v>0</v>
      </c>
      <c r="F102">
        <f>_xlfn.XLOOKUP("H.R. 6976",Table2[Bill],Table2[Agree Value])</f>
        <v>0</v>
      </c>
      <c r="G102">
        <f>IF(_6976[[#This Row],[Value]]=_6976[[#This Row],[Agree]],_6976[[#This Row],[Count]],0)</f>
        <v>6</v>
      </c>
      <c r="H102">
        <f>_xlfn.XLOOKUP("H.R. 6976",Table2[Bill],Table2[Weight?],"Error")</f>
        <v>6</v>
      </c>
    </row>
    <row r="103" spans="1:8" x14ac:dyDescent="0.2">
      <c r="A103" t="s">
        <v>139</v>
      </c>
      <c r="B103" t="s">
        <v>1</v>
      </c>
      <c r="C103" t="s">
        <v>118</v>
      </c>
      <c r="D103" t="s">
        <v>3</v>
      </c>
      <c r="E103">
        <f>IF(_6976[[#This Row],[Vote]]="YEA",1,0)</f>
        <v>0</v>
      </c>
      <c r="F103">
        <f>_xlfn.XLOOKUP("H.R. 6976",Table2[Bill],Table2[Agree Value])</f>
        <v>0</v>
      </c>
      <c r="G103">
        <f>IF(_6976[[#This Row],[Value]]=_6976[[#This Row],[Agree]],_6976[[#This Row],[Count]],0)</f>
        <v>6</v>
      </c>
      <c r="H103">
        <f>_xlfn.XLOOKUP("H.R. 6976",Table2[Bill],Table2[Weight?],"Error")</f>
        <v>6</v>
      </c>
    </row>
    <row r="104" spans="1:8" x14ac:dyDescent="0.2">
      <c r="A104" t="s">
        <v>140</v>
      </c>
      <c r="B104" t="s">
        <v>1</v>
      </c>
      <c r="C104" t="s">
        <v>141</v>
      </c>
      <c r="D104" t="s">
        <v>3</v>
      </c>
      <c r="E104">
        <f>IF(_6976[[#This Row],[Vote]]="YEA",1,0)</f>
        <v>0</v>
      </c>
      <c r="F104">
        <f>_xlfn.XLOOKUP("H.R. 6976",Table2[Bill],Table2[Agree Value])</f>
        <v>0</v>
      </c>
      <c r="G104">
        <f>IF(_6976[[#This Row],[Value]]=_6976[[#This Row],[Agree]],_6976[[#This Row],[Count]],0)</f>
        <v>6</v>
      </c>
      <c r="H104">
        <f>_xlfn.XLOOKUP("H.R. 6976",Table2[Bill],Table2[Weight?],"Error")</f>
        <v>6</v>
      </c>
    </row>
    <row r="105" spans="1:8" x14ac:dyDescent="0.2">
      <c r="A105" t="s">
        <v>142</v>
      </c>
      <c r="B105" t="s">
        <v>1</v>
      </c>
      <c r="C105" t="s">
        <v>66</v>
      </c>
      <c r="D105" t="s">
        <v>7</v>
      </c>
      <c r="E105">
        <f>IF(_6976[[#This Row],[Vote]]="YEA",1,0)</f>
        <v>1</v>
      </c>
      <c r="F105">
        <f>_xlfn.XLOOKUP("H.R. 6976",Table2[Bill],Table2[Agree Value])</f>
        <v>0</v>
      </c>
      <c r="G105">
        <f>IF(_6976[[#This Row],[Value]]=_6976[[#This Row],[Agree]],_6976[[#This Row],[Count]],0)</f>
        <v>0</v>
      </c>
      <c r="H105">
        <f>_xlfn.XLOOKUP("H.R. 6976",Table2[Bill],Table2[Weight?],"Error")</f>
        <v>6</v>
      </c>
    </row>
    <row r="106" spans="1:8" x14ac:dyDescent="0.2">
      <c r="A106" t="s">
        <v>143</v>
      </c>
      <c r="B106" t="s">
        <v>1</v>
      </c>
      <c r="C106" t="s">
        <v>9</v>
      </c>
      <c r="D106" t="s">
        <v>3</v>
      </c>
      <c r="E106">
        <f>IF(_6976[[#This Row],[Vote]]="YEA",1,0)</f>
        <v>0</v>
      </c>
      <c r="F106">
        <f>_xlfn.XLOOKUP("H.R. 6976",Table2[Bill],Table2[Agree Value])</f>
        <v>0</v>
      </c>
      <c r="G106">
        <f>IF(_6976[[#This Row],[Value]]=_6976[[#This Row],[Agree]],_6976[[#This Row],[Count]],0)</f>
        <v>6</v>
      </c>
      <c r="H106">
        <f>_xlfn.XLOOKUP("H.R. 6976",Table2[Bill],Table2[Weight?],"Error")</f>
        <v>6</v>
      </c>
    </row>
    <row r="107" spans="1:8" x14ac:dyDescent="0.2">
      <c r="A107" t="s">
        <v>144</v>
      </c>
      <c r="B107" t="s">
        <v>5</v>
      </c>
      <c r="C107" t="s">
        <v>75</v>
      </c>
      <c r="D107" t="s">
        <v>7</v>
      </c>
      <c r="E107">
        <f>IF(_6976[[#This Row],[Vote]]="YEA",1,0)</f>
        <v>1</v>
      </c>
      <c r="F107">
        <f>_xlfn.XLOOKUP("H.R. 6976",Table2[Bill],Table2[Agree Value])</f>
        <v>0</v>
      </c>
      <c r="G107">
        <f>IF(_6976[[#This Row],[Value]]=_6976[[#This Row],[Agree]],_6976[[#This Row],[Count]],0)</f>
        <v>0</v>
      </c>
      <c r="H107">
        <f>_xlfn.XLOOKUP("H.R. 6976",Table2[Bill],Table2[Weight?],"Error")</f>
        <v>6</v>
      </c>
    </row>
    <row r="108" spans="1:8" x14ac:dyDescent="0.2">
      <c r="A108" t="s">
        <v>145</v>
      </c>
      <c r="B108" t="s">
        <v>5</v>
      </c>
      <c r="C108" t="s">
        <v>39</v>
      </c>
      <c r="D108" t="s">
        <v>7</v>
      </c>
      <c r="E108">
        <f>IF(_6976[[#This Row],[Vote]]="YEA",1,0)</f>
        <v>1</v>
      </c>
      <c r="F108">
        <f>_xlfn.XLOOKUP("H.R. 6976",Table2[Bill],Table2[Agree Value])</f>
        <v>0</v>
      </c>
      <c r="G108">
        <f>IF(_6976[[#This Row],[Value]]=_6976[[#This Row],[Agree]],_6976[[#This Row],[Count]],0)</f>
        <v>0</v>
      </c>
      <c r="H108">
        <f>_xlfn.XLOOKUP("H.R. 6976",Table2[Bill],Table2[Weight?],"Error")</f>
        <v>6</v>
      </c>
    </row>
    <row r="109" spans="1:8" x14ac:dyDescent="0.2">
      <c r="A109" t="s">
        <v>146</v>
      </c>
      <c r="B109" t="s">
        <v>1</v>
      </c>
      <c r="C109" t="s">
        <v>45</v>
      </c>
      <c r="D109" t="s">
        <v>400</v>
      </c>
      <c r="E109">
        <f>IF(_6976[[#This Row],[Vote]]="YEA",1,0)</f>
        <v>0</v>
      </c>
      <c r="F109">
        <f>_xlfn.XLOOKUP("H.R. 6976",Table2[Bill],Table2[Agree Value])</f>
        <v>0</v>
      </c>
      <c r="G109">
        <f>IF(_6976[[#This Row],[Value]]=_6976[[#This Row],[Agree]],_6976[[#This Row],[Count]],0)</f>
        <v>6</v>
      </c>
      <c r="H109">
        <f>_xlfn.XLOOKUP("H.R. 6976",Table2[Bill],Table2[Weight?],"Error")</f>
        <v>6</v>
      </c>
    </row>
    <row r="110" spans="1:8" x14ac:dyDescent="0.2">
      <c r="A110" t="s">
        <v>147</v>
      </c>
      <c r="B110" t="s">
        <v>1</v>
      </c>
      <c r="C110" t="s">
        <v>15</v>
      </c>
      <c r="D110" t="s">
        <v>3</v>
      </c>
      <c r="E110">
        <f>IF(_6976[[#This Row],[Vote]]="YEA",1,0)</f>
        <v>0</v>
      </c>
      <c r="F110">
        <f>_xlfn.XLOOKUP("H.R. 6976",Table2[Bill],Table2[Agree Value])</f>
        <v>0</v>
      </c>
      <c r="G110">
        <f>IF(_6976[[#This Row],[Value]]=_6976[[#This Row],[Agree]],_6976[[#This Row],[Count]],0)</f>
        <v>6</v>
      </c>
      <c r="H110">
        <f>_xlfn.XLOOKUP("H.R. 6976",Table2[Bill],Table2[Weight?],"Error")</f>
        <v>6</v>
      </c>
    </row>
    <row r="111" spans="1:8" x14ac:dyDescent="0.2">
      <c r="A111" t="s">
        <v>148</v>
      </c>
      <c r="B111" t="s">
        <v>5</v>
      </c>
      <c r="C111" t="s">
        <v>39</v>
      </c>
      <c r="D111" t="s">
        <v>7</v>
      </c>
      <c r="E111">
        <f>IF(_6976[[#This Row],[Vote]]="YEA",1,0)</f>
        <v>1</v>
      </c>
      <c r="F111">
        <f>_xlfn.XLOOKUP("H.R. 6976",Table2[Bill],Table2[Agree Value])</f>
        <v>0</v>
      </c>
      <c r="G111">
        <f>IF(_6976[[#This Row],[Value]]=_6976[[#This Row],[Agree]],_6976[[#This Row],[Count]],0)</f>
        <v>0</v>
      </c>
      <c r="H111">
        <f>_xlfn.XLOOKUP("H.R. 6976",Table2[Bill],Table2[Weight?],"Error")</f>
        <v>6</v>
      </c>
    </row>
    <row r="112" spans="1:8" x14ac:dyDescent="0.2">
      <c r="A112" t="s">
        <v>149</v>
      </c>
      <c r="B112" t="s">
        <v>5</v>
      </c>
      <c r="C112" t="s">
        <v>9</v>
      </c>
      <c r="D112" t="s">
        <v>7</v>
      </c>
      <c r="E112">
        <f>IF(_6976[[#This Row],[Vote]]="YEA",1,0)</f>
        <v>1</v>
      </c>
      <c r="F112">
        <f>_xlfn.XLOOKUP("H.R. 6976",Table2[Bill],Table2[Agree Value])</f>
        <v>0</v>
      </c>
      <c r="G112">
        <f>IF(_6976[[#This Row],[Value]]=_6976[[#This Row],[Agree]],_6976[[#This Row],[Count]],0)</f>
        <v>0</v>
      </c>
      <c r="H112">
        <f>_xlfn.XLOOKUP("H.R. 6976",Table2[Bill],Table2[Weight?],"Error")</f>
        <v>6</v>
      </c>
    </row>
    <row r="113" spans="1:8" x14ac:dyDescent="0.2">
      <c r="A113" t="s">
        <v>150</v>
      </c>
      <c r="B113" t="s">
        <v>5</v>
      </c>
      <c r="C113" t="s">
        <v>108</v>
      </c>
      <c r="D113" t="s">
        <v>7</v>
      </c>
      <c r="E113">
        <f>IF(_6976[[#This Row],[Vote]]="YEA",1,0)</f>
        <v>1</v>
      </c>
      <c r="F113">
        <f>_xlfn.XLOOKUP("H.R. 6976",Table2[Bill],Table2[Agree Value])</f>
        <v>0</v>
      </c>
      <c r="G113">
        <f>IF(_6976[[#This Row],[Value]]=_6976[[#This Row],[Agree]],_6976[[#This Row],[Count]],0)</f>
        <v>0</v>
      </c>
      <c r="H113">
        <f>_xlfn.XLOOKUP("H.R. 6976",Table2[Bill],Table2[Weight?],"Error")</f>
        <v>6</v>
      </c>
    </row>
    <row r="114" spans="1:8" x14ac:dyDescent="0.2">
      <c r="A114" t="s">
        <v>151</v>
      </c>
      <c r="B114" t="s">
        <v>5</v>
      </c>
      <c r="C114" t="s">
        <v>39</v>
      </c>
      <c r="D114" t="s">
        <v>7</v>
      </c>
      <c r="E114">
        <f>IF(_6976[[#This Row],[Vote]]="YEA",1,0)</f>
        <v>1</v>
      </c>
      <c r="F114">
        <f>_xlfn.XLOOKUP("H.R. 6976",Table2[Bill],Table2[Agree Value])</f>
        <v>0</v>
      </c>
      <c r="G114">
        <f>IF(_6976[[#This Row],[Value]]=_6976[[#This Row],[Agree]],_6976[[#This Row],[Count]],0)</f>
        <v>0</v>
      </c>
      <c r="H114">
        <f>_xlfn.XLOOKUP("H.R. 6976",Table2[Bill],Table2[Weight?],"Error")</f>
        <v>6</v>
      </c>
    </row>
    <row r="115" spans="1:8" x14ac:dyDescent="0.2">
      <c r="A115" t="s">
        <v>152</v>
      </c>
      <c r="B115" t="s">
        <v>5</v>
      </c>
      <c r="C115" t="s">
        <v>2</v>
      </c>
      <c r="D115" t="s">
        <v>7</v>
      </c>
      <c r="E115">
        <f>IF(_6976[[#This Row],[Vote]]="YEA",1,0)</f>
        <v>1</v>
      </c>
      <c r="F115">
        <f>_xlfn.XLOOKUP("H.R. 6976",Table2[Bill],Table2[Agree Value])</f>
        <v>0</v>
      </c>
      <c r="G115">
        <f>IF(_6976[[#This Row],[Value]]=_6976[[#This Row],[Agree]],_6976[[#This Row],[Count]],0)</f>
        <v>0</v>
      </c>
      <c r="H115">
        <f>_xlfn.XLOOKUP("H.R. 6976",Table2[Bill],Table2[Weight?],"Error")</f>
        <v>6</v>
      </c>
    </row>
    <row r="116" spans="1:8" x14ac:dyDescent="0.2">
      <c r="A116" t="s">
        <v>153</v>
      </c>
      <c r="B116" t="s">
        <v>5</v>
      </c>
      <c r="C116" t="s">
        <v>15</v>
      </c>
      <c r="D116" t="s">
        <v>7</v>
      </c>
      <c r="E116">
        <f>IF(_6976[[#This Row],[Vote]]="YEA",1,0)</f>
        <v>1</v>
      </c>
      <c r="F116">
        <f>_xlfn.XLOOKUP("H.R. 6976",Table2[Bill],Table2[Agree Value])</f>
        <v>0</v>
      </c>
      <c r="G116">
        <f>IF(_6976[[#This Row],[Value]]=_6976[[#This Row],[Agree]],_6976[[#This Row],[Count]],0)</f>
        <v>0</v>
      </c>
      <c r="H116">
        <f>_xlfn.XLOOKUP("H.R. 6976",Table2[Bill],Table2[Weight?],"Error")</f>
        <v>6</v>
      </c>
    </row>
    <row r="117" spans="1:8" x14ac:dyDescent="0.2">
      <c r="A117" t="s">
        <v>154</v>
      </c>
      <c r="B117" t="s">
        <v>5</v>
      </c>
      <c r="C117" t="s">
        <v>120</v>
      </c>
      <c r="D117" t="s">
        <v>7</v>
      </c>
      <c r="E117">
        <f>IF(_6976[[#This Row],[Vote]]="YEA",1,0)</f>
        <v>1</v>
      </c>
      <c r="F117">
        <f>_xlfn.XLOOKUP("H.R. 6976",Table2[Bill],Table2[Agree Value])</f>
        <v>0</v>
      </c>
      <c r="G117">
        <f>IF(_6976[[#This Row],[Value]]=_6976[[#This Row],[Agree]],_6976[[#This Row],[Count]],0)</f>
        <v>0</v>
      </c>
      <c r="H117">
        <f>_xlfn.XLOOKUP("H.R. 6976",Table2[Bill],Table2[Weight?],"Error")</f>
        <v>6</v>
      </c>
    </row>
    <row r="118" spans="1:8" x14ac:dyDescent="0.2">
      <c r="A118" t="s">
        <v>155</v>
      </c>
      <c r="B118" t="s">
        <v>1</v>
      </c>
      <c r="C118" t="s">
        <v>15</v>
      </c>
      <c r="D118" t="s">
        <v>3</v>
      </c>
      <c r="E118">
        <f>IF(_6976[[#This Row],[Vote]]="YEA",1,0)</f>
        <v>0</v>
      </c>
      <c r="F118">
        <f>_xlfn.XLOOKUP("H.R. 6976",Table2[Bill],Table2[Agree Value])</f>
        <v>0</v>
      </c>
      <c r="G118">
        <f>IF(_6976[[#This Row],[Value]]=_6976[[#This Row],[Agree]],_6976[[#This Row],[Count]],0)</f>
        <v>6</v>
      </c>
      <c r="H118">
        <f>_xlfn.XLOOKUP("H.R. 6976",Table2[Bill],Table2[Weight?],"Error")</f>
        <v>6</v>
      </c>
    </row>
    <row r="119" spans="1:8" x14ac:dyDescent="0.2">
      <c r="A119" t="s">
        <v>156</v>
      </c>
      <c r="B119" t="s">
        <v>1</v>
      </c>
      <c r="C119" t="s">
        <v>9</v>
      </c>
      <c r="D119" t="s">
        <v>3</v>
      </c>
      <c r="E119">
        <f>IF(_6976[[#This Row],[Vote]]="YEA",1,0)</f>
        <v>0</v>
      </c>
      <c r="F119">
        <f>_xlfn.XLOOKUP("H.R. 6976",Table2[Bill],Table2[Agree Value])</f>
        <v>0</v>
      </c>
      <c r="G119">
        <f>IF(_6976[[#This Row],[Value]]=_6976[[#This Row],[Agree]],_6976[[#This Row],[Count]],0)</f>
        <v>6</v>
      </c>
      <c r="H119">
        <f>_xlfn.XLOOKUP("H.R. 6976",Table2[Bill],Table2[Weight?],"Error")</f>
        <v>6</v>
      </c>
    </row>
    <row r="120" spans="1:8" x14ac:dyDescent="0.2">
      <c r="A120" t="s">
        <v>157</v>
      </c>
      <c r="B120" t="s">
        <v>1</v>
      </c>
      <c r="C120" t="s">
        <v>64</v>
      </c>
      <c r="D120" t="s">
        <v>3</v>
      </c>
      <c r="E120">
        <f>IF(_6976[[#This Row],[Vote]]="YEA",1,0)</f>
        <v>0</v>
      </c>
      <c r="F120">
        <f>_xlfn.XLOOKUP("H.R. 6976",Table2[Bill],Table2[Agree Value])</f>
        <v>0</v>
      </c>
      <c r="G120">
        <f>IF(_6976[[#This Row],[Value]]=_6976[[#This Row],[Agree]],_6976[[#This Row],[Count]],0)</f>
        <v>6</v>
      </c>
      <c r="H120">
        <f>_xlfn.XLOOKUP("H.R. 6976",Table2[Bill],Table2[Weight?],"Error")</f>
        <v>6</v>
      </c>
    </row>
    <row r="121" spans="1:8" x14ac:dyDescent="0.2">
      <c r="A121" t="s">
        <v>158</v>
      </c>
      <c r="B121" t="s">
        <v>5</v>
      </c>
      <c r="C121" t="s">
        <v>132</v>
      </c>
      <c r="D121" t="s">
        <v>7</v>
      </c>
      <c r="E121">
        <f>IF(_6976[[#This Row],[Vote]]="YEA",1,0)</f>
        <v>1</v>
      </c>
      <c r="F121">
        <f>_xlfn.XLOOKUP("H.R. 6976",Table2[Bill],Table2[Agree Value])</f>
        <v>0</v>
      </c>
      <c r="G121">
        <f>IF(_6976[[#This Row],[Value]]=_6976[[#This Row],[Agree]],_6976[[#This Row],[Count]],0)</f>
        <v>0</v>
      </c>
      <c r="H121">
        <f>_xlfn.XLOOKUP("H.R. 6976",Table2[Bill],Table2[Weight?],"Error")</f>
        <v>6</v>
      </c>
    </row>
    <row r="122" spans="1:8" x14ac:dyDescent="0.2">
      <c r="A122" t="s">
        <v>159</v>
      </c>
      <c r="B122" t="s">
        <v>1</v>
      </c>
      <c r="C122" t="s">
        <v>66</v>
      </c>
      <c r="D122" t="s">
        <v>3</v>
      </c>
      <c r="E122">
        <f>IF(_6976[[#This Row],[Vote]]="YEA",1,0)</f>
        <v>0</v>
      </c>
      <c r="F122">
        <f>_xlfn.XLOOKUP("H.R. 6976",Table2[Bill],Table2[Agree Value])</f>
        <v>0</v>
      </c>
      <c r="G122">
        <f>IF(_6976[[#This Row],[Value]]=_6976[[#This Row],[Agree]],_6976[[#This Row],[Count]],0)</f>
        <v>6</v>
      </c>
      <c r="H122">
        <f>_xlfn.XLOOKUP("H.R. 6976",Table2[Bill],Table2[Weight?],"Error")</f>
        <v>6</v>
      </c>
    </row>
    <row r="123" spans="1:8" x14ac:dyDescent="0.2">
      <c r="A123" t="s">
        <v>160</v>
      </c>
      <c r="B123" t="s">
        <v>5</v>
      </c>
      <c r="C123" t="s">
        <v>161</v>
      </c>
      <c r="D123" t="s">
        <v>7</v>
      </c>
      <c r="E123">
        <f>IF(_6976[[#This Row],[Vote]]="YEA",1,0)</f>
        <v>1</v>
      </c>
      <c r="F123">
        <f>_xlfn.XLOOKUP("H.R. 6976",Table2[Bill],Table2[Agree Value])</f>
        <v>0</v>
      </c>
      <c r="G123">
        <f>IF(_6976[[#This Row],[Value]]=_6976[[#This Row],[Agree]],_6976[[#This Row],[Count]],0)</f>
        <v>0</v>
      </c>
      <c r="H123">
        <f>_xlfn.XLOOKUP("H.R. 6976",Table2[Bill],Table2[Weight?],"Error")</f>
        <v>6</v>
      </c>
    </row>
    <row r="124" spans="1:8" x14ac:dyDescent="0.2">
      <c r="A124" t="s">
        <v>162</v>
      </c>
      <c r="B124" t="s">
        <v>5</v>
      </c>
      <c r="C124" t="s">
        <v>15</v>
      </c>
      <c r="D124" t="s">
        <v>7</v>
      </c>
      <c r="E124">
        <f>IF(_6976[[#This Row],[Vote]]="YEA",1,0)</f>
        <v>1</v>
      </c>
      <c r="F124">
        <f>_xlfn.XLOOKUP("H.R. 6976",Table2[Bill],Table2[Agree Value])</f>
        <v>0</v>
      </c>
      <c r="G124">
        <f>IF(_6976[[#This Row],[Value]]=_6976[[#This Row],[Agree]],_6976[[#This Row],[Count]],0)</f>
        <v>0</v>
      </c>
      <c r="H124">
        <f>_xlfn.XLOOKUP("H.R. 6976",Table2[Bill],Table2[Weight?],"Error")</f>
        <v>6</v>
      </c>
    </row>
    <row r="125" spans="1:8" x14ac:dyDescent="0.2">
      <c r="A125" t="s">
        <v>163</v>
      </c>
      <c r="B125" t="s">
        <v>5</v>
      </c>
      <c r="C125" t="s">
        <v>164</v>
      </c>
      <c r="D125" t="s">
        <v>7</v>
      </c>
      <c r="E125">
        <f>IF(_6976[[#This Row],[Vote]]="YEA",1,0)</f>
        <v>1</v>
      </c>
      <c r="F125">
        <f>_xlfn.XLOOKUP("H.R. 6976",Table2[Bill],Table2[Agree Value])</f>
        <v>0</v>
      </c>
      <c r="G125">
        <f>IF(_6976[[#This Row],[Value]]=_6976[[#This Row],[Agree]],_6976[[#This Row],[Count]],0)</f>
        <v>0</v>
      </c>
      <c r="H125">
        <f>_xlfn.XLOOKUP("H.R. 6976",Table2[Bill],Table2[Weight?],"Error")</f>
        <v>6</v>
      </c>
    </row>
    <row r="126" spans="1:8" x14ac:dyDescent="0.2">
      <c r="A126" t="s">
        <v>165</v>
      </c>
      <c r="B126" t="s">
        <v>5</v>
      </c>
      <c r="C126" t="s">
        <v>13</v>
      </c>
      <c r="D126" t="s">
        <v>7</v>
      </c>
      <c r="E126">
        <f>IF(_6976[[#This Row],[Vote]]="YEA",1,0)</f>
        <v>1</v>
      </c>
      <c r="F126">
        <f>_xlfn.XLOOKUP("H.R. 6976",Table2[Bill],Table2[Agree Value])</f>
        <v>0</v>
      </c>
      <c r="G126">
        <f>IF(_6976[[#This Row],[Value]]=_6976[[#This Row],[Agree]],_6976[[#This Row],[Count]],0)</f>
        <v>0</v>
      </c>
      <c r="H126">
        <f>_xlfn.XLOOKUP("H.R. 6976",Table2[Bill],Table2[Weight?],"Error")</f>
        <v>6</v>
      </c>
    </row>
    <row r="127" spans="1:8" x14ac:dyDescent="0.2">
      <c r="A127" t="s">
        <v>166</v>
      </c>
      <c r="B127" t="s">
        <v>5</v>
      </c>
      <c r="C127" t="s">
        <v>120</v>
      </c>
      <c r="D127" t="s">
        <v>7</v>
      </c>
      <c r="E127">
        <f>IF(_6976[[#This Row],[Vote]]="YEA",1,0)</f>
        <v>1</v>
      </c>
      <c r="F127">
        <f>_xlfn.XLOOKUP("H.R. 6976",Table2[Bill],Table2[Agree Value])</f>
        <v>0</v>
      </c>
      <c r="G127">
        <f>IF(_6976[[#This Row],[Value]]=_6976[[#This Row],[Agree]],_6976[[#This Row],[Count]],0)</f>
        <v>0</v>
      </c>
      <c r="H127">
        <f>_xlfn.XLOOKUP("H.R. 6976",Table2[Bill],Table2[Weight?],"Error")</f>
        <v>6</v>
      </c>
    </row>
    <row r="128" spans="1:8" x14ac:dyDescent="0.2">
      <c r="A128" t="s">
        <v>167</v>
      </c>
      <c r="B128" t="s">
        <v>5</v>
      </c>
      <c r="C128" t="s">
        <v>120</v>
      </c>
      <c r="D128" t="s">
        <v>7</v>
      </c>
      <c r="E128">
        <f>IF(_6976[[#This Row],[Vote]]="YEA",1,0)</f>
        <v>1</v>
      </c>
      <c r="F128">
        <f>_xlfn.XLOOKUP("H.R. 6976",Table2[Bill],Table2[Agree Value])</f>
        <v>0</v>
      </c>
      <c r="G128">
        <f>IF(_6976[[#This Row],[Value]]=_6976[[#This Row],[Agree]],_6976[[#This Row],[Count]],0)</f>
        <v>0</v>
      </c>
      <c r="H128">
        <f>_xlfn.XLOOKUP("H.R. 6976",Table2[Bill],Table2[Weight?],"Error")</f>
        <v>6</v>
      </c>
    </row>
    <row r="129" spans="1:8" x14ac:dyDescent="0.2">
      <c r="A129" t="s">
        <v>168</v>
      </c>
      <c r="B129" t="s">
        <v>5</v>
      </c>
      <c r="C129" t="s">
        <v>169</v>
      </c>
      <c r="D129" t="s">
        <v>7</v>
      </c>
      <c r="E129">
        <f>IF(_6976[[#This Row],[Vote]]="YEA",1,0)</f>
        <v>1</v>
      </c>
      <c r="F129">
        <f>_xlfn.XLOOKUP("H.R. 6976",Table2[Bill],Table2[Agree Value])</f>
        <v>0</v>
      </c>
      <c r="G129">
        <f>IF(_6976[[#This Row],[Value]]=_6976[[#This Row],[Agree]],_6976[[#This Row],[Count]],0)</f>
        <v>0</v>
      </c>
      <c r="H129">
        <f>_xlfn.XLOOKUP("H.R. 6976",Table2[Bill],Table2[Weight?],"Error")</f>
        <v>6</v>
      </c>
    </row>
    <row r="130" spans="1:8" x14ac:dyDescent="0.2">
      <c r="A130" t="s">
        <v>170</v>
      </c>
      <c r="B130" t="s">
        <v>5</v>
      </c>
      <c r="C130" t="s">
        <v>66</v>
      </c>
      <c r="D130" t="s">
        <v>7</v>
      </c>
      <c r="E130">
        <f>IF(_6976[[#This Row],[Vote]]="YEA",1,0)</f>
        <v>1</v>
      </c>
      <c r="F130">
        <f>_xlfn.XLOOKUP("H.R. 6976",Table2[Bill],Table2[Agree Value])</f>
        <v>0</v>
      </c>
      <c r="G130">
        <f>IF(_6976[[#This Row],[Value]]=_6976[[#This Row],[Agree]],_6976[[#This Row],[Count]],0)</f>
        <v>0</v>
      </c>
      <c r="H130">
        <f>_xlfn.XLOOKUP("H.R. 6976",Table2[Bill],Table2[Weight?],"Error")</f>
        <v>6</v>
      </c>
    </row>
    <row r="131" spans="1:8" x14ac:dyDescent="0.2">
      <c r="A131" t="s">
        <v>171</v>
      </c>
      <c r="B131" t="s">
        <v>5</v>
      </c>
      <c r="C131" t="s">
        <v>75</v>
      </c>
      <c r="D131" t="s">
        <v>7</v>
      </c>
      <c r="E131">
        <f>IF(_6976[[#This Row],[Vote]]="YEA",1,0)</f>
        <v>1</v>
      </c>
      <c r="F131">
        <f>_xlfn.XLOOKUP("H.R. 6976",Table2[Bill],Table2[Agree Value])</f>
        <v>0</v>
      </c>
      <c r="G131">
        <f>IF(_6976[[#This Row],[Value]]=_6976[[#This Row],[Agree]],_6976[[#This Row],[Count]],0)</f>
        <v>0</v>
      </c>
      <c r="H131">
        <f>_xlfn.XLOOKUP("H.R. 6976",Table2[Bill],Table2[Weight?],"Error")</f>
        <v>6</v>
      </c>
    </row>
    <row r="132" spans="1:8" x14ac:dyDescent="0.2">
      <c r="A132" t="s">
        <v>172</v>
      </c>
      <c r="B132" t="s">
        <v>1</v>
      </c>
      <c r="C132" t="s">
        <v>15</v>
      </c>
      <c r="D132" t="s">
        <v>3</v>
      </c>
      <c r="E132">
        <f>IF(_6976[[#This Row],[Vote]]="YEA",1,0)</f>
        <v>0</v>
      </c>
      <c r="F132">
        <f>_xlfn.XLOOKUP("H.R. 6976",Table2[Bill],Table2[Agree Value])</f>
        <v>0</v>
      </c>
      <c r="G132">
        <f>IF(_6976[[#This Row],[Value]]=_6976[[#This Row],[Agree]],_6976[[#This Row],[Count]],0)</f>
        <v>6</v>
      </c>
      <c r="H132">
        <f>_xlfn.XLOOKUP("H.R. 6976",Table2[Bill],Table2[Weight?],"Error")</f>
        <v>6</v>
      </c>
    </row>
    <row r="133" spans="1:8" x14ac:dyDescent="0.2">
      <c r="A133" t="s">
        <v>173</v>
      </c>
      <c r="B133" t="s">
        <v>5</v>
      </c>
      <c r="C133" t="s">
        <v>27</v>
      </c>
      <c r="D133" t="s">
        <v>7</v>
      </c>
      <c r="E133">
        <f>IF(_6976[[#This Row],[Vote]]="YEA",1,0)</f>
        <v>1</v>
      </c>
      <c r="F133">
        <f>_xlfn.XLOOKUP("H.R. 6976",Table2[Bill],Table2[Agree Value])</f>
        <v>0</v>
      </c>
      <c r="G133">
        <f>IF(_6976[[#This Row],[Value]]=_6976[[#This Row],[Agree]],_6976[[#This Row],[Count]],0)</f>
        <v>0</v>
      </c>
      <c r="H133">
        <f>_xlfn.XLOOKUP("H.R. 6976",Table2[Bill],Table2[Weight?],"Error")</f>
        <v>6</v>
      </c>
    </row>
    <row r="134" spans="1:8" x14ac:dyDescent="0.2">
      <c r="A134" t="s">
        <v>174</v>
      </c>
      <c r="B134" t="s">
        <v>1</v>
      </c>
      <c r="C134" t="s">
        <v>62</v>
      </c>
      <c r="D134" t="s">
        <v>7</v>
      </c>
      <c r="E134">
        <f>IF(_6976[[#This Row],[Vote]]="YEA",1,0)</f>
        <v>1</v>
      </c>
      <c r="F134">
        <f>_xlfn.XLOOKUP("H.R. 6976",Table2[Bill],Table2[Agree Value])</f>
        <v>0</v>
      </c>
      <c r="G134">
        <f>IF(_6976[[#This Row],[Value]]=_6976[[#This Row],[Agree]],_6976[[#This Row],[Count]],0)</f>
        <v>0</v>
      </c>
      <c r="H134">
        <f>_xlfn.XLOOKUP("H.R. 6976",Table2[Bill],Table2[Weight?],"Error")</f>
        <v>6</v>
      </c>
    </row>
    <row r="135" spans="1:8" x14ac:dyDescent="0.2">
      <c r="A135" t="s">
        <v>175</v>
      </c>
      <c r="B135" t="s">
        <v>1</v>
      </c>
      <c r="C135" t="s">
        <v>2</v>
      </c>
      <c r="D135" t="s">
        <v>3</v>
      </c>
      <c r="E135">
        <f>IF(_6976[[#This Row],[Vote]]="YEA",1,0)</f>
        <v>0</v>
      </c>
      <c r="F135">
        <f>_xlfn.XLOOKUP("H.R. 6976",Table2[Bill],Table2[Agree Value])</f>
        <v>0</v>
      </c>
      <c r="G135">
        <f>IF(_6976[[#This Row],[Value]]=_6976[[#This Row],[Agree]],_6976[[#This Row],[Count]],0)</f>
        <v>6</v>
      </c>
      <c r="H135">
        <f>_xlfn.XLOOKUP("H.R. 6976",Table2[Bill],Table2[Weight?],"Error")</f>
        <v>6</v>
      </c>
    </row>
    <row r="136" spans="1:8" x14ac:dyDescent="0.2">
      <c r="A136" t="s">
        <v>176</v>
      </c>
      <c r="B136" t="s">
        <v>5</v>
      </c>
      <c r="C136" t="s">
        <v>2</v>
      </c>
      <c r="D136" t="s">
        <v>7</v>
      </c>
      <c r="E136">
        <f>IF(_6976[[#This Row],[Vote]]="YEA",1,0)</f>
        <v>1</v>
      </c>
      <c r="F136">
        <f>_xlfn.XLOOKUP("H.R. 6976",Table2[Bill],Table2[Agree Value])</f>
        <v>0</v>
      </c>
      <c r="G136">
        <f>IF(_6976[[#This Row],[Value]]=_6976[[#This Row],[Agree]],_6976[[#This Row],[Count]],0)</f>
        <v>0</v>
      </c>
      <c r="H136">
        <f>_xlfn.XLOOKUP("H.R. 6976",Table2[Bill],Table2[Weight?],"Error")</f>
        <v>6</v>
      </c>
    </row>
    <row r="137" spans="1:8" x14ac:dyDescent="0.2">
      <c r="A137" t="s">
        <v>177</v>
      </c>
      <c r="B137" t="s">
        <v>1</v>
      </c>
      <c r="C137" t="s">
        <v>39</v>
      </c>
      <c r="D137" t="s">
        <v>3</v>
      </c>
      <c r="E137">
        <f>IF(_6976[[#This Row],[Vote]]="YEA",1,0)</f>
        <v>0</v>
      </c>
      <c r="F137">
        <f>_xlfn.XLOOKUP("H.R. 6976",Table2[Bill],Table2[Agree Value])</f>
        <v>0</v>
      </c>
      <c r="G137">
        <f>IF(_6976[[#This Row],[Value]]=_6976[[#This Row],[Agree]],_6976[[#This Row],[Count]],0)</f>
        <v>6</v>
      </c>
      <c r="H137">
        <f>_xlfn.XLOOKUP("H.R. 6976",Table2[Bill],Table2[Weight?],"Error")</f>
        <v>6</v>
      </c>
    </row>
    <row r="138" spans="1:8" x14ac:dyDescent="0.2">
      <c r="A138" t="s">
        <v>178</v>
      </c>
      <c r="B138" t="s">
        <v>5</v>
      </c>
      <c r="C138" t="s">
        <v>39</v>
      </c>
      <c r="D138" t="s">
        <v>7</v>
      </c>
      <c r="E138">
        <f>IF(_6976[[#This Row],[Vote]]="YEA",1,0)</f>
        <v>1</v>
      </c>
      <c r="F138">
        <f>_xlfn.XLOOKUP("H.R. 6976",Table2[Bill],Table2[Agree Value])</f>
        <v>0</v>
      </c>
      <c r="G138">
        <f>IF(_6976[[#This Row],[Value]]=_6976[[#This Row],[Agree]],_6976[[#This Row],[Count]],0)</f>
        <v>0</v>
      </c>
      <c r="H138">
        <f>_xlfn.XLOOKUP("H.R. 6976",Table2[Bill],Table2[Weight?],"Error")</f>
        <v>6</v>
      </c>
    </row>
    <row r="139" spans="1:8" x14ac:dyDescent="0.2">
      <c r="A139" t="s">
        <v>179</v>
      </c>
      <c r="B139" t="s">
        <v>1</v>
      </c>
      <c r="C139" t="s">
        <v>39</v>
      </c>
      <c r="D139" t="s">
        <v>3</v>
      </c>
      <c r="E139">
        <f>IF(_6976[[#This Row],[Vote]]="YEA",1,0)</f>
        <v>0</v>
      </c>
      <c r="F139">
        <f>_xlfn.XLOOKUP("H.R. 6976",Table2[Bill],Table2[Agree Value])</f>
        <v>0</v>
      </c>
      <c r="G139">
        <f>IF(_6976[[#This Row],[Value]]=_6976[[#This Row],[Agree]],_6976[[#This Row],[Count]],0)</f>
        <v>6</v>
      </c>
      <c r="H139">
        <f>_xlfn.XLOOKUP("H.R. 6976",Table2[Bill],Table2[Weight?],"Error")</f>
        <v>6</v>
      </c>
    </row>
    <row r="140" spans="1:8" x14ac:dyDescent="0.2">
      <c r="A140" t="s">
        <v>180</v>
      </c>
      <c r="B140" t="s">
        <v>5</v>
      </c>
      <c r="C140" t="s">
        <v>108</v>
      </c>
      <c r="D140" t="s">
        <v>7</v>
      </c>
      <c r="E140">
        <f>IF(_6976[[#This Row],[Vote]]="YEA",1,0)</f>
        <v>1</v>
      </c>
      <c r="F140">
        <f>_xlfn.XLOOKUP("H.R. 6976",Table2[Bill],Table2[Agree Value])</f>
        <v>0</v>
      </c>
      <c r="G140">
        <f>IF(_6976[[#This Row],[Value]]=_6976[[#This Row],[Agree]],_6976[[#This Row],[Count]],0)</f>
        <v>0</v>
      </c>
      <c r="H140">
        <f>_xlfn.XLOOKUP("H.R. 6976",Table2[Bill],Table2[Weight?],"Error")</f>
        <v>6</v>
      </c>
    </row>
    <row r="141" spans="1:8" x14ac:dyDescent="0.2">
      <c r="A141" t="s">
        <v>181</v>
      </c>
      <c r="B141" t="s">
        <v>5</v>
      </c>
      <c r="C141" t="s">
        <v>182</v>
      </c>
      <c r="D141" t="s">
        <v>7</v>
      </c>
      <c r="E141">
        <f>IF(_6976[[#This Row],[Vote]]="YEA",1,0)</f>
        <v>1</v>
      </c>
      <c r="F141">
        <f>_xlfn.XLOOKUP("H.R. 6976",Table2[Bill],Table2[Agree Value])</f>
        <v>0</v>
      </c>
      <c r="G141">
        <f>IF(_6976[[#This Row],[Value]]=_6976[[#This Row],[Agree]],_6976[[#This Row],[Count]],0)</f>
        <v>0</v>
      </c>
      <c r="H141">
        <f>_xlfn.XLOOKUP("H.R. 6976",Table2[Bill],Table2[Weight?],"Error")</f>
        <v>6</v>
      </c>
    </row>
    <row r="142" spans="1:8" x14ac:dyDescent="0.2">
      <c r="A142" t="s">
        <v>183</v>
      </c>
      <c r="B142" t="s">
        <v>5</v>
      </c>
      <c r="C142" t="s">
        <v>39</v>
      </c>
      <c r="D142" t="s">
        <v>7</v>
      </c>
      <c r="E142">
        <f>IF(_6976[[#This Row],[Vote]]="YEA",1,0)</f>
        <v>1</v>
      </c>
      <c r="F142">
        <f>_xlfn.XLOOKUP("H.R. 6976",Table2[Bill],Table2[Agree Value])</f>
        <v>0</v>
      </c>
      <c r="G142">
        <f>IF(_6976[[#This Row],[Value]]=_6976[[#This Row],[Agree]],_6976[[#This Row],[Count]],0)</f>
        <v>0</v>
      </c>
      <c r="H142">
        <f>_xlfn.XLOOKUP("H.R. 6976",Table2[Bill],Table2[Weight?],"Error")</f>
        <v>6</v>
      </c>
    </row>
    <row r="143" spans="1:8" x14ac:dyDescent="0.2">
      <c r="A143" t="s">
        <v>184</v>
      </c>
      <c r="B143" t="s">
        <v>5</v>
      </c>
      <c r="C143" t="s">
        <v>169</v>
      </c>
      <c r="D143" t="s">
        <v>7</v>
      </c>
      <c r="E143">
        <f>IF(_6976[[#This Row],[Vote]]="YEA",1,0)</f>
        <v>1</v>
      </c>
      <c r="F143">
        <f>_xlfn.XLOOKUP("H.R. 6976",Table2[Bill],Table2[Agree Value])</f>
        <v>0</v>
      </c>
      <c r="G143">
        <f>IF(_6976[[#This Row],[Value]]=_6976[[#This Row],[Agree]],_6976[[#This Row],[Count]],0)</f>
        <v>0</v>
      </c>
      <c r="H143">
        <f>_xlfn.XLOOKUP("H.R. 6976",Table2[Bill],Table2[Weight?],"Error")</f>
        <v>6</v>
      </c>
    </row>
    <row r="144" spans="1:8" x14ac:dyDescent="0.2">
      <c r="A144" t="s">
        <v>185</v>
      </c>
      <c r="B144" t="s">
        <v>1</v>
      </c>
      <c r="C144" t="s">
        <v>51</v>
      </c>
      <c r="D144" t="s">
        <v>7</v>
      </c>
      <c r="E144">
        <f>IF(_6976[[#This Row],[Vote]]="YEA",1,0)</f>
        <v>1</v>
      </c>
      <c r="F144">
        <f>_xlfn.XLOOKUP("H.R. 6976",Table2[Bill],Table2[Agree Value])</f>
        <v>0</v>
      </c>
      <c r="G144">
        <f>IF(_6976[[#This Row],[Value]]=_6976[[#This Row],[Agree]],_6976[[#This Row],[Count]],0)</f>
        <v>0</v>
      </c>
      <c r="H144">
        <f>_xlfn.XLOOKUP("H.R. 6976",Table2[Bill],Table2[Weight?],"Error")</f>
        <v>6</v>
      </c>
    </row>
    <row r="145" spans="1:8" x14ac:dyDescent="0.2">
      <c r="A145" t="s">
        <v>186</v>
      </c>
      <c r="B145" t="s">
        <v>1</v>
      </c>
      <c r="C145" t="s">
        <v>9</v>
      </c>
      <c r="D145" t="s">
        <v>3</v>
      </c>
      <c r="E145">
        <f>IF(_6976[[#This Row],[Vote]]="YEA",1,0)</f>
        <v>0</v>
      </c>
      <c r="F145">
        <f>_xlfn.XLOOKUP("H.R. 6976",Table2[Bill],Table2[Agree Value])</f>
        <v>0</v>
      </c>
      <c r="G145">
        <f>IF(_6976[[#This Row],[Value]]=_6976[[#This Row],[Agree]],_6976[[#This Row],[Count]],0)</f>
        <v>6</v>
      </c>
      <c r="H145">
        <f>_xlfn.XLOOKUP("H.R. 6976",Table2[Bill],Table2[Weight?],"Error")</f>
        <v>6</v>
      </c>
    </row>
    <row r="146" spans="1:8" x14ac:dyDescent="0.2">
      <c r="A146" t="s">
        <v>187</v>
      </c>
      <c r="B146" t="s">
        <v>5</v>
      </c>
      <c r="C146" t="s">
        <v>64</v>
      </c>
      <c r="D146" t="s">
        <v>7</v>
      </c>
      <c r="E146">
        <f>IF(_6976[[#This Row],[Vote]]="YEA",1,0)</f>
        <v>1</v>
      </c>
      <c r="F146">
        <f>_xlfn.XLOOKUP("H.R. 6976",Table2[Bill],Table2[Agree Value])</f>
        <v>0</v>
      </c>
      <c r="G146">
        <f>IF(_6976[[#This Row],[Value]]=_6976[[#This Row],[Agree]],_6976[[#This Row],[Count]],0)</f>
        <v>0</v>
      </c>
      <c r="H146">
        <f>_xlfn.XLOOKUP("H.R. 6976",Table2[Bill],Table2[Weight?],"Error")</f>
        <v>6</v>
      </c>
    </row>
    <row r="147" spans="1:8" x14ac:dyDescent="0.2">
      <c r="A147" t="s">
        <v>188</v>
      </c>
      <c r="B147" t="s">
        <v>1</v>
      </c>
      <c r="C147" t="s">
        <v>62</v>
      </c>
      <c r="D147" t="s">
        <v>3</v>
      </c>
      <c r="E147">
        <f>IF(_6976[[#This Row],[Vote]]="YEA",1,0)</f>
        <v>0</v>
      </c>
      <c r="F147">
        <f>_xlfn.XLOOKUP("H.R. 6976",Table2[Bill],Table2[Agree Value])</f>
        <v>0</v>
      </c>
      <c r="G147">
        <f>IF(_6976[[#This Row],[Value]]=_6976[[#This Row],[Agree]],_6976[[#This Row],[Count]],0)</f>
        <v>6</v>
      </c>
      <c r="H147">
        <f>_xlfn.XLOOKUP("H.R. 6976",Table2[Bill],Table2[Weight?],"Error")</f>
        <v>6</v>
      </c>
    </row>
    <row r="148" spans="1:8" x14ac:dyDescent="0.2">
      <c r="A148" t="s">
        <v>189</v>
      </c>
      <c r="B148" t="s">
        <v>1</v>
      </c>
      <c r="C148" t="s">
        <v>15</v>
      </c>
      <c r="D148" t="s">
        <v>3</v>
      </c>
      <c r="E148">
        <f>IF(_6976[[#This Row],[Vote]]="YEA",1,0)</f>
        <v>0</v>
      </c>
      <c r="F148">
        <f>_xlfn.XLOOKUP("H.R. 6976",Table2[Bill],Table2[Agree Value])</f>
        <v>0</v>
      </c>
      <c r="G148">
        <f>IF(_6976[[#This Row],[Value]]=_6976[[#This Row],[Agree]],_6976[[#This Row],[Count]],0)</f>
        <v>6</v>
      </c>
      <c r="H148">
        <f>_xlfn.XLOOKUP("H.R. 6976",Table2[Bill],Table2[Weight?],"Error")</f>
        <v>6</v>
      </c>
    </row>
    <row r="149" spans="1:8" x14ac:dyDescent="0.2">
      <c r="A149" t="s">
        <v>190</v>
      </c>
      <c r="B149" t="s">
        <v>5</v>
      </c>
      <c r="C149" t="s">
        <v>9</v>
      </c>
      <c r="D149" t="s">
        <v>7</v>
      </c>
      <c r="E149">
        <f>IF(_6976[[#This Row],[Vote]]="YEA",1,0)</f>
        <v>1</v>
      </c>
      <c r="F149">
        <f>_xlfn.XLOOKUP("H.R. 6976",Table2[Bill],Table2[Agree Value])</f>
        <v>0</v>
      </c>
      <c r="G149">
        <f>IF(_6976[[#This Row],[Value]]=_6976[[#This Row],[Agree]],_6976[[#This Row],[Count]],0)</f>
        <v>0</v>
      </c>
      <c r="H149">
        <f>_xlfn.XLOOKUP("H.R. 6976",Table2[Bill],Table2[Weight?],"Error")</f>
        <v>6</v>
      </c>
    </row>
    <row r="150" spans="1:8" x14ac:dyDescent="0.2">
      <c r="A150" t="s">
        <v>191</v>
      </c>
      <c r="B150" t="s">
        <v>1</v>
      </c>
      <c r="C150" t="s">
        <v>9</v>
      </c>
      <c r="D150" t="s">
        <v>3</v>
      </c>
      <c r="E150">
        <f>IF(_6976[[#This Row],[Vote]]="YEA",1,0)</f>
        <v>0</v>
      </c>
      <c r="F150">
        <f>_xlfn.XLOOKUP("H.R. 6976",Table2[Bill],Table2[Agree Value])</f>
        <v>0</v>
      </c>
      <c r="G150">
        <f>IF(_6976[[#This Row],[Value]]=_6976[[#This Row],[Agree]],_6976[[#This Row],[Count]],0)</f>
        <v>6</v>
      </c>
      <c r="H150">
        <f>_xlfn.XLOOKUP("H.R. 6976",Table2[Bill],Table2[Weight?],"Error")</f>
        <v>6</v>
      </c>
    </row>
    <row r="151" spans="1:8" x14ac:dyDescent="0.2">
      <c r="A151" t="s">
        <v>192</v>
      </c>
      <c r="B151" t="s">
        <v>5</v>
      </c>
      <c r="C151" t="s">
        <v>39</v>
      </c>
      <c r="D151" t="s">
        <v>7</v>
      </c>
      <c r="E151">
        <f>IF(_6976[[#This Row],[Vote]]="YEA",1,0)</f>
        <v>1</v>
      </c>
      <c r="F151">
        <f>_xlfn.XLOOKUP("H.R. 6976",Table2[Bill],Table2[Agree Value])</f>
        <v>0</v>
      </c>
      <c r="G151">
        <f>IF(_6976[[#This Row],[Value]]=_6976[[#This Row],[Agree]],_6976[[#This Row],[Count]],0)</f>
        <v>0</v>
      </c>
      <c r="H151">
        <f>_xlfn.XLOOKUP("H.R. 6976",Table2[Bill],Table2[Weight?],"Error")</f>
        <v>6</v>
      </c>
    </row>
    <row r="152" spans="1:8" x14ac:dyDescent="0.2">
      <c r="A152" t="s">
        <v>193</v>
      </c>
      <c r="B152" t="s">
        <v>1</v>
      </c>
      <c r="C152" t="s">
        <v>194</v>
      </c>
      <c r="D152" t="s">
        <v>7</v>
      </c>
      <c r="E152">
        <f>IF(_6976[[#This Row],[Vote]]="YEA",1,0)</f>
        <v>1</v>
      </c>
      <c r="F152">
        <f>_xlfn.XLOOKUP("H.R. 6976",Table2[Bill],Table2[Agree Value])</f>
        <v>0</v>
      </c>
      <c r="G152">
        <f>IF(_6976[[#This Row],[Value]]=_6976[[#This Row],[Agree]],_6976[[#This Row],[Count]],0)</f>
        <v>0</v>
      </c>
      <c r="H152">
        <f>_xlfn.XLOOKUP("H.R. 6976",Table2[Bill],Table2[Weight?],"Error")</f>
        <v>6</v>
      </c>
    </row>
    <row r="153" spans="1:8" x14ac:dyDescent="0.2">
      <c r="A153" t="s">
        <v>195</v>
      </c>
      <c r="B153" t="s">
        <v>1</v>
      </c>
      <c r="C153" t="s">
        <v>64</v>
      </c>
      <c r="D153" t="s">
        <v>3</v>
      </c>
      <c r="E153">
        <f>IF(_6976[[#This Row],[Vote]]="YEA",1,0)</f>
        <v>0</v>
      </c>
      <c r="F153">
        <f>_xlfn.XLOOKUP("H.R. 6976",Table2[Bill],Table2[Agree Value])</f>
        <v>0</v>
      </c>
      <c r="G153">
        <f>IF(_6976[[#This Row],[Value]]=_6976[[#This Row],[Agree]],_6976[[#This Row],[Count]],0)</f>
        <v>6</v>
      </c>
      <c r="H153">
        <f>_xlfn.XLOOKUP("H.R. 6976",Table2[Bill],Table2[Weight?],"Error")</f>
        <v>6</v>
      </c>
    </row>
    <row r="154" spans="1:8" x14ac:dyDescent="0.2">
      <c r="A154" t="s">
        <v>196</v>
      </c>
      <c r="B154" t="s">
        <v>1</v>
      </c>
      <c r="C154" t="s">
        <v>9</v>
      </c>
      <c r="D154" t="s">
        <v>3</v>
      </c>
      <c r="E154">
        <f>IF(_6976[[#This Row],[Vote]]="YEA",1,0)</f>
        <v>0</v>
      </c>
      <c r="F154">
        <f>_xlfn.XLOOKUP("H.R. 6976",Table2[Bill],Table2[Agree Value])</f>
        <v>0</v>
      </c>
      <c r="G154">
        <f>IF(_6976[[#This Row],[Value]]=_6976[[#This Row],[Agree]],_6976[[#This Row],[Count]],0)</f>
        <v>6</v>
      </c>
      <c r="H154">
        <f>_xlfn.XLOOKUP("H.R. 6976",Table2[Bill],Table2[Weight?],"Error")</f>
        <v>6</v>
      </c>
    </row>
    <row r="155" spans="1:8" x14ac:dyDescent="0.2">
      <c r="A155" t="s">
        <v>197</v>
      </c>
      <c r="B155" t="s">
        <v>5</v>
      </c>
      <c r="C155" t="s">
        <v>15</v>
      </c>
      <c r="D155" t="s">
        <v>7</v>
      </c>
      <c r="E155">
        <f>IF(_6976[[#This Row],[Vote]]="YEA",1,0)</f>
        <v>1</v>
      </c>
      <c r="F155">
        <f>_xlfn.XLOOKUP("H.R. 6976",Table2[Bill],Table2[Agree Value])</f>
        <v>0</v>
      </c>
      <c r="G155">
        <f>IF(_6976[[#This Row],[Value]]=_6976[[#This Row],[Agree]],_6976[[#This Row],[Count]],0)</f>
        <v>0</v>
      </c>
      <c r="H155">
        <f>_xlfn.XLOOKUP("H.R. 6976",Table2[Bill],Table2[Weight?],"Error")</f>
        <v>6</v>
      </c>
    </row>
    <row r="156" spans="1:8" x14ac:dyDescent="0.2">
      <c r="A156" t="s">
        <v>198</v>
      </c>
      <c r="B156" t="s">
        <v>1</v>
      </c>
      <c r="C156" t="s">
        <v>15</v>
      </c>
      <c r="D156" t="s">
        <v>3</v>
      </c>
      <c r="E156">
        <f>IF(_6976[[#This Row],[Vote]]="YEA",1,0)</f>
        <v>0</v>
      </c>
      <c r="F156">
        <f>_xlfn.XLOOKUP("H.R. 6976",Table2[Bill],Table2[Agree Value])</f>
        <v>0</v>
      </c>
      <c r="G156">
        <f>IF(_6976[[#This Row],[Value]]=_6976[[#This Row],[Agree]],_6976[[#This Row],[Count]],0)</f>
        <v>6</v>
      </c>
      <c r="H156">
        <f>_xlfn.XLOOKUP("H.R. 6976",Table2[Bill],Table2[Weight?],"Error")</f>
        <v>6</v>
      </c>
    </row>
    <row r="157" spans="1:8" x14ac:dyDescent="0.2">
      <c r="A157" t="s">
        <v>199</v>
      </c>
      <c r="B157" t="s">
        <v>5</v>
      </c>
      <c r="C157" t="s">
        <v>47</v>
      </c>
      <c r="D157" t="s">
        <v>7</v>
      </c>
      <c r="E157">
        <f>IF(_6976[[#This Row],[Vote]]="YEA",1,0)</f>
        <v>1</v>
      </c>
      <c r="F157">
        <f>_xlfn.XLOOKUP("H.R. 6976",Table2[Bill],Table2[Agree Value])</f>
        <v>0</v>
      </c>
      <c r="G157">
        <f>IF(_6976[[#This Row],[Value]]=_6976[[#This Row],[Agree]],_6976[[#This Row],[Count]],0)</f>
        <v>0</v>
      </c>
      <c r="H157">
        <f>_xlfn.XLOOKUP("H.R. 6976",Table2[Bill],Table2[Weight?],"Error")</f>
        <v>6</v>
      </c>
    </row>
    <row r="158" spans="1:8" x14ac:dyDescent="0.2">
      <c r="A158" t="s">
        <v>200</v>
      </c>
      <c r="B158" t="s">
        <v>5</v>
      </c>
      <c r="C158" t="s">
        <v>15</v>
      </c>
      <c r="D158" t="s">
        <v>7</v>
      </c>
      <c r="E158">
        <f>IF(_6976[[#This Row],[Vote]]="YEA",1,0)</f>
        <v>1</v>
      </c>
      <c r="F158">
        <f>_xlfn.XLOOKUP("H.R. 6976",Table2[Bill],Table2[Agree Value])</f>
        <v>0</v>
      </c>
      <c r="G158">
        <f>IF(_6976[[#This Row],[Value]]=_6976[[#This Row],[Agree]],_6976[[#This Row],[Count]],0)</f>
        <v>0</v>
      </c>
      <c r="H158">
        <f>_xlfn.XLOOKUP("H.R. 6976",Table2[Bill],Table2[Weight?],"Error")</f>
        <v>6</v>
      </c>
    </row>
    <row r="159" spans="1:8" x14ac:dyDescent="0.2">
      <c r="A159" t="s">
        <v>201</v>
      </c>
      <c r="B159" t="s">
        <v>5</v>
      </c>
      <c r="C159" t="s">
        <v>51</v>
      </c>
      <c r="D159" t="s">
        <v>7</v>
      </c>
      <c r="E159">
        <f>IF(_6976[[#This Row],[Vote]]="YEA",1,0)</f>
        <v>1</v>
      </c>
      <c r="F159">
        <f>_xlfn.XLOOKUP("H.R. 6976",Table2[Bill],Table2[Agree Value])</f>
        <v>0</v>
      </c>
      <c r="G159">
        <f>IF(_6976[[#This Row],[Value]]=_6976[[#This Row],[Agree]],_6976[[#This Row],[Count]],0)</f>
        <v>0</v>
      </c>
      <c r="H159">
        <f>_xlfn.XLOOKUP("H.R. 6976",Table2[Bill],Table2[Weight?],"Error")</f>
        <v>6</v>
      </c>
    </row>
    <row r="160" spans="1:8" x14ac:dyDescent="0.2">
      <c r="A160" t="s">
        <v>202</v>
      </c>
      <c r="B160" t="s">
        <v>1</v>
      </c>
      <c r="C160" t="s">
        <v>203</v>
      </c>
      <c r="D160" t="s">
        <v>7</v>
      </c>
      <c r="E160">
        <f>IF(_6976[[#This Row],[Vote]]="YEA",1,0)</f>
        <v>1</v>
      </c>
      <c r="F160">
        <f>_xlfn.XLOOKUP("H.R. 6976",Table2[Bill],Table2[Agree Value])</f>
        <v>0</v>
      </c>
      <c r="G160">
        <f>IF(_6976[[#This Row],[Value]]=_6976[[#This Row],[Agree]],_6976[[#This Row],[Count]],0)</f>
        <v>0</v>
      </c>
      <c r="H160">
        <f>_xlfn.XLOOKUP("H.R. 6976",Table2[Bill],Table2[Weight?],"Error")</f>
        <v>6</v>
      </c>
    </row>
    <row r="161" spans="1:8" x14ac:dyDescent="0.2">
      <c r="A161" t="s">
        <v>204</v>
      </c>
      <c r="B161" t="s">
        <v>5</v>
      </c>
      <c r="C161" t="s">
        <v>15</v>
      </c>
      <c r="D161" t="s">
        <v>7</v>
      </c>
      <c r="E161">
        <f>IF(_6976[[#This Row],[Vote]]="YEA",1,0)</f>
        <v>1</v>
      </c>
      <c r="F161">
        <f>_xlfn.XLOOKUP("H.R. 6976",Table2[Bill],Table2[Agree Value])</f>
        <v>0</v>
      </c>
      <c r="G161">
        <f>IF(_6976[[#This Row],[Value]]=_6976[[#This Row],[Agree]],_6976[[#This Row],[Count]],0)</f>
        <v>0</v>
      </c>
      <c r="H161">
        <f>_xlfn.XLOOKUP("H.R. 6976",Table2[Bill],Table2[Weight?],"Error")</f>
        <v>6</v>
      </c>
    </row>
    <row r="162" spans="1:8" x14ac:dyDescent="0.2">
      <c r="A162" t="s">
        <v>205</v>
      </c>
      <c r="B162" t="s">
        <v>5</v>
      </c>
      <c r="C162" t="s">
        <v>89</v>
      </c>
      <c r="D162" t="s">
        <v>7</v>
      </c>
      <c r="E162">
        <f>IF(_6976[[#This Row],[Vote]]="YEA",1,0)</f>
        <v>1</v>
      </c>
      <c r="F162">
        <f>_xlfn.XLOOKUP("H.R. 6976",Table2[Bill],Table2[Agree Value])</f>
        <v>0</v>
      </c>
      <c r="G162">
        <f>IF(_6976[[#This Row],[Value]]=_6976[[#This Row],[Agree]],_6976[[#This Row],[Count]],0)</f>
        <v>0</v>
      </c>
      <c r="H162">
        <f>_xlfn.XLOOKUP("H.R. 6976",Table2[Bill],Table2[Weight?],"Error")</f>
        <v>6</v>
      </c>
    </row>
    <row r="163" spans="1:8" x14ac:dyDescent="0.2">
      <c r="A163" t="s">
        <v>206</v>
      </c>
      <c r="B163" t="s">
        <v>5</v>
      </c>
      <c r="C163" t="s">
        <v>11</v>
      </c>
      <c r="D163" t="s">
        <v>7</v>
      </c>
      <c r="E163">
        <f>IF(_6976[[#This Row],[Vote]]="YEA",1,0)</f>
        <v>1</v>
      </c>
      <c r="F163">
        <f>_xlfn.XLOOKUP("H.R. 6976",Table2[Bill],Table2[Agree Value])</f>
        <v>0</v>
      </c>
      <c r="G163">
        <f>IF(_6976[[#This Row],[Value]]=_6976[[#This Row],[Agree]],_6976[[#This Row],[Count]],0)</f>
        <v>0</v>
      </c>
      <c r="H163">
        <f>_xlfn.XLOOKUP("H.R. 6976",Table2[Bill],Table2[Weight?],"Error")</f>
        <v>6</v>
      </c>
    </row>
    <row r="164" spans="1:8" x14ac:dyDescent="0.2">
      <c r="A164" t="s">
        <v>207</v>
      </c>
      <c r="B164" t="s">
        <v>5</v>
      </c>
      <c r="C164" t="s">
        <v>75</v>
      </c>
      <c r="D164" t="s">
        <v>7</v>
      </c>
      <c r="E164">
        <f>IF(_6976[[#This Row],[Vote]]="YEA",1,0)</f>
        <v>1</v>
      </c>
      <c r="F164">
        <f>_xlfn.XLOOKUP("H.R. 6976",Table2[Bill],Table2[Agree Value])</f>
        <v>0</v>
      </c>
      <c r="G164">
        <f>IF(_6976[[#This Row],[Value]]=_6976[[#This Row],[Agree]],_6976[[#This Row],[Count]],0)</f>
        <v>0</v>
      </c>
      <c r="H164">
        <f>_xlfn.XLOOKUP("H.R. 6976",Table2[Bill],Table2[Weight?],"Error")</f>
        <v>6</v>
      </c>
    </row>
    <row r="165" spans="1:8" x14ac:dyDescent="0.2">
      <c r="A165" t="s">
        <v>208</v>
      </c>
      <c r="B165" t="s">
        <v>1</v>
      </c>
      <c r="C165" t="s">
        <v>15</v>
      </c>
      <c r="D165" t="s">
        <v>3</v>
      </c>
      <c r="E165">
        <f>IF(_6976[[#This Row],[Vote]]="YEA",1,0)</f>
        <v>0</v>
      </c>
      <c r="F165">
        <f>_xlfn.XLOOKUP("H.R. 6976",Table2[Bill],Table2[Agree Value])</f>
        <v>0</v>
      </c>
      <c r="G165">
        <f>IF(_6976[[#This Row],[Value]]=_6976[[#This Row],[Agree]],_6976[[#This Row],[Count]],0)</f>
        <v>6</v>
      </c>
      <c r="H165">
        <f>_xlfn.XLOOKUP("H.R. 6976",Table2[Bill],Table2[Weight?],"Error")</f>
        <v>6</v>
      </c>
    </row>
    <row r="166" spans="1:8" x14ac:dyDescent="0.2">
      <c r="A166" t="s">
        <v>209</v>
      </c>
      <c r="B166" t="s">
        <v>5</v>
      </c>
      <c r="C166" t="s">
        <v>13</v>
      </c>
      <c r="D166" t="s">
        <v>7</v>
      </c>
      <c r="E166">
        <f>IF(_6976[[#This Row],[Vote]]="YEA",1,0)</f>
        <v>1</v>
      </c>
      <c r="F166">
        <f>_xlfn.XLOOKUP("H.R. 6976",Table2[Bill],Table2[Agree Value])</f>
        <v>0</v>
      </c>
      <c r="G166">
        <f>IF(_6976[[#This Row],[Value]]=_6976[[#This Row],[Agree]],_6976[[#This Row],[Count]],0)</f>
        <v>0</v>
      </c>
      <c r="H166">
        <f>_xlfn.XLOOKUP("H.R. 6976",Table2[Bill],Table2[Weight?],"Error")</f>
        <v>6</v>
      </c>
    </row>
    <row r="167" spans="1:8" x14ac:dyDescent="0.2">
      <c r="A167" t="s">
        <v>210</v>
      </c>
      <c r="B167" t="s">
        <v>5</v>
      </c>
      <c r="C167" t="s">
        <v>47</v>
      </c>
      <c r="D167" t="s">
        <v>7</v>
      </c>
      <c r="E167">
        <f>IF(_6976[[#This Row],[Vote]]="YEA",1,0)</f>
        <v>1</v>
      </c>
      <c r="F167">
        <f>_xlfn.XLOOKUP("H.R. 6976",Table2[Bill],Table2[Agree Value])</f>
        <v>0</v>
      </c>
      <c r="G167">
        <f>IF(_6976[[#This Row],[Value]]=_6976[[#This Row],[Agree]],_6976[[#This Row],[Count]],0)</f>
        <v>0</v>
      </c>
      <c r="H167">
        <f>_xlfn.XLOOKUP("H.R. 6976",Table2[Bill],Table2[Weight?],"Error")</f>
        <v>6</v>
      </c>
    </row>
    <row r="168" spans="1:8" x14ac:dyDescent="0.2">
      <c r="A168" t="s">
        <v>211</v>
      </c>
      <c r="B168" t="s">
        <v>1</v>
      </c>
      <c r="C168" t="s">
        <v>51</v>
      </c>
      <c r="D168" t="s">
        <v>3</v>
      </c>
      <c r="E168">
        <f>IF(_6976[[#This Row],[Vote]]="YEA",1,0)</f>
        <v>0</v>
      </c>
      <c r="F168">
        <f>_xlfn.XLOOKUP("H.R. 6976",Table2[Bill],Table2[Agree Value])</f>
        <v>0</v>
      </c>
      <c r="G168">
        <f>IF(_6976[[#This Row],[Value]]=_6976[[#This Row],[Agree]],_6976[[#This Row],[Count]],0)</f>
        <v>6</v>
      </c>
      <c r="H168">
        <f>_xlfn.XLOOKUP("H.R. 6976",Table2[Bill],Table2[Weight?],"Error")</f>
        <v>6</v>
      </c>
    </row>
    <row r="169" spans="1:8" x14ac:dyDescent="0.2">
      <c r="A169" t="s">
        <v>212</v>
      </c>
      <c r="B169" t="s">
        <v>5</v>
      </c>
      <c r="C169" t="s">
        <v>169</v>
      </c>
      <c r="D169" t="s">
        <v>7</v>
      </c>
      <c r="E169">
        <f>IF(_6976[[#This Row],[Vote]]="YEA",1,0)</f>
        <v>1</v>
      </c>
      <c r="F169">
        <f>_xlfn.XLOOKUP("H.R. 6976",Table2[Bill],Table2[Agree Value])</f>
        <v>0</v>
      </c>
      <c r="G169">
        <f>IF(_6976[[#This Row],[Value]]=_6976[[#This Row],[Agree]],_6976[[#This Row],[Count]],0)</f>
        <v>0</v>
      </c>
      <c r="H169">
        <f>_xlfn.XLOOKUP("H.R. 6976",Table2[Bill],Table2[Weight?],"Error")</f>
        <v>6</v>
      </c>
    </row>
    <row r="170" spans="1:8" x14ac:dyDescent="0.2">
      <c r="A170" t="s">
        <v>213</v>
      </c>
      <c r="B170" t="s">
        <v>5</v>
      </c>
      <c r="C170" t="s">
        <v>161</v>
      </c>
      <c r="D170" t="s">
        <v>7</v>
      </c>
      <c r="E170">
        <f>IF(_6976[[#This Row],[Vote]]="YEA",1,0)</f>
        <v>1</v>
      </c>
      <c r="F170">
        <f>_xlfn.XLOOKUP("H.R. 6976",Table2[Bill],Table2[Agree Value])</f>
        <v>0</v>
      </c>
      <c r="G170">
        <f>IF(_6976[[#This Row],[Value]]=_6976[[#This Row],[Agree]],_6976[[#This Row],[Count]],0)</f>
        <v>0</v>
      </c>
      <c r="H170">
        <f>_xlfn.XLOOKUP("H.R. 6976",Table2[Bill],Table2[Weight?],"Error")</f>
        <v>6</v>
      </c>
    </row>
    <row r="171" spans="1:8" x14ac:dyDescent="0.2">
      <c r="A171" t="s">
        <v>214</v>
      </c>
      <c r="B171" t="s">
        <v>5</v>
      </c>
      <c r="C171" t="s">
        <v>36</v>
      </c>
      <c r="D171" t="s">
        <v>7</v>
      </c>
      <c r="E171">
        <f>IF(_6976[[#This Row],[Vote]]="YEA",1,0)</f>
        <v>1</v>
      </c>
      <c r="F171">
        <f>_xlfn.XLOOKUP("H.R. 6976",Table2[Bill],Table2[Agree Value])</f>
        <v>0</v>
      </c>
      <c r="G171">
        <f>IF(_6976[[#This Row],[Value]]=_6976[[#This Row],[Agree]],_6976[[#This Row],[Count]],0)</f>
        <v>0</v>
      </c>
      <c r="H171">
        <f>_xlfn.XLOOKUP("H.R. 6976",Table2[Bill],Table2[Weight?],"Error")</f>
        <v>6</v>
      </c>
    </row>
    <row r="172" spans="1:8" x14ac:dyDescent="0.2">
      <c r="A172" t="s">
        <v>215</v>
      </c>
      <c r="B172" t="s">
        <v>5</v>
      </c>
      <c r="C172" t="s">
        <v>216</v>
      </c>
      <c r="D172" t="s">
        <v>7</v>
      </c>
      <c r="E172">
        <f>IF(_6976[[#This Row],[Vote]]="YEA",1,0)</f>
        <v>1</v>
      </c>
      <c r="F172">
        <f>_xlfn.XLOOKUP("H.R. 6976",Table2[Bill],Table2[Agree Value])</f>
        <v>0</v>
      </c>
      <c r="G172">
        <f>IF(_6976[[#This Row],[Value]]=_6976[[#This Row],[Agree]],_6976[[#This Row],[Count]],0)</f>
        <v>0</v>
      </c>
      <c r="H172">
        <f>_xlfn.XLOOKUP("H.R. 6976",Table2[Bill],Table2[Weight?],"Error")</f>
        <v>6</v>
      </c>
    </row>
    <row r="173" spans="1:8" x14ac:dyDescent="0.2">
      <c r="A173" t="s">
        <v>217</v>
      </c>
      <c r="B173" t="s">
        <v>1</v>
      </c>
      <c r="C173" t="s">
        <v>9</v>
      </c>
      <c r="D173" t="s">
        <v>7</v>
      </c>
      <c r="E173">
        <f>IF(_6976[[#This Row],[Vote]]="YEA",1,0)</f>
        <v>1</v>
      </c>
      <c r="F173">
        <f>_xlfn.XLOOKUP("H.R. 6976",Table2[Bill],Table2[Agree Value])</f>
        <v>0</v>
      </c>
      <c r="G173">
        <f>IF(_6976[[#This Row],[Value]]=_6976[[#This Row],[Agree]],_6976[[#This Row],[Count]],0)</f>
        <v>0</v>
      </c>
      <c r="H173">
        <f>_xlfn.XLOOKUP("H.R. 6976",Table2[Bill],Table2[Weight?],"Error")</f>
        <v>6</v>
      </c>
    </row>
    <row r="174" spans="1:8" x14ac:dyDescent="0.2">
      <c r="A174" t="s">
        <v>218</v>
      </c>
      <c r="B174" t="s">
        <v>5</v>
      </c>
      <c r="C174" t="s">
        <v>219</v>
      </c>
      <c r="D174" t="s">
        <v>7</v>
      </c>
      <c r="E174">
        <f>IF(_6976[[#This Row],[Vote]]="YEA",1,0)</f>
        <v>1</v>
      </c>
      <c r="F174">
        <f>_xlfn.XLOOKUP("H.R. 6976",Table2[Bill],Table2[Agree Value])</f>
        <v>0</v>
      </c>
      <c r="G174">
        <f>IF(_6976[[#This Row],[Value]]=_6976[[#This Row],[Agree]],_6976[[#This Row],[Count]],0)</f>
        <v>0</v>
      </c>
      <c r="H174">
        <f>_xlfn.XLOOKUP("H.R. 6976",Table2[Bill],Table2[Weight?],"Error")</f>
        <v>6</v>
      </c>
    </row>
    <row r="175" spans="1:8" x14ac:dyDescent="0.2">
      <c r="A175" t="s">
        <v>220</v>
      </c>
      <c r="B175" t="s">
        <v>5</v>
      </c>
      <c r="C175" t="s">
        <v>75</v>
      </c>
      <c r="D175" t="s">
        <v>7</v>
      </c>
      <c r="E175">
        <f>IF(_6976[[#This Row],[Vote]]="YEA",1,0)</f>
        <v>1</v>
      </c>
      <c r="F175">
        <f>_xlfn.XLOOKUP("H.R. 6976",Table2[Bill],Table2[Agree Value])</f>
        <v>0</v>
      </c>
      <c r="G175">
        <f>IF(_6976[[#This Row],[Value]]=_6976[[#This Row],[Agree]],_6976[[#This Row],[Count]],0)</f>
        <v>0</v>
      </c>
      <c r="H175">
        <f>_xlfn.XLOOKUP("H.R. 6976",Table2[Bill],Table2[Weight?],"Error")</f>
        <v>6</v>
      </c>
    </row>
    <row r="176" spans="1:8" x14ac:dyDescent="0.2">
      <c r="A176" t="s">
        <v>221</v>
      </c>
      <c r="B176" t="s">
        <v>1</v>
      </c>
      <c r="C176" t="s">
        <v>118</v>
      </c>
      <c r="D176" t="s">
        <v>7</v>
      </c>
      <c r="E176">
        <f>IF(_6976[[#This Row],[Vote]]="YEA",1,0)</f>
        <v>1</v>
      </c>
      <c r="F176">
        <f>_xlfn.XLOOKUP("H.R. 6976",Table2[Bill],Table2[Agree Value])</f>
        <v>0</v>
      </c>
      <c r="G176">
        <f>IF(_6976[[#This Row],[Value]]=_6976[[#This Row],[Agree]],_6976[[#This Row],[Count]],0)</f>
        <v>0</v>
      </c>
      <c r="H176">
        <f>_xlfn.XLOOKUP("H.R. 6976",Table2[Bill],Table2[Weight?],"Error")</f>
        <v>6</v>
      </c>
    </row>
    <row r="177" spans="1:8" x14ac:dyDescent="0.2">
      <c r="A177" t="s">
        <v>222</v>
      </c>
      <c r="B177" t="s">
        <v>5</v>
      </c>
      <c r="C177" t="s">
        <v>49</v>
      </c>
      <c r="D177" t="s">
        <v>7</v>
      </c>
      <c r="E177">
        <f>IF(_6976[[#This Row],[Vote]]="YEA",1,0)</f>
        <v>1</v>
      </c>
      <c r="F177">
        <f>_xlfn.XLOOKUP("H.R. 6976",Table2[Bill],Table2[Agree Value])</f>
        <v>0</v>
      </c>
      <c r="G177">
        <f>IF(_6976[[#This Row],[Value]]=_6976[[#This Row],[Agree]],_6976[[#This Row],[Count]],0)</f>
        <v>0</v>
      </c>
      <c r="H177">
        <f>_xlfn.XLOOKUP("H.R. 6976",Table2[Bill],Table2[Weight?],"Error")</f>
        <v>6</v>
      </c>
    </row>
    <row r="178" spans="1:8" x14ac:dyDescent="0.2">
      <c r="A178" t="s">
        <v>223</v>
      </c>
      <c r="B178" t="s">
        <v>5</v>
      </c>
      <c r="C178" t="s">
        <v>89</v>
      </c>
      <c r="D178" t="s">
        <v>7</v>
      </c>
      <c r="E178">
        <f>IF(_6976[[#This Row],[Vote]]="YEA",1,0)</f>
        <v>1</v>
      </c>
      <c r="F178">
        <f>_xlfn.XLOOKUP("H.R. 6976",Table2[Bill],Table2[Agree Value])</f>
        <v>0</v>
      </c>
      <c r="G178">
        <f>IF(_6976[[#This Row],[Value]]=_6976[[#This Row],[Agree]],_6976[[#This Row],[Count]],0)</f>
        <v>0</v>
      </c>
      <c r="H178">
        <f>_xlfn.XLOOKUP("H.R. 6976",Table2[Bill],Table2[Weight?],"Error")</f>
        <v>6</v>
      </c>
    </row>
    <row r="179" spans="1:8" x14ac:dyDescent="0.2">
      <c r="A179" t="s">
        <v>494</v>
      </c>
      <c r="B179" t="s">
        <v>1</v>
      </c>
      <c r="C179" t="s">
        <v>64</v>
      </c>
      <c r="D179" t="s">
        <v>3</v>
      </c>
      <c r="E179">
        <f>IF(_6976[[#This Row],[Vote]]="YEA",1,0)</f>
        <v>0</v>
      </c>
      <c r="F179">
        <f>_xlfn.XLOOKUP("H.R. 6976",Table2[Bill],Table2[Agree Value])</f>
        <v>0</v>
      </c>
      <c r="G179">
        <f>IF(_6976[[#This Row],[Value]]=_6976[[#This Row],[Agree]],_6976[[#This Row],[Count]],0)</f>
        <v>6</v>
      </c>
      <c r="H179">
        <f>_xlfn.XLOOKUP("H.R. 6976",Table2[Bill],Table2[Weight?],"Error")</f>
        <v>6</v>
      </c>
    </row>
    <row r="180" spans="1:8" x14ac:dyDescent="0.2">
      <c r="A180" t="s">
        <v>224</v>
      </c>
      <c r="B180" t="s">
        <v>5</v>
      </c>
      <c r="C180" t="s">
        <v>123</v>
      </c>
      <c r="D180" t="s">
        <v>7</v>
      </c>
      <c r="E180">
        <f>IF(_6976[[#This Row],[Vote]]="YEA",1,0)</f>
        <v>1</v>
      </c>
      <c r="F180">
        <f>_xlfn.XLOOKUP("H.R. 6976",Table2[Bill],Table2[Agree Value])</f>
        <v>0</v>
      </c>
      <c r="G180">
        <f>IF(_6976[[#This Row],[Value]]=_6976[[#This Row],[Agree]],_6976[[#This Row],[Count]],0)</f>
        <v>0</v>
      </c>
      <c r="H180">
        <f>_xlfn.XLOOKUP("H.R. 6976",Table2[Bill],Table2[Weight?],"Error")</f>
        <v>6</v>
      </c>
    </row>
    <row r="181" spans="1:8" x14ac:dyDescent="0.2">
      <c r="A181" t="s">
        <v>225</v>
      </c>
      <c r="B181" t="s">
        <v>1</v>
      </c>
      <c r="C181" t="s">
        <v>118</v>
      </c>
      <c r="D181" t="s">
        <v>7</v>
      </c>
      <c r="E181">
        <f>IF(_6976[[#This Row],[Vote]]="YEA",1,0)</f>
        <v>1</v>
      </c>
      <c r="F181">
        <f>_xlfn.XLOOKUP("H.R. 6976",Table2[Bill],Table2[Agree Value])</f>
        <v>0</v>
      </c>
      <c r="G181">
        <f>IF(_6976[[#This Row],[Value]]=_6976[[#This Row],[Agree]],_6976[[#This Row],[Count]],0)</f>
        <v>0</v>
      </c>
      <c r="H181">
        <f>_xlfn.XLOOKUP("H.R. 6976",Table2[Bill],Table2[Weight?],"Error")</f>
        <v>6</v>
      </c>
    </row>
    <row r="182" spans="1:8" x14ac:dyDescent="0.2">
      <c r="A182" t="s">
        <v>226</v>
      </c>
      <c r="B182" t="s">
        <v>5</v>
      </c>
      <c r="C182" t="s">
        <v>164</v>
      </c>
      <c r="D182" t="s">
        <v>7</v>
      </c>
      <c r="E182">
        <f>IF(_6976[[#This Row],[Vote]]="YEA",1,0)</f>
        <v>1</v>
      </c>
      <c r="F182">
        <f>_xlfn.XLOOKUP("H.R. 6976",Table2[Bill],Table2[Agree Value])</f>
        <v>0</v>
      </c>
      <c r="G182">
        <f>IF(_6976[[#This Row],[Value]]=_6976[[#This Row],[Agree]],_6976[[#This Row],[Count]],0)</f>
        <v>0</v>
      </c>
      <c r="H182">
        <f>_xlfn.XLOOKUP("H.R. 6976",Table2[Bill],Table2[Weight?],"Error")</f>
        <v>6</v>
      </c>
    </row>
    <row r="183" spans="1:8" x14ac:dyDescent="0.2">
      <c r="A183" t="s">
        <v>227</v>
      </c>
      <c r="B183" t="s">
        <v>1</v>
      </c>
      <c r="C183" t="s">
        <v>19</v>
      </c>
      <c r="D183" t="s">
        <v>7</v>
      </c>
      <c r="E183">
        <f>IF(_6976[[#This Row],[Vote]]="YEA",1,0)</f>
        <v>1</v>
      </c>
      <c r="F183">
        <f>_xlfn.XLOOKUP("H.R. 6976",Table2[Bill],Table2[Agree Value])</f>
        <v>0</v>
      </c>
      <c r="G183">
        <f>IF(_6976[[#This Row],[Value]]=_6976[[#This Row],[Agree]],_6976[[#This Row],[Count]],0)</f>
        <v>0</v>
      </c>
      <c r="H183">
        <f>_xlfn.XLOOKUP("H.R. 6976",Table2[Bill],Table2[Weight?],"Error")</f>
        <v>6</v>
      </c>
    </row>
    <row r="184" spans="1:8" x14ac:dyDescent="0.2">
      <c r="A184" t="s">
        <v>228</v>
      </c>
      <c r="B184" t="s">
        <v>5</v>
      </c>
      <c r="C184" t="s">
        <v>29</v>
      </c>
      <c r="D184" t="s">
        <v>7</v>
      </c>
      <c r="E184">
        <f>IF(_6976[[#This Row],[Vote]]="YEA",1,0)</f>
        <v>1</v>
      </c>
      <c r="F184">
        <f>_xlfn.XLOOKUP("H.R. 6976",Table2[Bill],Table2[Agree Value])</f>
        <v>0</v>
      </c>
      <c r="G184">
        <f>IF(_6976[[#This Row],[Value]]=_6976[[#This Row],[Agree]],_6976[[#This Row],[Count]],0)</f>
        <v>0</v>
      </c>
      <c r="H184">
        <f>_xlfn.XLOOKUP("H.R. 6976",Table2[Bill],Table2[Weight?],"Error")</f>
        <v>6</v>
      </c>
    </row>
    <row r="185" spans="1:8" x14ac:dyDescent="0.2">
      <c r="A185" t="s">
        <v>229</v>
      </c>
      <c r="B185" t="s">
        <v>1</v>
      </c>
      <c r="C185" t="s">
        <v>66</v>
      </c>
      <c r="D185" t="s">
        <v>7</v>
      </c>
      <c r="E185">
        <f>IF(_6976[[#This Row],[Vote]]="YEA",1,0)</f>
        <v>1</v>
      </c>
      <c r="F185">
        <f>_xlfn.XLOOKUP("H.R. 6976",Table2[Bill],Table2[Agree Value])</f>
        <v>0</v>
      </c>
      <c r="G185">
        <f>IF(_6976[[#This Row],[Value]]=_6976[[#This Row],[Agree]],_6976[[#This Row],[Count]],0)</f>
        <v>0</v>
      </c>
      <c r="H185">
        <f>_xlfn.XLOOKUP("H.R. 6976",Table2[Bill],Table2[Weight?],"Error")</f>
        <v>6</v>
      </c>
    </row>
    <row r="186" spans="1:8" x14ac:dyDescent="0.2">
      <c r="A186" t="s">
        <v>230</v>
      </c>
      <c r="B186" t="s">
        <v>1</v>
      </c>
      <c r="C186" t="s">
        <v>219</v>
      </c>
      <c r="D186" t="s">
        <v>3</v>
      </c>
      <c r="E186">
        <f>IF(_6976[[#This Row],[Vote]]="YEA",1,0)</f>
        <v>0</v>
      </c>
      <c r="F186">
        <f>_xlfn.XLOOKUP("H.R. 6976",Table2[Bill],Table2[Agree Value])</f>
        <v>0</v>
      </c>
      <c r="G186">
        <f>IF(_6976[[#This Row],[Value]]=_6976[[#This Row],[Agree]],_6976[[#This Row],[Count]],0)</f>
        <v>6</v>
      </c>
      <c r="H186">
        <f>_xlfn.XLOOKUP("H.R. 6976",Table2[Bill],Table2[Weight?],"Error")</f>
        <v>6</v>
      </c>
    </row>
    <row r="187" spans="1:8" x14ac:dyDescent="0.2">
      <c r="A187" t="s">
        <v>231</v>
      </c>
      <c r="B187" t="s">
        <v>1</v>
      </c>
      <c r="C187" t="s">
        <v>42</v>
      </c>
      <c r="D187" t="s">
        <v>7</v>
      </c>
      <c r="E187">
        <f>IF(_6976[[#This Row],[Vote]]="YEA",1,0)</f>
        <v>1</v>
      </c>
      <c r="F187">
        <f>_xlfn.XLOOKUP("H.R. 6976",Table2[Bill],Table2[Agree Value])</f>
        <v>0</v>
      </c>
      <c r="G187">
        <f>IF(_6976[[#This Row],[Value]]=_6976[[#This Row],[Agree]],_6976[[#This Row],[Count]],0)</f>
        <v>0</v>
      </c>
      <c r="H187">
        <f>_xlfn.XLOOKUP("H.R. 6976",Table2[Bill],Table2[Weight?],"Error")</f>
        <v>6</v>
      </c>
    </row>
    <row r="188" spans="1:8" x14ac:dyDescent="0.2">
      <c r="A188" t="s">
        <v>232</v>
      </c>
      <c r="B188" t="s">
        <v>5</v>
      </c>
      <c r="C188" t="s">
        <v>2</v>
      </c>
      <c r="D188" t="s">
        <v>7</v>
      </c>
      <c r="E188">
        <f>IF(_6976[[#This Row],[Vote]]="YEA",1,0)</f>
        <v>1</v>
      </c>
      <c r="F188">
        <f>_xlfn.XLOOKUP("H.R. 6976",Table2[Bill],Table2[Agree Value])</f>
        <v>0</v>
      </c>
      <c r="G188">
        <f>IF(_6976[[#This Row],[Value]]=_6976[[#This Row],[Agree]],_6976[[#This Row],[Count]],0)</f>
        <v>0</v>
      </c>
      <c r="H188">
        <f>_xlfn.XLOOKUP("H.R. 6976",Table2[Bill],Table2[Weight?],"Error")</f>
        <v>6</v>
      </c>
    </row>
    <row r="189" spans="1:8" x14ac:dyDescent="0.2">
      <c r="A189" t="s">
        <v>233</v>
      </c>
      <c r="B189" t="s">
        <v>1</v>
      </c>
      <c r="C189" t="s">
        <v>9</v>
      </c>
      <c r="D189" t="s">
        <v>3</v>
      </c>
      <c r="E189">
        <f>IF(_6976[[#This Row],[Vote]]="YEA",1,0)</f>
        <v>0</v>
      </c>
      <c r="F189">
        <f>_xlfn.XLOOKUP("H.R. 6976",Table2[Bill],Table2[Agree Value])</f>
        <v>0</v>
      </c>
      <c r="G189">
        <f>IF(_6976[[#This Row],[Value]]=_6976[[#This Row],[Agree]],_6976[[#This Row],[Count]],0)</f>
        <v>6</v>
      </c>
      <c r="H189">
        <f>_xlfn.XLOOKUP("H.R. 6976",Table2[Bill],Table2[Weight?],"Error")</f>
        <v>6</v>
      </c>
    </row>
    <row r="190" spans="1:8" x14ac:dyDescent="0.2">
      <c r="A190" t="s">
        <v>234</v>
      </c>
      <c r="B190" t="s">
        <v>5</v>
      </c>
      <c r="C190" t="s">
        <v>45</v>
      </c>
      <c r="D190" t="s">
        <v>7</v>
      </c>
      <c r="E190">
        <f>IF(_6976[[#This Row],[Vote]]="YEA",1,0)</f>
        <v>1</v>
      </c>
      <c r="F190">
        <f>_xlfn.XLOOKUP("H.R. 6976",Table2[Bill],Table2[Agree Value])</f>
        <v>0</v>
      </c>
      <c r="G190">
        <f>IF(_6976[[#This Row],[Value]]=_6976[[#This Row],[Agree]],_6976[[#This Row],[Count]],0)</f>
        <v>0</v>
      </c>
      <c r="H190">
        <f>_xlfn.XLOOKUP("H.R. 6976",Table2[Bill],Table2[Weight?],"Error")</f>
        <v>6</v>
      </c>
    </row>
    <row r="191" spans="1:8" x14ac:dyDescent="0.2">
      <c r="A191" t="s">
        <v>235</v>
      </c>
      <c r="B191" t="s">
        <v>5</v>
      </c>
      <c r="C191" t="s">
        <v>15</v>
      </c>
      <c r="D191" t="s">
        <v>7</v>
      </c>
      <c r="E191">
        <f>IF(_6976[[#This Row],[Vote]]="YEA",1,0)</f>
        <v>1</v>
      </c>
      <c r="F191">
        <f>_xlfn.XLOOKUP("H.R. 6976",Table2[Bill],Table2[Agree Value])</f>
        <v>0</v>
      </c>
      <c r="G191">
        <f>IF(_6976[[#This Row],[Value]]=_6976[[#This Row],[Agree]],_6976[[#This Row],[Count]],0)</f>
        <v>0</v>
      </c>
      <c r="H191">
        <f>_xlfn.XLOOKUP("H.R. 6976",Table2[Bill],Table2[Weight?],"Error")</f>
        <v>6</v>
      </c>
    </row>
    <row r="192" spans="1:8" x14ac:dyDescent="0.2">
      <c r="A192" t="s">
        <v>236</v>
      </c>
      <c r="B192" t="s">
        <v>5</v>
      </c>
      <c r="C192" t="s">
        <v>9</v>
      </c>
      <c r="D192" t="s">
        <v>7</v>
      </c>
      <c r="E192">
        <f>IF(_6976[[#This Row],[Vote]]="YEA",1,0)</f>
        <v>1</v>
      </c>
      <c r="F192">
        <f>_xlfn.XLOOKUP("H.R. 6976",Table2[Bill],Table2[Agree Value])</f>
        <v>0</v>
      </c>
      <c r="G192">
        <f>IF(_6976[[#This Row],[Value]]=_6976[[#This Row],[Agree]],_6976[[#This Row],[Count]],0)</f>
        <v>0</v>
      </c>
      <c r="H192">
        <f>_xlfn.XLOOKUP("H.R. 6976",Table2[Bill],Table2[Weight?],"Error")</f>
        <v>6</v>
      </c>
    </row>
    <row r="193" spans="1:8" x14ac:dyDescent="0.2">
      <c r="A193" t="s">
        <v>237</v>
      </c>
      <c r="B193" t="s">
        <v>1</v>
      </c>
      <c r="C193" t="s">
        <v>219</v>
      </c>
      <c r="D193" t="s">
        <v>3</v>
      </c>
      <c r="E193">
        <f>IF(_6976[[#This Row],[Vote]]="YEA",1,0)</f>
        <v>0</v>
      </c>
      <c r="F193">
        <f>_xlfn.XLOOKUP("H.R. 6976",Table2[Bill],Table2[Agree Value])</f>
        <v>0</v>
      </c>
      <c r="G193">
        <f>IF(_6976[[#This Row],[Value]]=_6976[[#This Row],[Agree]],_6976[[#This Row],[Count]],0)</f>
        <v>6</v>
      </c>
      <c r="H193">
        <f>_xlfn.XLOOKUP("H.R. 6976",Table2[Bill],Table2[Weight?],"Error")</f>
        <v>6</v>
      </c>
    </row>
    <row r="194" spans="1:8" x14ac:dyDescent="0.2">
      <c r="A194" t="s">
        <v>238</v>
      </c>
      <c r="B194" t="s">
        <v>1</v>
      </c>
      <c r="C194" t="s">
        <v>62</v>
      </c>
      <c r="D194" t="s">
        <v>3</v>
      </c>
      <c r="E194">
        <f>IF(_6976[[#This Row],[Vote]]="YEA",1,0)</f>
        <v>0</v>
      </c>
      <c r="F194">
        <f>_xlfn.XLOOKUP("H.R. 6976",Table2[Bill],Table2[Agree Value])</f>
        <v>0</v>
      </c>
      <c r="G194">
        <f>IF(_6976[[#This Row],[Value]]=_6976[[#This Row],[Agree]],_6976[[#This Row],[Count]],0)</f>
        <v>6</v>
      </c>
      <c r="H194">
        <f>_xlfn.XLOOKUP("H.R. 6976",Table2[Bill],Table2[Weight?],"Error")</f>
        <v>6</v>
      </c>
    </row>
    <row r="195" spans="1:8" x14ac:dyDescent="0.2">
      <c r="A195" t="s">
        <v>239</v>
      </c>
      <c r="B195" t="s">
        <v>1</v>
      </c>
      <c r="C195" t="s">
        <v>2</v>
      </c>
      <c r="D195" t="s">
        <v>7</v>
      </c>
      <c r="E195">
        <f>IF(_6976[[#This Row],[Vote]]="YEA",1,0)</f>
        <v>1</v>
      </c>
      <c r="F195">
        <f>_xlfn.XLOOKUP("H.R. 6976",Table2[Bill],Table2[Agree Value])</f>
        <v>0</v>
      </c>
      <c r="G195">
        <f>IF(_6976[[#This Row],[Value]]=_6976[[#This Row],[Agree]],_6976[[#This Row],[Count]],0)</f>
        <v>0</v>
      </c>
      <c r="H195">
        <f>_xlfn.XLOOKUP("H.R. 6976",Table2[Bill],Table2[Weight?],"Error")</f>
        <v>6</v>
      </c>
    </row>
    <row r="196" spans="1:8" x14ac:dyDescent="0.2">
      <c r="A196" t="s">
        <v>240</v>
      </c>
      <c r="B196" t="s">
        <v>5</v>
      </c>
      <c r="C196" t="s">
        <v>15</v>
      </c>
      <c r="D196" t="s">
        <v>7</v>
      </c>
      <c r="E196">
        <f>IF(_6976[[#This Row],[Vote]]="YEA",1,0)</f>
        <v>1</v>
      </c>
      <c r="F196">
        <f>_xlfn.XLOOKUP("H.R. 6976",Table2[Bill],Table2[Agree Value])</f>
        <v>0</v>
      </c>
      <c r="G196">
        <f>IF(_6976[[#This Row],[Value]]=_6976[[#This Row],[Agree]],_6976[[#This Row],[Count]],0)</f>
        <v>0</v>
      </c>
      <c r="H196">
        <f>_xlfn.XLOOKUP("H.R. 6976",Table2[Bill],Table2[Weight?],"Error")</f>
        <v>6</v>
      </c>
    </row>
    <row r="197" spans="1:8" x14ac:dyDescent="0.2">
      <c r="A197" t="s">
        <v>241</v>
      </c>
      <c r="B197" t="s">
        <v>1</v>
      </c>
      <c r="C197" t="s">
        <v>15</v>
      </c>
      <c r="D197" t="s">
        <v>3</v>
      </c>
      <c r="E197">
        <f>IF(_6976[[#This Row],[Vote]]="YEA",1,0)</f>
        <v>0</v>
      </c>
      <c r="F197">
        <f>_xlfn.XLOOKUP("H.R. 6976",Table2[Bill],Table2[Agree Value])</f>
        <v>0</v>
      </c>
      <c r="G197">
        <f>IF(_6976[[#This Row],[Value]]=_6976[[#This Row],[Agree]],_6976[[#This Row],[Count]],0)</f>
        <v>6</v>
      </c>
      <c r="H197">
        <f>_xlfn.XLOOKUP("H.R. 6976",Table2[Bill],Table2[Weight?],"Error")</f>
        <v>6</v>
      </c>
    </row>
    <row r="198" spans="1:8" x14ac:dyDescent="0.2">
      <c r="A198" t="s">
        <v>242</v>
      </c>
      <c r="B198" t="s">
        <v>1</v>
      </c>
      <c r="C198" t="s">
        <v>9</v>
      </c>
      <c r="D198" t="s">
        <v>3</v>
      </c>
      <c r="E198">
        <f>IF(_6976[[#This Row],[Vote]]="YEA",1,0)</f>
        <v>0</v>
      </c>
      <c r="F198">
        <f>_xlfn.XLOOKUP("H.R. 6976",Table2[Bill],Table2[Agree Value])</f>
        <v>0</v>
      </c>
      <c r="G198">
        <f>IF(_6976[[#This Row],[Value]]=_6976[[#This Row],[Agree]],_6976[[#This Row],[Count]],0)</f>
        <v>6</v>
      </c>
      <c r="H198">
        <f>_xlfn.XLOOKUP("H.R. 6976",Table2[Bill],Table2[Weight?],"Error")</f>
        <v>6</v>
      </c>
    </row>
    <row r="199" spans="1:8" x14ac:dyDescent="0.2">
      <c r="A199" t="s">
        <v>243</v>
      </c>
      <c r="B199" t="s">
        <v>5</v>
      </c>
      <c r="C199" t="s">
        <v>45</v>
      </c>
      <c r="D199" t="s">
        <v>7</v>
      </c>
      <c r="E199">
        <f>IF(_6976[[#This Row],[Vote]]="YEA",1,0)</f>
        <v>1</v>
      </c>
      <c r="F199">
        <f>_xlfn.XLOOKUP("H.R. 6976",Table2[Bill],Table2[Agree Value])</f>
        <v>0</v>
      </c>
      <c r="G199">
        <f>IF(_6976[[#This Row],[Value]]=_6976[[#This Row],[Agree]],_6976[[#This Row],[Count]],0)</f>
        <v>0</v>
      </c>
      <c r="H199">
        <f>_xlfn.XLOOKUP("H.R. 6976",Table2[Bill],Table2[Weight?],"Error")</f>
        <v>6</v>
      </c>
    </row>
    <row r="200" spans="1:8" x14ac:dyDescent="0.2">
      <c r="A200" t="s">
        <v>244</v>
      </c>
      <c r="B200" t="s">
        <v>1</v>
      </c>
      <c r="C200" t="s">
        <v>141</v>
      </c>
      <c r="D200" t="s">
        <v>3</v>
      </c>
      <c r="E200">
        <f>IF(_6976[[#This Row],[Vote]]="YEA",1,0)</f>
        <v>0</v>
      </c>
      <c r="F200">
        <f>_xlfn.XLOOKUP("H.R. 6976",Table2[Bill],Table2[Agree Value])</f>
        <v>0</v>
      </c>
      <c r="G200">
        <f>IF(_6976[[#This Row],[Value]]=_6976[[#This Row],[Agree]],_6976[[#This Row],[Count]],0)</f>
        <v>6</v>
      </c>
      <c r="H200">
        <f>_xlfn.XLOOKUP("H.R. 6976",Table2[Bill],Table2[Weight?],"Error")</f>
        <v>6</v>
      </c>
    </row>
    <row r="201" spans="1:8" x14ac:dyDescent="0.2">
      <c r="A201" t="s">
        <v>245</v>
      </c>
      <c r="B201" t="s">
        <v>1</v>
      </c>
      <c r="C201" t="s">
        <v>64</v>
      </c>
      <c r="D201" t="s">
        <v>3</v>
      </c>
      <c r="E201">
        <f>IF(_6976[[#This Row],[Vote]]="YEA",1,0)</f>
        <v>0</v>
      </c>
      <c r="F201">
        <f>_xlfn.XLOOKUP("H.R. 6976",Table2[Bill],Table2[Agree Value])</f>
        <v>0</v>
      </c>
      <c r="G201">
        <f>IF(_6976[[#This Row],[Value]]=_6976[[#This Row],[Agree]],_6976[[#This Row],[Count]],0)</f>
        <v>6</v>
      </c>
      <c r="H201">
        <f>_xlfn.XLOOKUP("H.R. 6976",Table2[Bill],Table2[Weight?],"Error")</f>
        <v>6</v>
      </c>
    </row>
    <row r="202" spans="1:8" x14ac:dyDescent="0.2">
      <c r="A202" t="s">
        <v>246</v>
      </c>
      <c r="B202" t="s">
        <v>1</v>
      </c>
      <c r="C202" t="s">
        <v>13</v>
      </c>
      <c r="D202" t="s">
        <v>3</v>
      </c>
      <c r="E202">
        <f>IF(_6976[[#This Row],[Vote]]="YEA",1,0)</f>
        <v>0</v>
      </c>
      <c r="F202">
        <f>_xlfn.XLOOKUP("H.R. 6976",Table2[Bill],Table2[Agree Value])</f>
        <v>0</v>
      </c>
      <c r="G202">
        <f>IF(_6976[[#This Row],[Value]]=_6976[[#This Row],[Agree]],_6976[[#This Row],[Count]],0)</f>
        <v>6</v>
      </c>
      <c r="H202">
        <f>_xlfn.XLOOKUP("H.R. 6976",Table2[Bill],Table2[Weight?],"Error")</f>
        <v>6</v>
      </c>
    </row>
    <row r="203" spans="1:8" x14ac:dyDescent="0.2">
      <c r="A203" t="s">
        <v>248</v>
      </c>
      <c r="B203" t="s">
        <v>5</v>
      </c>
      <c r="C203" t="s">
        <v>249</v>
      </c>
      <c r="D203" t="s">
        <v>7</v>
      </c>
      <c r="E203">
        <f>IF(_6976[[#This Row],[Vote]]="YEA",1,0)</f>
        <v>1</v>
      </c>
      <c r="F203">
        <f>_xlfn.XLOOKUP("H.R. 6976",Table2[Bill],Table2[Agree Value])</f>
        <v>0</v>
      </c>
      <c r="G203">
        <f>IF(_6976[[#This Row],[Value]]=_6976[[#This Row],[Agree]],_6976[[#This Row],[Count]],0)</f>
        <v>0</v>
      </c>
      <c r="H203">
        <f>_xlfn.XLOOKUP("H.R. 6976",Table2[Bill],Table2[Weight?],"Error")</f>
        <v>6</v>
      </c>
    </row>
    <row r="204" spans="1:8" x14ac:dyDescent="0.2">
      <c r="A204" t="s">
        <v>250</v>
      </c>
      <c r="B204" t="s">
        <v>5</v>
      </c>
      <c r="C204" t="s">
        <v>31</v>
      </c>
      <c r="D204" t="s">
        <v>7</v>
      </c>
      <c r="E204">
        <f>IF(_6976[[#This Row],[Vote]]="YEA",1,0)</f>
        <v>1</v>
      </c>
      <c r="F204">
        <f>_xlfn.XLOOKUP("H.R. 6976",Table2[Bill],Table2[Agree Value])</f>
        <v>0</v>
      </c>
      <c r="G204">
        <f>IF(_6976[[#This Row],[Value]]=_6976[[#This Row],[Agree]],_6976[[#This Row],[Count]],0)</f>
        <v>0</v>
      </c>
      <c r="H204">
        <f>_xlfn.XLOOKUP("H.R. 6976",Table2[Bill],Table2[Weight?],"Error")</f>
        <v>6</v>
      </c>
    </row>
    <row r="205" spans="1:8" x14ac:dyDescent="0.2">
      <c r="A205" t="s">
        <v>251</v>
      </c>
      <c r="B205" t="s">
        <v>5</v>
      </c>
      <c r="C205" t="s">
        <v>31</v>
      </c>
      <c r="D205" t="s">
        <v>7</v>
      </c>
      <c r="E205">
        <f>IF(_6976[[#This Row],[Vote]]="YEA",1,0)</f>
        <v>1</v>
      </c>
      <c r="F205">
        <f>_xlfn.XLOOKUP("H.R. 6976",Table2[Bill],Table2[Agree Value])</f>
        <v>0</v>
      </c>
      <c r="G205">
        <f>IF(_6976[[#This Row],[Value]]=_6976[[#This Row],[Agree]],_6976[[#This Row],[Count]],0)</f>
        <v>0</v>
      </c>
      <c r="H205">
        <f>_xlfn.XLOOKUP("H.R. 6976",Table2[Bill],Table2[Weight?],"Error")</f>
        <v>6</v>
      </c>
    </row>
    <row r="206" spans="1:8" x14ac:dyDescent="0.2">
      <c r="A206" t="s">
        <v>252</v>
      </c>
      <c r="B206" t="s">
        <v>5</v>
      </c>
      <c r="C206" t="s">
        <v>66</v>
      </c>
      <c r="D206" t="s">
        <v>7</v>
      </c>
      <c r="E206">
        <f>IF(_6976[[#This Row],[Vote]]="YEA",1,0)</f>
        <v>1</v>
      </c>
      <c r="F206">
        <f>_xlfn.XLOOKUP("H.R. 6976",Table2[Bill],Table2[Agree Value])</f>
        <v>0</v>
      </c>
      <c r="G206">
        <f>IF(_6976[[#This Row],[Value]]=_6976[[#This Row],[Agree]],_6976[[#This Row],[Count]],0)</f>
        <v>0</v>
      </c>
      <c r="H206">
        <f>_xlfn.XLOOKUP("H.R. 6976",Table2[Bill],Table2[Weight?],"Error")</f>
        <v>6</v>
      </c>
    </row>
    <row r="207" spans="1:8" x14ac:dyDescent="0.2">
      <c r="A207" t="s">
        <v>253</v>
      </c>
      <c r="B207" t="s">
        <v>1</v>
      </c>
      <c r="C207" t="s">
        <v>9</v>
      </c>
      <c r="D207" t="s">
        <v>3</v>
      </c>
      <c r="E207">
        <f>IF(_6976[[#This Row],[Vote]]="YEA",1,0)</f>
        <v>0</v>
      </c>
      <c r="F207">
        <f>_xlfn.XLOOKUP("H.R. 6976",Table2[Bill],Table2[Agree Value])</f>
        <v>0</v>
      </c>
      <c r="G207">
        <f>IF(_6976[[#This Row],[Value]]=_6976[[#This Row],[Agree]],_6976[[#This Row],[Count]],0)</f>
        <v>6</v>
      </c>
      <c r="H207">
        <f>_xlfn.XLOOKUP("H.R. 6976",Table2[Bill],Table2[Weight?],"Error")</f>
        <v>6</v>
      </c>
    </row>
    <row r="208" spans="1:8" x14ac:dyDescent="0.2">
      <c r="A208" t="s">
        <v>254</v>
      </c>
      <c r="B208" t="s">
        <v>1</v>
      </c>
      <c r="C208" t="s">
        <v>31</v>
      </c>
      <c r="D208" t="s">
        <v>7</v>
      </c>
      <c r="E208">
        <f>IF(_6976[[#This Row],[Vote]]="YEA",1,0)</f>
        <v>1</v>
      </c>
      <c r="F208">
        <f>_xlfn.XLOOKUP("H.R. 6976",Table2[Bill],Table2[Agree Value])</f>
        <v>0</v>
      </c>
      <c r="G208">
        <f>IF(_6976[[#This Row],[Value]]=_6976[[#This Row],[Agree]],_6976[[#This Row],[Count]],0)</f>
        <v>0</v>
      </c>
      <c r="H208">
        <f>_xlfn.XLOOKUP("H.R. 6976",Table2[Bill],Table2[Weight?],"Error")</f>
        <v>6</v>
      </c>
    </row>
    <row r="209" spans="1:8" x14ac:dyDescent="0.2">
      <c r="A209" t="s">
        <v>255</v>
      </c>
      <c r="B209" t="s">
        <v>5</v>
      </c>
      <c r="C209" t="s">
        <v>203</v>
      </c>
      <c r="D209" t="s">
        <v>7</v>
      </c>
      <c r="E209">
        <f>IF(_6976[[#This Row],[Vote]]="YEA",1,0)</f>
        <v>1</v>
      </c>
      <c r="F209">
        <f>_xlfn.XLOOKUP("H.R. 6976",Table2[Bill],Table2[Agree Value])</f>
        <v>0</v>
      </c>
      <c r="G209">
        <f>IF(_6976[[#This Row],[Value]]=_6976[[#This Row],[Agree]],_6976[[#This Row],[Count]],0)</f>
        <v>0</v>
      </c>
      <c r="H209">
        <f>_xlfn.XLOOKUP("H.R. 6976",Table2[Bill],Table2[Weight?],"Error")</f>
        <v>6</v>
      </c>
    </row>
    <row r="210" spans="1:8" x14ac:dyDescent="0.2">
      <c r="A210" t="s">
        <v>256</v>
      </c>
      <c r="B210" t="s">
        <v>1</v>
      </c>
      <c r="C210" t="s">
        <v>24</v>
      </c>
      <c r="D210" t="s">
        <v>7</v>
      </c>
      <c r="E210">
        <f>IF(_6976[[#This Row],[Vote]]="YEA",1,0)</f>
        <v>1</v>
      </c>
      <c r="F210">
        <f>_xlfn.XLOOKUP("H.R. 6976",Table2[Bill],Table2[Agree Value])</f>
        <v>0</v>
      </c>
      <c r="G210">
        <f>IF(_6976[[#This Row],[Value]]=_6976[[#This Row],[Agree]],_6976[[#This Row],[Count]],0)</f>
        <v>0</v>
      </c>
      <c r="H210">
        <f>_xlfn.XLOOKUP("H.R. 6976",Table2[Bill],Table2[Weight?],"Error")</f>
        <v>6</v>
      </c>
    </row>
    <row r="211" spans="1:8" x14ac:dyDescent="0.2">
      <c r="A211" t="s">
        <v>257</v>
      </c>
      <c r="B211" t="s">
        <v>1</v>
      </c>
      <c r="C211" t="s">
        <v>62</v>
      </c>
      <c r="D211" t="s">
        <v>3</v>
      </c>
      <c r="E211">
        <f>IF(_6976[[#This Row],[Vote]]="YEA",1,0)</f>
        <v>0</v>
      </c>
      <c r="F211">
        <f>_xlfn.XLOOKUP("H.R. 6976",Table2[Bill],Table2[Agree Value])</f>
        <v>0</v>
      </c>
      <c r="G211">
        <f>IF(_6976[[#This Row],[Value]]=_6976[[#This Row],[Agree]],_6976[[#This Row],[Count]],0)</f>
        <v>6</v>
      </c>
      <c r="H211">
        <f>_xlfn.XLOOKUP("H.R. 6976",Table2[Bill],Table2[Weight?],"Error")</f>
        <v>6</v>
      </c>
    </row>
    <row r="212" spans="1:8" x14ac:dyDescent="0.2">
      <c r="A212" t="s">
        <v>258</v>
      </c>
      <c r="B212" t="s">
        <v>5</v>
      </c>
      <c r="C212" t="s">
        <v>161</v>
      </c>
      <c r="D212" t="s">
        <v>7</v>
      </c>
      <c r="E212">
        <f>IF(_6976[[#This Row],[Vote]]="YEA",1,0)</f>
        <v>1</v>
      </c>
      <c r="F212">
        <f>_xlfn.XLOOKUP("H.R. 6976",Table2[Bill],Table2[Agree Value])</f>
        <v>0</v>
      </c>
      <c r="G212">
        <f>IF(_6976[[#This Row],[Value]]=_6976[[#This Row],[Agree]],_6976[[#This Row],[Count]],0)</f>
        <v>0</v>
      </c>
      <c r="H212">
        <f>_xlfn.XLOOKUP("H.R. 6976",Table2[Bill],Table2[Weight?],"Error")</f>
        <v>6</v>
      </c>
    </row>
    <row r="213" spans="1:8" x14ac:dyDescent="0.2">
      <c r="A213" t="s">
        <v>259</v>
      </c>
      <c r="B213" t="s">
        <v>5</v>
      </c>
      <c r="C213" t="s">
        <v>66</v>
      </c>
      <c r="D213" t="s">
        <v>7</v>
      </c>
      <c r="E213">
        <f>IF(_6976[[#This Row],[Vote]]="YEA",1,0)</f>
        <v>1</v>
      </c>
      <c r="F213">
        <f>_xlfn.XLOOKUP("H.R. 6976",Table2[Bill],Table2[Agree Value])</f>
        <v>0</v>
      </c>
      <c r="G213">
        <f>IF(_6976[[#This Row],[Value]]=_6976[[#This Row],[Agree]],_6976[[#This Row],[Count]],0)</f>
        <v>0</v>
      </c>
      <c r="H213">
        <f>_xlfn.XLOOKUP("H.R. 6976",Table2[Bill],Table2[Weight?],"Error")</f>
        <v>6</v>
      </c>
    </row>
    <row r="214" spans="1:8" x14ac:dyDescent="0.2">
      <c r="A214" t="s">
        <v>260</v>
      </c>
      <c r="B214" t="s">
        <v>1</v>
      </c>
      <c r="C214" t="s">
        <v>9</v>
      </c>
      <c r="D214" t="s">
        <v>3</v>
      </c>
      <c r="E214">
        <f>IF(_6976[[#This Row],[Vote]]="YEA",1,0)</f>
        <v>0</v>
      </c>
      <c r="F214">
        <f>_xlfn.XLOOKUP("H.R. 6976",Table2[Bill],Table2[Agree Value])</f>
        <v>0</v>
      </c>
      <c r="G214">
        <f>IF(_6976[[#This Row],[Value]]=_6976[[#This Row],[Agree]],_6976[[#This Row],[Count]],0)</f>
        <v>6</v>
      </c>
      <c r="H214">
        <f>_xlfn.XLOOKUP("H.R. 6976",Table2[Bill],Table2[Weight?],"Error")</f>
        <v>6</v>
      </c>
    </row>
    <row r="215" spans="1:8" x14ac:dyDescent="0.2">
      <c r="A215" t="s">
        <v>261</v>
      </c>
      <c r="B215" t="s">
        <v>5</v>
      </c>
      <c r="C215" t="s">
        <v>47</v>
      </c>
      <c r="D215" t="s">
        <v>7</v>
      </c>
      <c r="E215">
        <f>IF(_6976[[#This Row],[Vote]]="YEA",1,0)</f>
        <v>1</v>
      </c>
      <c r="F215">
        <f>_xlfn.XLOOKUP("H.R. 6976",Table2[Bill],Table2[Agree Value])</f>
        <v>0</v>
      </c>
      <c r="G215">
        <f>IF(_6976[[#This Row],[Value]]=_6976[[#This Row],[Agree]],_6976[[#This Row],[Count]],0)</f>
        <v>0</v>
      </c>
      <c r="H215">
        <f>_xlfn.XLOOKUP("H.R. 6976",Table2[Bill],Table2[Weight?],"Error")</f>
        <v>6</v>
      </c>
    </row>
    <row r="216" spans="1:8" x14ac:dyDescent="0.2">
      <c r="A216" t="s">
        <v>262</v>
      </c>
      <c r="B216" t="s">
        <v>1</v>
      </c>
      <c r="C216" t="s">
        <v>45</v>
      </c>
      <c r="D216" t="s">
        <v>7</v>
      </c>
      <c r="E216">
        <f>IF(_6976[[#This Row],[Vote]]="YEA",1,0)</f>
        <v>1</v>
      </c>
      <c r="F216">
        <f>_xlfn.XLOOKUP("H.R. 6976",Table2[Bill],Table2[Agree Value])</f>
        <v>0</v>
      </c>
      <c r="G216">
        <f>IF(_6976[[#This Row],[Value]]=_6976[[#This Row],[Agree]],_6976[[#This Row],[Count]],0)</f>
        <v>0</v>
      </c>
      <c r="H216">
        <f>_xlfn.XLOOKUP("H.R. 6976",Table2[Bill],Table2[Weight?],"Error")</f>
        <v>6</v>
      </c>
    </row>
    <row r="217" spans="1:8" x14ac:dyDescent="0.2">
      <c r="A217" t="s">
        <v>263</v>
      </c>
      <c r="B217" t="s">
        <v>5</v>
      </c>
      <c r="C217" t="s">
        <v>9</v>
      </c>
      <c r="D217" t="s">
        <v>7</v>
      </c>
      <c r="E217">
        <f>IF(_6976[[#This Row],[Vote]]="YEA",1,0)</f>
        <v>1</v>
      </c>
      <c r="F217">
        <f>_xlfn.XLOOKUP("H.R. 6976",Table2[Bill],Table2[Agree Value])</f>
        <v>0</v>
      </c>
      <c r="G217">
        <f>IF(_6976[[#This Row],[Value]]=_6976[[#This Row],[Agree]],_6976[[#This Row],[Count]],0)</f>
        <v>0</v>
      </c>
      <c r="H217">
        <f>_xlfn.XLOOKUP("H.R. 6976",Table2[Bill],Table2[Weight?],"Error")</f>
        <v>6</v>
      </c>
    </row>
    <row r="218" spans="1:8" x14ac:dyDescent="0.2">
      <c r="A218" t="s">
        <v>264</v>
      </c>
      <c r="B218" t="s">
        <v>1</v>
      </c>
      <c r="C218" t="s">
        <v>141</v>
      </c>
      <c r="D218" t="s">
        <v>3</v>
      </c>
      <c r="E218">
        <f>IF(_6976[[#This Row],[Vote]]="YEA",1,0)</f>
        <v>0</v>
      </c>
      <c r="F218">
        <f>_xlfn.XLOOKUP("H.R. 6976",Table2[Bill],Table2[Agree Value])</f>
        <v>0</v>
      </c>
      <c r="G218">
        <f>IF(_6976[[#This Row],[Value]]=_6976[[#This Row],[Agree]],_6976[[#This Row],[Count]],0)</f>
        <v>6</v>
      </c>
      <c r="H218">
        <f>_xlfn.XLOOKUP("H.R. 6976",Table2[Bill],Table2[Weight?],"Error")</f>
        <v>6</v>
      </c>
    </row>
    <row r="219" spans="1:8" x14ac:dyDescent="0.2">
      <c r="A219" t="s">
        <v>265</v>
      </c>
      <c r="B219" t="s">
        <v>5</v>
      </c>
      <c r="C219" t="s">
        <v>9</v>
      </c>
      <c r="D219" t="s">
        <v>7</v>
      </c>
      <c r="E219">
        <f>IF(_6976[[#This Row],[Vote]]="YEA",1,0)</f>
        <v>1</v>
      </c>
      <c r="F219">
        <f>_xlfn.XLOOKUP("H.R. 6976",Table2[Bill],Table2[Agree Value])</f>
        <v>0</v>
      </c>
      <c r="G219">
        <f>IF(_6976[[#This Row],[Value]]=_6976[[#This Row],[Agree]],_6976[[#This Row],[Count]],0)</f>
        <v>0</v>
      </c>
      <c r="H219">
        <f>_xlfn.XLOOKUP("H.R. 6976",Table2[Bill],Table2[Weight?],"Error")</f>
        <v>6</v>
      </c>
    </row>
    <row r="220" spans="1:8" x14ac:dyDescent="0.2">
      <c r="A220" t="s">
        <v>266</v>
      </c>
      <c r="B220" t="s">
        <v>1</v>
      </c>
      <c r="C220" t="s">
        <v>203</v>
      </c>
      <c r="D220" t="s">
        <v>3</v>
      </c>
      <c r="E220">
        <f>IF(_6976[[#This Row],[Vote]]="YEA",1,0)</f>
        <v>0</v>
      </c>
      <c r="F220">
        <f>_xlfn.XLOOKUP("H.R. 6976",Table2[Bill],Table2[Agree Value])</f>
        <v>0</v>
      </c>
      <c r="G220">
        <f>IF(_6976[[#This Row],[Value]]=_6976[[#This Row],[Agree]],_6976[[#This Row],[Count]],0)</f>
        <v>6</v>
      </c>
      <c r="H220">
        <f>_xlfn.XLOOKUP("H.R. 6976",Table2[Bill],Table2[Weight?],"Error")</f>
        <v>6</v>
      </c>
    </row>
    <row r="221" spans="1:8" x14ac:dyDescent="0.2">
      <c r="A221" t="s">
        <v>267</v>
      </c>
      <c r="B221" t="s">
        <v>1</v>
      </c>
      <c r="C221" t="s">
        <v>62</v>
      </c>
      <c r="D221" t="s">
        <v>3</v>
      </c>
      <c r="E221">
        <f>IF(_6976[[#This Row],[Vote]]="YEA",1,0)</f>
        <v>0</v>
      </c>
      <c r="F221">
        <f>_xlfn.XLOOKUP("H.R. 6976",Table2[Bill],Table2[Agree Value])</f>
        <v>0</v>
      </c>
      <c r="G221">
        <f>IF(_6976[[#This Row],[Value]]=_6976[[#This Row],[Agree]],_6976[[#This Row],[Count]],0)</f>
        <v>6</v>
      </c>
      <c r="H221">
        <f>_xlfn.XLOOKUP("H.R. 6976",Table2[Bill],Table2[Weight?],"Error")</f>
        <v>6</v>
      </c>
    </row>
    <row r="222" spans="1:8" x14ac:dyDescent="0.2">
      <c r="A222" t="s">
        <v>268</v>
      </c>
      <c r="B222" t="s">
        <v>1</v>
      </c>
      <c r="C222" t="s">
        <v>269</v>
      </c>
      <c r="D222" t="s">
        <v>7</v>
      </c>
      <c r="E222">
        <f>IF(_6976[[#This Row],[Vote]]="YEA",1,0)</f>
        <v>1</v>
      </c>
      <c r="F222">
        <f>_xlfn.XLOOKUP("H.R. 6976",Table2[Bill],Table2[Agree Value])</f>
        <v>0</v>
      </c>
      <c r="G222">
        <f>IF(_6976[[#This Row],[Value]]=_6976[[#This Row],[Agree]],_6976[[#This Row],[Count]],0)</f>
        <v>0</v>
      </c>
      <c r="H222">
        <f>_xlfn.XLOOKUP("H.R. 6976",Table2[Bill],Table2[Weight?],"Error")</f>
        <v>6</v>
      </c>
    </row>
    <row r="223" spans="1:8" x14ac:dyDescent="0.2">
      <c r="A223" t="s">
        <v>270</v>
      </c>
      <c r="B223" t="s">
        <v>5</v>
      </c>
      <c r="C223" t="s">
        <v>75</v>
      </c>
      <c r="D223" t="s">
        <v>7</v>
      </c>
      <c r="E223">
        <f>IF(_6976[[#This Row],[Vote]]="YEA",1,0)</f>
        <v>1</v>
      </c>
      <c r="F223">
        <f>_xlfn.XLOOKUP("H.R. 6976",Table2[Bill],Table2[Agree Value])</f>
        <v>0</v>
      </c>
      <c r="G223">
        <f>IF(_6976[[#This Row],[Value]]=_6976[[#This Row],[Agree]],_6976[[#This Row],[Count]],0)</f>
        <v>0</v>
      </c>
      <c r="H223">
        <f>_xlfn.XLOOKUP("H.R. 6976",Table2[Bill],Table2[Weight?],"Error")</f>
        <v>6</v>
      </c>
    </row>
    <row r="224" spans="1:8" x14ac:dyDescent="0.2">
      <c r="A224" t="s">
        <v>271</v>
      </c>
      <c r="B224" t="s">
        <v>5</v>
      </c>
      <c r="C224" t="s">
        <v>62</v>
      </c>
      <c r="D224" t="s">
        <v>7</v>
      </c>
      <c r="E224">
        <f>IF(_6976[[#This Row],[Vote]]="YEA",1,0)</f>
        <v>1</v>
      </c>
      <c r="F224">
        <f>_xlfn.XLOOKUP("H.R. 6976",Table2[Bill],Table2[Agree Value])</f>
        <v>0</v>
      </c>
      <c r="G224">
        <f>IF(_6976[[#This Row],[Value]]=_6976[[#This Row],[Agree]],_6976[[#This Row],[Count]],0)</f>
        <v>0</v>
      </c>
      <c r="H224">
        <f>_xlfn.XLOOKUP("H.R. 6976",Table2[Bill],Table2[Weight?],"Error")</f>
        <v>6</v>
      </c>
    </row>
    <row r="225" spans="1:8" x14ac:dyDescent="0.2">
      <c r="A225" t="s">
        <v>272</v>
      </c>
      <c r="B225" t="s">
        <v>5</v>
      </c>
      <c r="C225" t="s">
        <v>64</v>
      </c>
      <c r="D225" t="s">
        <v>7</v>
      </c>
      <c r="E225">
        <f>IF(_6976[[#This Row],[Vote]]="YEA",1,0)</f>
        <v>1</v>
      </c>
      <c r="F225">
        <f>_xlfn.XLOOKUP("H.R. 6976",Table2[Bill],Table2[Agree Value])</f>
        <v>0</v>
      </c>
      <c r="G225">
        <f>IF(_6976[[#This Row],[Value]]=_6976[[#This Row],[Agree]],_6976[[#This Row],[Count]],0)</f>
        <v>0</v>
      </c>
      <c r="H225">
        <f>_xlfn.XLOOKUP("H.R. 6976",Table2[Bill],Table2[Weight?],"Error")</f>
        <v>6</v>
      </c>
    </row>
    <row r="226" spans="1:8" x14ac:dyDescent="0.2">
      <c r="A226" t="s">
        <v>273</v>
      </c>
      <c r="B226" t="s">
        <v>5</v>
      </c>
      <c r="C226" t="s">
        <v>9</v>
      </c>
      <c r="D226" t="s">
        <v>7</v>
      </c>
      <c r="E226">
        <f>IF(_6976[[#This Row],[Vote]]="YEA",1,0)</f>
        <v>1</v>
      </c>
      <c r="F226">
        <f>_xlfn.XLOOKUP("H.R. 6976",Table2[Bill],Table2[Agree Value])</f>
        <v>0</v>
      </c>
      <c r="G226">
        <f>IF(_6976[[#This Row],[Value]]=_6976[[#This Row],[Agree]],_6976[[#This Row],[Count]],0)</f>
        <v>0</v>
      </c>
      <c r="H226">
        <f>_xlfn.XLOOKUP("H.R. 6976",Table2[Bill],Table2[Weight?],"Error")</f>
        <v>6</v>
      </c>
    </row>
    <row r="227" spans="1:8" x14ac:dyDescent="0.2">
      <c r="A227" t="s">
        <v>274</v>
      </c>
      <c r="B227" t="s">
        <v>5</v>
      </c>
      <c r="C227" t="s">
        <v>59</v>
      </c>
      <c r="D227" t="s">
        <v>7</v>
      </c>
      <c r="E227">
        <f>IF(_6976[[#This Row],[Vote]]="YEA",1,0)</f>
        <v>1</v>
      </c>
      <c r="F227">
        <f>_xlfn.XLOOKUP("H.R. 6976",Table2[Bill],Table2[Agree Value])</f>
        <v>0</v>
      </c>
      <c r="G227">
        <f>IF(_6976[[#This Row],[Value]]=_6976[[#This Row],[Agree]],_6976[[#This Row],[Count]],0)</f>
        <v>0</v>
      </c>
      <c r="H227">
        <f>_xlfn.XLOOKUP("H.R. 6976",Table2[Bill],Table2[Weight?],"Error")</f>
        <v>6</v>
      </c>
    </row>
    <row r="228" spans="1:8" x14ac:dyDescent="0.2">
      <c r="A228" t="s">
        <v>275</v>
      </c>
      <c r="B228" t="s">
        <v>1</v>
      </c>
      <c r="C228" t="s">
        <v>31</v>
      </c>
      <c r="D228" t="s">
        <v>7</v>
      </c>
      <c r="E228">
        <f>IF(_6976[[#This Row],[Vote]]="YEA",1,0)</f>
        <v>1</v>
      </c>
      <c r="F228">
        <f>_xlfn.XLOOKUP("H.R. 6976",Table2[Bill],Table2[Agree Value])</f>
        <v>0</v>
      </c>
      <c r="G228">
        <f>IF(_6976[[#This Row],[Value]]=_6976[[#This Row],[Agree]],_6976[[#This Row],[Count]],0)</f>
        <v>0</v>
      </c>
      <c r="H228">
        <f>_xlfn.XLOOKUP("H.R. 6976",Table2[Bill],Table2[Weight?],"Error")</f>
        <v>6</v>
      </c>
    </row>
    <row r="229" spans="1:8" x14ac:dyDescent="0.2">
      <c r="A229" t="s">
        <v>276</v>
      </c>
      <c r="B229" t="s">
        <v>5</v>
      </c>
      <c r="C229" t="s">
        <v>64</v>
      </c>
      <c r="D229" t="s">
        <v>7</v>
      </c>
      <c r="E229">
        <f>IF(_6976[[#This Row],[Vote]]="YEA",1,0)</f>
        <v>1</v>
      </c>
      <c r="F229">
        <f>_xlfn.XLOOKUP("H.R. 6976",Table2[Bill],Table2[Agree Value])</f>
        <v>0</v>
      </c>
      <c r="G229">
        <f>IF(_6976[[#This Row],[Value]]=_6976[[#This Row],[Agree]],_6976[[#This Row],[Count]],0)</f>
        <v>0</v>
      </c>
      <c r="H229">
        <f>_xlfn.XLOOKUP("H.R. 6976",Table2[Bill],Table2[Weight?],"Error")</f>
        <v>6</v>
      </c>
    </row>
    <row r="230" spans="1:8" x14ac:dyDescent="0.2">
      <c r="A230" t="s">
        <v>277</v>
      </c>
      <c r="B230" t="s">
        <v>1</v>
      </c>
      <c r="C230" t="s">
        <v>141</v>
      </c>
      <c r="D230" t="s">
        <v>3</v>
      </c>
      <c r="E230">
        <f>IF(_6976[[#This Row],[Vote]]="YEA",1,0)</f>
        <v>0</v>
      </c>
      <c r="F230">
        <f>_xlfn.XLOOKUP("H.R. 6976",Table2[Bill],Table2[Agree Value])</f>
        <v>0</v>
      </c>
      <c r="G230">
        <f>IF(_6976[[#This Row],[Value]]=_6976[[#This Row],[Agree]],_6976[[#This Row],[Count]],0)</f>
        <v>6</v>
      </c>
      <c r="H230">
        <f>_xlfn.XLOOKUP("H.R. 6976",Table2[Bill],Table2[Weight?],"Error")</f>
        <v>6</v>
      </c>
    </row>
    <row r="231" spans="1:8" x14ac:dyDescent="0.2">
      <c r="A231" t="s">
        <v>278</v>
      </c>
      <c r="B231" t="s">
        <v>1</v>
      </c>
      <c r="C231" t="s">
        <v>118</v>
      </c>
      <c r="D231" t="s">
        <v>3</v>
      </c>
      <c r="E231">
        <f>IF(_6976[[#This Row],[Vote]]="YEA",1,0)</f>
        <v>0</v>
      </c>
      <c r="F231">
        <f>_xlfn.XLOOKUP("H.R. 6976",Table2[Bill],Table2[Agree Value])</f>
        <v>0</v>
      </c>
      <c r="G231">
        <f>IF(_6976[[#This Row],[Value]]=_6976[[#This Row],[Agree]],_6976[[#This Row],[Count]],0)</f>
        <v>6</v>
      </c>
      <c r="H231">
        <f>_xlfn.XLOOKUP("H.R. 6976",Table2[Bill],Table2[Weight?],"Error")</f>
        <v>6</v>
      </c>
    </row>
    <row r="232" spans="1:8" x14ac:dyDescent="0.2">
      <c r="A232" t="s">
        <v>279</v>
      </c>
      <c r="B232" t="s">
        <v>5</v>
      </c>
      <c r="C232" t="s">
        <v>31</v>
      </c>
      <c r="D232" t="s">
        <v>7</v>
      </c>
      <c r="E232">
        <f>IF(_6976[[#This Row],[Vote]]="YEA",1,0)</f>
        <v>1</v>
      </c>
      <c r="F232">
        <f>_xlfn.XLOOKUP("H.R. 6976",Table2[Bill],Table2[Agree Value])</f>
        <v>0</v>
      </c>
      <c r="G232">
        <f>IF(_6976[[#This Row],[Value]]=_6976[[#This Row],[Agree]],_6976[[#This Row],[Count]],0)</f>
        <v>0</v>
      </c>
      <c r="H232">
        <f>_xlfn.XLOOKUP("H.R. 6976",Table2[Bill],Table2[Weight?],"Error")</f>
        <v>6</v>
      </c>
    </row>
    <row r="233" spans="1:8" x14ac:dyDescent="0.2">
      <c r="A233" t="s">
        <v>280</v>
      </c>
      <c r="B233" t="s">
        <v>5</v>
      </c>
      <c r="C233" t="s">
        <v>132</v>
      </c>
      <c r="D233" t="s">
        <v>7</v>
      </c>
      <c r="E233">
        <f>IF(_6976[[#This Row],[Vote]]="YEA",1,0)</f>
        <v>1</v>
      </c>
      <c r="F233">
        <f>_xlfn.XLOOKUP("H.R. 6976",Table2[Bill],Table2[Agree Value])</f>
        <v>0</v>
      </c>
      <c r="G233">
        <f>IF(_6976[[#This Row],[Value]]=_6976[[#This Row],[Agree]],_6976[[#This Row],[Count]],0)</f>
        <v>0</v>
      </c>
      <c r="H233">
        <f>_xlfn.XLOOKUP("H.R. 6976",Table2[Bill],Table2[Weight?],"Error")</f>
        <v>6</v>
      </c>
    </row>
    <row r="234" spans="1:8" x14ac:dyDescent="0.2">
      <c r="A234" t="s">
        <v>281</v>
      </c>
      <c r="B234" t="s">
        <v>5</v>
      </c>
      <c r="C234" t="s">
        <v>64</v>
      </c>
      <c r="D234" t="s">
        <v>7</v>
      </c>
      <c r="E234">
        <f>IF(_6976[[#This Row],[Vote]]="YEA",1,0)</f>
        <v>1</v>
      </c>
      <c r="F234">
        <f>_xlfn.XLOOKUP("H.R. 6976",Table2[Bill],Table2[Agree Value])</f>
        <v>0</v>
      </c>
      <c r="G234">
        <f>IF(_6976[[#This Row],[Value]]=_6976[[#This Row],[Agree]],_6976[[#This Row],[Count]],0)</f>
        <v>0</v>
      </c>
      <c r="H234">
        <f>_xlfn.XLOOKUP("H.R. 6976",Table2[Bill],Table2[Weight?],"Error")</f>
        <v>6</v>
      </c>
    </row>
    <row r="235" spans="1:8" x14ac:dyDescent="0.2">
      <c r="A235" t="s">
        <v>282</v>
      </c>
      <c r="B235" t="s">
        <v>1</v>
      </c>
      <c r="C235" t="s">
        <v>9</v>
      </c>
      <c r="D235" t="s">
        <v>3</v>
      </c>
      <c r="E235">
        <f>IF(_6976[[#This Row],[Vote]]="YEA",1,0)</f>
        <v>0</v>
      </c>
      <c r="F235">
        <f>_xlfn.XLOOKUP("H.R. 6976",Table2[Bill],Table2[Agree Value])</f>
        <v>0</v>
      </c>
      <c r="G235">
        <f>IF(_6976[[#This Row],[Value]]=_6976[[#This Row],[Agree]],_6976[[#This Row],[Count]],0)</f>
        <v>6</v>
      </c>
      <c r="H235">
        <f>_xlfn.XLOOKUP("H.R. 6976",Table2[Bill],Table2[Weight?],"Error")</f>
        <v>6</v>
      </c>
    </row>
    <row r="236" spans="1:8" x14ac:dyDescent="0.2">
      <c r="A236" t="s">
        <v>283</v>
      </c>
      <c r="B236" t="s">
        <v>5</v>
      </c>
      <c r="C236" t="s">
        <v>39</v>
      </c>
      <c r="D236" t="s">
        <v>7</v>
      </c>
      <c r="E236">
        <f>IF(_6976[[#This Row],[Vote]]="YEA",1,0)</f>
        <v>1</v>
      </c>
      <c r="F236">
        <f>_xlfn.XLOOKUP("H.R. 6976",Table2[Bill],Table2[Agree Value])</f>
        <v>0</v>
      </c>
      <c r="G236">
        <f>IF(_6976[[#This Row],[Value]]=_6976[[#This Row],[Agree]],_6976[[#This Row],[Count]],0)</f>
        <v>0</v>
      </c>
      <c r="H236">
        <f>_xlfn.XLOOKUP("H.R. 6976",Table2[Bill],Table2[Weight?],"Error")</f>
        <v>6</v>
      </c>
    </row>
    <row r="237" spans="1:8" x14ac:dyDescent="0.2">
      <c r="A237" t="s">
        <v>284</v>
      </c>
      <c r="B237" t="s">
        <v>1</v>
      </c>
      <c r="C237" t="s">
        <v>19</v>
      </c>
      <c r="D237" t="s">
        <v>7</v>
      </c>
      <c r="E237">
        <f>IF(_6976[[#This Row],[Vote]]="YEA",1,0)</f>
        <v>1</v>
      </c>
      <c r="F237">
        <f>_xlfn.XLOOKUP("H.R. 6976",Table2[Bill],Table2[Agree Value])</f>
        <v>0</v>
      </c>
      <c r="G237">
        <f>IF(_6976[[#This Row],[Value]]=_6976[[#This Row],[Agree]],_6976[[#This Row],[Count]],0)</f>
        <v>0</v>
      </c>
      <c r="H237">
        <f>_xlfn.XLOOKUP("H.R. 6976",Table2[Bill],Table2[Weight?],"Error")</f>
        <v>6</v>
      </c>
    </row>
    <row r="238" spans="1:8" x14ac:dyDescent="0.2">
      <c r="A238" t="s">
        <v>285</v>
      </c>
      <c r="B238" t="s">
        <v>1</v>
      </c>
      <c r="C238" t="s">
        <v>66</v>
      </c>
      <c r="D238" t="s">
        <v>3</v>
      </c>
      <c r="E238">
        <f>IF(_6976[[#This Row],[Vote]]="YEA",1,0)</f>
        <v>0</v>
      </c>
      <c r="F238">
        <f>_xlfn.XLOOKUP("H.R. 6976",Table2[Bill],Table2[Agree Value])</f>
        <v>0</v>
      </c>
      <c r="G238">
        <f>IF(_6976[[#This Row],[Value]]=_6976[[#This Row],[Agree]],_6976[[#This Row],[Count]],0)</f>
        <v>6</v>
      </c>
      <c r="H238">
        <f>_xlfn.XLOOKUP("H.R. 6976",Table2[Bill],Table2[Weight?],"Error")</f>
        <v>6</v>
      </c>
    </row>
    <row r="239" spans="1:8" x14ac:dyDescent="0.2">
      <c r="A239" t="s">
        <v>286</v>
      </c>
      <c r="B239" t="s">
        <v>1</v>
      </c>
      <c r="C239" t="s">
        <v>287</v>
      </c>
      <c r="D239" t="s">
        <v>3</v>
      </c>
      <c r="E239">
        <f>IF(_6976[[#This Row],[Vote]]="YEA",1,0)</f>
        <v>0</v>
      </c>
      <c r="F239">
        <f>_xlfn.XLOOKUP("H.R. 6976",Table2[Bill],Table2[Agree Value])</f>
        <v>0</v>
      </c>
      <c r="G239">
        <f>IF(_6976[[#This Row],[Value]]=_6976[[#This Row],[Agree]],_6976[[#This Row],[Count]],0)</f>
        <v>6</v>
      </c>
      <c r="H239">
        <f>_xlfn.XLOOKUP("H.R. 6976",Table2[Bill],Table2[Weight?],"Error")</f>
        <v>6</v>
      </c>
    </row>
    <row r="240" spans="1:8" x14ac:dyDescent="0.2">
      <c r="A240" t="s">
        <v>288</v>
      </c>
      <c r="B240" t="s">
        <v>5</v>
      </c>
      <c r="C240" t="s">
        <v>51</v>
      </c>
      <c r="D240" t="s">
        <v>7</v>
      </c>
      <c r="E240">
        <f>IF(_6976[[#This Row],[Vote]]="YEA",1,0)</f>
        <v>1</v>
      </c>
      <c r="F240">
        <f>_xlfn.XLOOKUP("H.R. 6976",Table2[Bill],Table2[Agree Value])</f>
        <v>0</v>
      </c>
      <c r="G240">
        <f>IF(_6976[[#This Row],[Value]]=_6976[[#This Row],[Agree]],_6976[[#This Row],[Count]],0)</f>
        <v>0</v>
      </c>
      <c r="H240">
        <f>_xlfn.XLOOKUP("H.R. 6976",Table2[Bill],Table2[Weight?],"Error")</f>
        <v>6</v>
      </c>
    </row>
    <row r="241" spans="1:8" x14ac:dyDescent="0.2">
      <c r="A241" t="s">
        <v>289</v>
      </c>
      <c r="B241" t="s">
        <v>5</v>
      </c>
      <c r="C241" t="s">
        <v>89</v>
      </c>
      <c r="D241" t="s">
        <v>7</v>
      </c>
      <c r="E241">
        <f>IF(_6976[[#This Row],[Vote]]="YEA",1,0)</f>
        <v>1</v>
      </c>
      <c r="F241">
        <f>_xlfn.XLOOKUP("H.R. 6976",Table2[Bill],Table2[Agree Value])</f>
        <v>0</v>
      </c>
      <c r="G241">
        <f>IF(_6976[[#This Row],[Value]]=_6976[[#This Row],[Agree]],_6976[[#This Row],[Count]],0)</f>
        <v>0</v>
      </c>
      <c r="H241">
        <f>_xlfn.XLOOKUP("H.R. 6976",Table2[Bill],Table2[Weight?],"Error")</f>
        <v>6</v>
      </c>
    </row>
    <row r="242" spans="1:8" x14ac:dyDescent="0.2">
      <c r="A242" t="s">
        <v>290</v>
      </c>
      <c r="B242" t="s">
        <v>1</v>
      </c>
      <c r="C242" t="s">
        <v>9</v>
      </c>
      <c r="D242" t="s">
        <v>7</v>
      </c>
      <c r="E242">
        <f>IF(_6976[[#This Row],[Vote]]="YEA",1,0)</f>
        <v>1</v>
      </c>
      <c r="F242">
        <f>_xlfn.XLOOKUP("H.R. 6976",Table2[Bill],Table2[Agree Value])</f>
        <v>0</v>
      </c>
      <c r="G242">
        <f>IF(_6976[[#This Row],[Value]]=_6976[[#This Row],[Agree]],_6976[[#This Row],[Count]],0)</f>
        <v>0</v>
      </c>
      <c r="H242">
        <f>_xlfn.XLOOKUP("H.R. 6976",Table2[Bill],Table2[Weight?],"Error")</f>
        <v>6</v>
      </c>
    </row>
    <row r="243" spans="1:8" x14ac:dyDescent="0.2">
      <c r="A243" t="s">
        <v>291</v>
      </c>
      <c r="B243" t="s">
        <v>1</v>
      </c>
      <c r="C243" t="s">
        <v>9</v>
      </c>
      <c r="D243" t="s">
        <v>3</v>
      </c>
      <c r="E243">
        <f>IF(_6976[[#This Row],[Vote]]="YEA",1,0)</f>
        <v>0</v>
      </c>
      <c r="F243">
        <f>_xlfn.XLOOKUP("H.R. 6976",Table2[Bill],Table2[Agree Value])</f>
        <v>0</v>
      </c>
      <c r="G243">
        <f>IF(_6976[[#This Row],[Value]]=_6976[[#This Row],[Agree]],_6976[[#This Row],[Count]],0)</f>
        <v>6</v>
      </c>
      <c r="H243">
        <f>_xlfn.XLOOKUP("H.R. 6976",Table2[Bill],Table2[Weight?],"Error")</f>
        <v>6</v>
      </c>
    </row>
    <row r="244" spans="1:8" x14ac:dyDescent="0.2">
      <c r="A244" t="s">
        <v>292</v>
      </c>
      <c r="B244" t="s">
        <v>1</v>
      </c>
      <c r="C244" t="s">
        <v>9</v>
      </c>
      <c r="D244" t="s">
        <v>3</v>
      </c>
      <c r="E244">
        <f>IF(_6976[[#This Row],[Vote]]="YEA",1,0)</f>
        <v>0</v>
      </c>
      <c r="F244">
        <f>_xlfn.XLOOKUP("H.R. 6976",Table2[Bill],Table2[Agree Value])</f>
        <v>0</v>
      </c>
      <c r="G244">
        <f>IF(_6976[[#This Row],[Value]]=_6976[[#This Row],[Agree]],_6976[[#This Row],[Count]],0)</f>
        <v>6</v>
      </c>
      <c r="H244">
        <f>_xlfn.XLOOKUP("H.R. 6976",Table2[Bill],Table2[Weight?],"Error")</f>
        <v>6</v>
      </c>
    </row>
    <row r="245" spans="1:8" x14ac:dyDescent="0.2">
      <c r="A245" t="s">
        <v>293</v>
      </c>
      <c r="B245" t="s">
        <v>5</v>
      </c>
      <c r="C245" t="s">
        <v>13</v>
      </c>
      <c r="D245" t="s">
        <v>7</v>
      </c>
      <c r="E245">
        <f>IF(_6976[[#This Row],[Vote]]="YEA",1,0)</f>
        <v>1</v>
      </c>
      <c r="F245">
        <f>_xlfn.XLOOKUP("H.R. 6976",Table2[Bill],Table2[Agree Value])</f>
        <v>0</v>
      </c>
      <c r="G245">
        <f>IF(_6976[[#This Row],[Value]]=_6976[[#This Row],[Agree]],_6976[[#This Row],[Count]],0)</f>
        <v>0</v>
      </c>
      <c r="H245">
        <f>_xlfn.XLOOKUP("H.R. 6976",Table2[Bill],Table2[Weight?],"Error")</f>
        <v>6</v>
      </c>
    </row>
    <row r="246" spans="1:8" x14ac:dyDescent="0.2">
      <c r="A246" t="s">
        <v>294</v>
      </c>
      <c r="B246" t="s">
        <v>5</v>
      </c>
      <c r="C246" t="s">
        <v>49</v>
      </c>
      <c r="D246" t="s">
        <v>7</v>
      </c>
      <c r="E246">
        <f>IF(_6976[[#This Row],[Vote]]="YEA",1,0)</f>
        <v>1</v>
      </c>
      <c r="F246">
        <f>_xlfn.XLOOKUP("H.R. 6976",Table2[Bill],Table2[Agree Value])</f>
        <v>0</v>
      </c>
      <c r="G246">
        <f>IF(_6976[[#This Row],[Value]]=_6976[[#This Row],[Agree]],_6976[[#This Row],[Count]],0)</f>
        <v>0</v>
      </c>
      <c r="H246">
        <f>_xlfn.XLOOKUP("H.R. 6976",Table2[Bill],Table2[Weight?],"Error")</f>
        <v>6</v>
      </c>
    </row>
    <row r="247" spans="1:8" x14ac:dyDescent="0.2">
      <c r="A247" t="s">
        <v>295</v>
      </c>
      <c r="B247" t="s">
        <v>5</v>
      </c>
      <c r="C247" t="s">
        <v>11</v>
      </c>
      <c r="D247" t="s">
        <v>7</v>
      </c>
      <c r="E247">
        <f>IF(_6976[[#This Row],[Vote]]="YEA",1,0)</f>
        <v>1</v>
      </c>
      <c r="F247">
        <f>_xlfn.XLOOKUP("H.R. 6976",Table2[Bill],Table2[Agree Value])</f>
        <v>0</v>
      </c>
      <c r="G247">
        <f>IF(_6976[[#This Row],[Value]]=_6976[[#This Row],[Agree]],_6976[[#This Row],[Count]],0)</f>
        <v>0</v>
      </c>
      <c r="H247">
        <f>_xlfn.XLOOKUP("H.R. 6976",Table2[Bill],Table2[Weight?],"Error")</f>
        <v>6</v>
      </c>
    </row>
    <row r="248" spans="1:8" x14ac:dyDescent="0.2">
      <c r="A248" t="s">
        <v>296</v>
      </c>
      <c r="B248" t="s">
        <v>5</v>
      </c>
      <c r="C248" t="s">
        <v>39</v>
      </c>
      <c r="D248" t="s">
        <v>7</v>
      </c>
      <c r="E248">
        <f>IF(_6976[[#This Row],[Vote]]="YEA",1,0)</f>
        <v>1</v>
      </c>
      <c r="F248">
        <f>_xlfn.XLOOKUP("H.R. 6976",Table2[Bill],Table2[Agree Value])</f>
        <v>0</v>
      </c>
      <c r="G248">
        <f>IF(_6976[[#This Row],[Value]]=_6976[[#This Row],[Agree]],_6976[[#This Row],[Count]],0)</f>
        <v>0</v>
      </c>
      <c r="H248">
        <f>_xlfn.XLOOKUP("H.R. 6976",Table2[Bill],Table2[Weight?],"Error")</f>
        <v>6</v>
      </c>
    </row>
    <row r="249" spans="1:8" x14ac:dyDescent="0.2">
      <c r="A249" t="s">
        <v>297</v>
      </c>
      <c r="B249" t="s">
        <v>5</v>
      </c>
      <c r="C249" t="s">
        <v>15</v>
      </c>
      <c r="D249" t="s">
        <v>7</v>
      </c>
      <c r="E249">
        <f>IF(_6976[[#This Row],[Vote]]="YEA",1,0)</f>
        <v>1</v>
      </c>
      <c r="F249">
        <f>_xlfn.XLOOKUP("H.R. 6976",Table2[Bill],Table2[Agree Value])</f>
        <v>0</v>
      </c>
      <c r="G249">
        <f>IF(_6976[[#This Row],[Value]]=_6976[[#This Row],[Agree]],_6976[[#This Row],[Count]],0)</f>
        <v>0</v>
      </c>
      <c r="H249">
        <f>_xlfn.XLOOKUP("H.R. 6976",Table2[Bill],Table2[Weight?],"Error")</f>
        <v>6</v>
      </c>
    </row>
    <row r="250" spans="1:8" x14ac:dyDescent="0.2">
      <c r="A250" t="s">
        <v>298</v>
      </c>
      <c r="B250" t="s">
        <v>1</v>
      </c>
      <c r="C250" t="s">
        <v>24</v>
      </c>
      <c r="D250" t="s">
        <v>7</v>
      </c>
      <c r="E250">
        <f>IF(_6976[[#This Row],[Vote]]="YEA",1,0)</f>
        <v>1</v>
      </c>
      <c r="F250">
        <f>_xlfn.XLOOKUP("H.R. 6976",Table2[Bill],Table2[Agree Value])</f>
        <v>0</v>
      </c>
      <c r="G250">
        <f>IF(_6976[[#This Row],[Value]]=_6976[[#This Row],[Agree]],_6976[[#This Row],[Count]],0)</f>
        <v>0</v>
      </c>
      <c r="H250">
        <f>_xlfn.XLOOKUP("H.R. 6976",Table2[Bill],Table2[Weight?],"Error")</f>
        <v>6</v>
      </c>
    </row>
    <row r="251" spans="1:8" x14ac:dyDescent="0.2">
      <c r="A251" t="s">
        <v>299</v>
      </c>
      <c r="B251" t="s">
        <v>5</v>
      </c>
      <c r="C251" t="s">
        <v>108</v>
      </c>
      <c r="D251" t="s">
        <v>7</v>
      </c>
      <c r="E251">
        <f>IF(_6976[[#This Row],[Vote]]="YEA",1,0)</f>
        <v>1</v>
      </c>
      <c r="F251">
        <f>_xlfn.XLOOKUP("H.R. 6976",Table2[Bill],Table2[Agree Value])</f>
        <v>0</v>
      </c>
      <c r="G251">
        <f>IF(_6976[[#This Row],[Value]]=_6976[[#This Row],[Agree]],_6976[[#This Row],[Count]],0)</f>
        <v>0</v>
      </c>
      <c r="H251">
        <f>_xlfn.XLOOKUP("H.R. 6976",Table2[Bill],Table2[Weight?],"Error")</f>
        <v>6</v>
      </c>
    </row>
    <row r="252" spans="1:8" x14ac:dyDescent="0.2">
      <c r="A252" t="s">
        <v>300</v>
      </c>
      <c r="B252" t="s">
        <v>1</v>
      </c>
      <c r="C252" t="s">
        <v>17</v>
      </c>
      <c r="D252" t="s">
        <v>3</v>
      </c>
      <c r="E252">
        <f>IF(_6976[[#This Row],[Vote]]="YEA",1,0)</f>
        <v>0</v>
      </c>
      <c r="F252">
        <f>_xlfn.XLOOKUP("H.R. 6976",Table2[Bill],Table2[Agree Value])</f>
        <v>0</v>
      </c>
      <c r="G252">
        <f>IF(_6976[[#This Row],[Value]]=_6976[[#This Row],[Agree]],_6976[[#This Row],[Count]],0)</f>
        <v>6</v>
      </c>
      <c r="H252">
        <f>_xlfn.XLOOKUP("H.R. 6976",Table2[Bill],Table2[Weight?],"Error")</f>
        <v>6</v>
      </c>
    </row>
    <row r="253" spans="1:8" x14ac:dyDescent="0.2">
      <c r="A253" t="s">
        <v>301</v>
      </c>
      <c r="B253" t="s">
        <v>5</v>
      </c>
      <c r="C253" t="s">
        <v>64</v>
      </c>
      <c r="D253" t="s">
        <v>7</v>
      </c>
      <c r="E253">
        <f>IF(_6976[[#This Row],[Vote]]="YEA",1,0)</f>
        <v>1</v>
      </c>
      <c r="F253">
        <f>_xlfn.XLOOKUP("H.R. 6976",Table2[Bill],Table2[Agree Value])</f>
        <v>0</v>
      </c>
      <c r="G253">
        <f>IF(_6976[[#This Row],[Value]]=_6976[[#This Row],[Agree]],_6976[[#This Row],[Count]],0)</f>
        <v>0</v>
      </c>
      <c r="H253">
        <f>_xlfn.XLOOKUP("H.R. 6976",Table2[Bill],Table2[Weight?],"Error")</f>
        <v>6</v>
      </c>
    </row>
    <row r="254" spans="1:8" x14ac:dyDescent="0.2">
      <c r="A254" t="s">
        <v>302</v>
      </c>
      <c r="B254" t="s">
        <v>5</v>
      </c>
      <c r="C254" t="s">
        <v>129</v>
      </c>
      <c r="D254" t="s">
        <v>7</v>
      </c>
      <c r="E254">
        <f>IF(_6976[[#This Row],[Vote]]="YEA",1,0)</f>
        <v>1</v>
      </c>
      <c r="F254">
        <f>_xlfn.XLOOKUP("H.R. 6976",Table2[Bill],Table2[Agree Value])</f>
        <v>0</v>
      </c>
      <c r="G254">
        <f>IF(_6976[[#This Row],[Value]]=_6976[[#This Row],[Agree]],_6976[[#This Row],[Count]],0)</f>
        <v>0</v>
      </c>
      <c r="H254">
        <f>_xlfn.XLOOKUP("H.R. 6976",Table2[Bill],Table2[Weight?],"Error")</f>
        <v>6</v>
      </c>
    </row>
    <row r="255" spans="1:8" x14ac:dyDescent="0.2">
      <c r="A255" t="s">
        <v>303</v>
      </c>
      <c r="B255" t="s">
        <v>5</v>
      </c>
      <c r="C255" t="s">
        <v>132</v>
      </c>
      <c r="D255" t="s">
        <v>7</v>
      </c>
      <c r="E255">
        <f>IF(_6976[[#This Row],[Vote]]="YEA",1,0)</f>
        <v>1</v>
      </c>
      <c r="F255">
        <f>_xlfn.XLOOKUP("H.R. 6976",Table2[Bill],Table2[Agree Value])</f>
        <v>0</v>
      </c>
      <c r="G255">
        <f>IF(_6976[[#This Row],[Value]]=_6976[[#This Row],[Agree]],_6976[[#This Row],[Count]],0)</f>
        <v>0</v>
      </c>
      <c r="H255">
        <f>_xlfn.XLOOKUP("H.R. 6976",Table2[Bill],Table2[Weight?],"Error")</f>
        <v>6</v>
      </c>
    </row>
    <row r="256" spans="1:8" x14ac:dyDescent="0.2">
      <c r="A256" t="s">
        <v>304</v>
      </c>
      <c r="B256" t="s">
        <v>1</v>
      </c>
      <c r="C256" t="s">
        <v>2</v>
      </c>
      <c r="D256" t="s">
        <v>7</v>
      </c>
      <c r="E256">
        <f>IF(_6976[[#This Row],[Vote]]="YEA",1,0)</f>
        <v>1</v>
      </c>
      <c r="F256">
        <f>_xlfn.XLOOKUP("H.R. 6976",Table2[Bill],Table2[Agree Value])</f>
        <v>0</v>
      </c>
      <c r="G256">
        <f>IF(_6976[[#This Row],[Value]]=_6976[[#This Row],[Agree]],_6976[[#This Row],[Count]],0)</f>
        <v>0</v>
      </c>
      <c r="H256">
        <f>_xlfn.XLOOKUP("H.R. 6976",Table2[Bill],Table2[Weight?],"Error")</f>
        <v>6</v>
      </c>
    </row>
    <row r="257" spans="1:8" x14ac:dyDescent="0.2">
      <c r="A257" t="s">
        <v>305</v>
      </c>
      <c r="B257" t="s">
        <v>5</v>
      </c>
      <c r="C257" t="s">
        <v>36</v>
      </c>
      <c r="D257" t="s">
        <v>7</v>
      </c>
      <c r="E257">
        <f>IF(_6976[[#This Row],[Vote]]="YEA",1,0)</f>
        <v>1</v>
      </c>
      <c r="F257">
        <f>_xlfn.XLOOKUP("H.R. 6976",Table2[Bill],Table2[Agree Value])</f>
        <v>0</v>
      </c>
      <c r="G257">
        <f>IF(_6976[[#This Row],[Value]]=_6976[[#This Row],[Agree]],_6976[[#This Row],[Count]],0)</f>
        <v>0</v>
      </c>
      <c r="H257">
        <f>_xlfn.XLOOKUP("H.R. 6976",Table2[Bill],Table2[Weight?],"Error")</f>
        <v>6</v>
      </c>
    </row>
    <row r="258" spans="1:8" x14ac:dyDescent="0.2">
      <c r="A258" t="s">
        <v>306</v>
      </c>
      <c r="B258" t="s">
        <v>5</v>
      </c>
      <c r="C258" t="s">
        <v>39</v>
      </c>
      <c r="D258" t="s">
        <v>7</v>
      </c>
      <c r="E258">
        <f>IF(_6976[[#This Row],[Vote]]="YEA",1,0)</f>
        <v>1</v>
      </c>
      <c r="F258">
        <f>_xlfn.XLOOKUP("H.R. 6976",Table2[Bill],Table2[Agree Value])</f>
        <v>0</v>
      </c>
      <c r="G258">
        <f>IF(_6976[[#This Row],[Value]]=_6976[[#This Row],[Agree]],_6976[[#This Row],[Count]],0)</f>
        <v>0</v>
      </c>
      <c r="H258">
        <f>_xlfn.XLOOKUP("H.R. 6976",Table2[Bill],Table2[Weight?],"Error")</f>
        <v>6</v>
      </c>
    </row>
    <row r="259" spans="1:8" x14ac:dyDescent="0.2">
      <c r="A259" t="s">
        <v>307</v>
      </c>
      <c r="B259" t="s">
        <v>1</v>
      </c>
      <c r="C259" t="s">
        <v>9</v>
      </c>
      <c r="D259" t="s">
        <v>3</v>
      </c>
      <c r="E259">
        <f>IF(_6976[[#This Row],[Vote]]="YEA",1,0)</f>
        <v>0</v>
      </c>
      <c r="F259">
        <f>_xlfn.XLOOKUP("H.R. 6976",Table2[Bill],Table2[Agree Value])</f>
        <v>0</v>
      </c>
      <c r="G259">
        <f>IF(_6976[[#This Row],[Value]]=_6976[[#This Row],[Agree]],_6976[[#This Row],[Count]],0)</f>
        <v>6</v>
      </c>
      <c r="H259">
        <f>_xlfn.XLOOKUP("H.R. 6976",Table2[Bill],Table2[Weight?],"Error")</f>
        <v>6</v>
      </c>
    </row>
    <row r="260" spans="1:8" x14ac:dyDescent="0.2">
      <c r="A260" t="s">
        <v>308</v>
      </c>
      <c r="B260" t="s">
        <v>1</v>
      </c>
      <c r="C260" t="s">
        <v>13</v>
      </c>
      <c r="D260" t="s">
        <v>3</v>
      </c>
      <c r="E260">
        <f>IF(_6976[[#This Row],[Vote]]="YEA",1,0)</f>
        <v>0</v>
      </c>
      <c r="F260">
        <f>_xlfn.XLOOKUP("H.R. 6976",Table2[Bill],Table2[Agree Value])</f>
        <v>0</v>
      </c>
      <c r="G260">
        <f>IF(_6976[[#This Row],[Value]]=_6976[[#This Row],[Agree]],_6976[[#This Row],[Count]],0)</f>
        <v>6</v>
      </c>
      <c r="H260">
        <f>_xlfn.XLOOKUP("H.R. 6976",Table2[Bill],Table2[Weight?],"Error")</f>
        <v>6</v>
      </c>
    </row>
    <row r="261" spans="1:8" x14ac:dyDescent="0.2">
      <c r="A261" t="s">
        <v>309</v>
      </c>
      <c r="B261" t="s">
        <v>5</v>
      </c>
      <c r="C261" t="s">
        <v>15</v>
      </c>
      <c r="D261" t="s">
        <v>7</v>
      </c>
      <c r="E261">
        <f>IF(_6976[[#This Row],[Vote]]="YEA",1,0)</f>
        <v>1</v>
      </c>
      <c r="F261">
        <f>_xlfn.XLOOKUP("H.R. 6976",Table2[Bill],Table2[Agree Value])</f>
        <v>0</v>
      </c>
      <c r="G261">
        <f>IF(_6976[[#This Row],[Value]]=_6976[[#This Row],[Agree]],_6976[[#This Row],[Count]],0)</f>
        <v>0</v>
      </c>
      <c r="H261">
        <f>_xlfn.XLOOKUP("H.R. 6976",Table2[Bill],Table2[Weight?],"Error")</f>
        <v>6</v>
      </c>
    </row>
    <row r="262" spans="1:8" x14ac:dyDescent="0.2">
      <c r="A262" t="s">
        <v>310</v>
      </c>
      <c r="B262" t="s">
        <v>5</v>
      </c>
      <c r="C262" t="s">
        <v>45</v>
      </c>
      <c r="D262" t="s">
        <v>7</v>
      </c>
      <c r="E262">
        <f>IF(_6976[[#This Row],[Vote]]="YEA",1,0)</f>
        <v>1</v>
      </c>
      <c r="F262">
        <f>_xlfn.XLOOKUP("H.R. 6976",Table2[Bill],Table2[Agree Value])</f>
        <v>0</v>
      </c>
      <c r="G262">
        <f>IF(_6976[[#This Row],[Value]]=_6976[[#This Row],[Agree]],_6976[[#This Row],[Count]],0)</f>
        <v>0</v>
      </c>
      <c r="H262">
        <f>_xlfn.XLOOKUP("H.R. 6976",Table2[Bill],Table2[Weight?],"Error")</f>
        <v>6</v>
      </c>
    </row>
    <row r="263" spans="1:8" x14ac:dyDescent="0.2">
      <c r="A263" t="s">
        <v>311</v>
      </c>
      <c r="B263" t="s">
        <v>1</v>
      </c>
      <c r="C263" t="s">
        <v>47</v>
      </c>
      <c r="D263" t="s">
        <v>3</v>
      </c>
      <c r="E263">
        <f>IF(_6976[[#This Row],[Vote]]="YEA",1,0)</f>
        <v>0</v>
      </c>
      <c r="F263">
        <f>_xlfn.XLOOKUP("H.R. 6976",Table2[Bill],Table2[Agree Value])</f>
        <v>0</v>
      </c>
      <c r="G263">
        <f>IF(_6976[[#This Row],[Value]]=_6976[[#This Row],[Agree]],_6976[[#This Row],[Count]],0)</f>
        <v>6</v>
      </c>
      <c r="H263">
        <f>_xlfn.XLOOKUP("H.R. 6976",Table2[Bill],Table2[Weight?],"Error")</f>
        <v>6</v>
      </c>
    </row>
    <row r="264" spans="1:8" x14ac:dyDescent="0.2">
      <c r="A264" t="s">
        <v>312</v>
      </c>
      <c r="B264" t="s">
        <v>5</v>
      </c>
      <c r="C264" t="s">
        <v>9</v>
      </c>
      <c r="D264" t="s">
        <v>7</v>
      </c>
      <c r="E264">
        <f>IF(_6976[[#This Row],[Vote]]="YEA",1,0)</f>
        <v>1</v>
      </c>
      <c r="F264">
        <f>_xlfn.XLOOKUP("H.R. 6976",Table2[Bill],Table2[Agree Value])</f>
        <v>0</v>
      </c>
      <c r="G264">
        <f>IF(_6976[[#This Row],[Value]]=_6976[[#This Row],[Agree]],_6976[[#This Row],[Count]],0)</f>
        <v>0</v>
      </c>
      <c r="H264">
        <f>_xlfn.XLOOKUP("H.R. 6976",Table2[Bill],Table2[Weight?],"Error")</f>
        <v>6</v>
      </c>
    </row>
    <row r="265" spans="1:8" x14ac:dyDescent="0.2">
      <c r="A265" t="s">
        <v>313</v>
      </c>
      <c r="B265" t="s">
        <v>1</v>
      </c>
      <c r="C265" t="s">
        <v>120</v>
      </c>
      <c r="D265" t="s">
        <v>3</v>
      </c>
      <c r="E265">
        <f>IF(_6976[[#This Row],[Vote]]="YEA",1,0)</f>
        <v>0</v>
      </c>
      <c r="F265">
        <f>_xlfn.XLOOKUP("H.R. 6976",Table2[Bill],Table2[Agree Value])</f>
        <v>0</v>
      </c>
      <c r="G265">
        <f>IF(_6976[[#This Row],[Value]]=_6976[[#This Row],[Agree]],_6976[[#This Row],[Count]],0)</f>
        <v>6</v>
      </c>
      <c r="H265">
        <f>_xlfn.XLOOKUP("H.R. 6976",Table2[Bill],Table2[Weight?],"Error")</f>
        <v>6</v>
      </c>
    </row>
    <row r="266" spans="1:8" x14ac:dyDescent="0.2">
      <c r="A266" t="s">
        <v>314</v>
      </c>
      <c r="B266" t="s">
        <v>5</v>
      </c>
      <c r="C266" t="s">
        <v>13</v>
      </c>
      <c r="D266" t="s">
        <v>7</v>
      </c>
      <c r="E266">
        <f>IF(_6976[[#This Row],[Vote]]="YEA",1,0)</f>
        <v>1</v>
      </c>
      <c r="F266">
        <f>_xlfn.XLOOKUP("H.R. 6976",Table2[Bill],Table2[Agree Value])</f>
        <v>0</v>
      </c>
      <c r="G266">
        <f>IF(_6976[[#This Row],[Value]]=_6976[[#This Row],[Agree]],_6976[[#This Row],[Count]],0)</f>
        <v>0</v>
      </c>
      <c r="H266">
        <f>_xlfn.XLOOKUP("H.R. 6976",Table2[Bill],Table2[Weight?],"Error")</f>
        <v>6</v>
      </c>
    </row>
    <row r="267" spans="1:8" x14ac:dyDescent="0.2">
      <c r="A267" t="s">
        <v>315</v>
      </c>
      <c r="B267" t="s">
        <v>1</v>
      </c>
      <c r="C267" t="s">
        <v>36</v>
      </c>
      <c r="D267" t="s">
        <v>3</v>
      </c>
      <c r="E267">
        <f>IF(_6976[[#This Row],[Vote]]="YEA",1,0)</f>
        <v>0</v>
      </c>
      <c r="F267">
        <f>_xlfn.XLOOKUP("H.R. 6976",Table2[Bill],Table2[Agree Value])</f>
        <v>0</v>
      </c>
      <c r="G267">
        <f>IF(_6976[[#This Row],[Value]]=_6976[[#This Row],[Agree]],_6976[[#This Row],[Count]],0)</f>
        <v>6</v>
      </c>
      <c r="H267">
        <f>_xlfn.XLOOKUP("H.R. 6976",Table2[Bill],Table2[Weight?],"Error")</f>
        <v>6</v>
      </c>
    </row>
    <row r="268" spans="1:8" x14ac:dyDescent="0.2">
      <c r="A268" t="s">
        <v>316</v>
      </c>
      <c r="B268" t="s">
        <v>1</v>
      </c>
      <c r="C268" t="s">
        <v>24</v>
      </c>
      <c r="D268" t="s">
        <v>3</v>
      </c>
      <c r="E268">
        <f>IF(_6976[[#This Row],[Vote]]="YEA",1,0)</f>
        <v>0</v>
      </c>
      <c r="F268">
        <f>_xlfn.XLOOKUP("H.R. 6976",Table2[Bill],Table2[Agree Value])</f>
        <v>0</v>
      </c>
      <c r="G268">
        <f>IF(_6976[[#This Row],[Value]]=_6976[[#This Row],[Agree]],_6976[[#This Row],[Count]],0)</f>
        <v>6</v>
      </c>
      <c r="H268">
        <f>_xlfn.XLOOKUP("H.R. 6976",Table2[Bill],Table2[Weight?],"Error")</f>
        <v>6</v>
      </c>
    </row>
    <row r="269" spans="1:8" x14ac:dyDescent="0.2">
      <c r="A269" t="s">
        <v>317</v>
      </c>
      <c r="B269" t="s">
        <v>5</v>
      </c>
      <c r="C269" t="s">
        <v>2</v>
      </c>
      <c r="D269" t="s">
        <v>7</v>
      </c>
      <c r="E269">
        <f>IF(_6976[[#This Row],[Vote]]="YEA",1,0)</f>
        <v>1</v>
      </c>
      <c r="F269">
        <f>_xlfn.XLOOKUP("H.R. 6976",Table2[Bill],Table2[Agree Value])</f>
        <v>0</v>
      </c>
      <c r="G269">
        <f>IF(_6976[[#This Row],[Value]]=_6976[[#This Row],[Agree]],_6976[[#This Row],[Count]],0)</f>
        <v>0</v>
      </c>
      <c r="H269">
        <f>_xlfn.XLOOKUP("H.R. 6976",Table2[Bill],Table2[Weight?],"Error")</f>
        <v>6</v>
      </c>
    </row>
    <row r="270" spans="1:8" x14ac:dyDescent="0.2">
      <c r="A270" t="s">
        <v>318</v>
      </c>
      <c r="B270" t="s">
        <v>1</v>
      </c>
      <c r="C270" t="s">
        <v>64</v>
      </c>
      <c r="D270" t="s">
        <v>3</v>
      </c>
      <c r="E270">
        <f>IF(_6976[[#This Row],[Vote]]="YEA",1,0)</f>
        <v>0</v>
      </c>
      <c r="F270">
        <f>_xlfn.XLOOKUP("H.R. 6976",Table2[Bill],Table2[Agree Value])</f>
        <v>0</v>
      </c>
      <c r="G270">
        <f>IF(_6976[[#This Row],[Value]]=_6976[[#This Row],[Agree]],_6976[[#This Row],[Count]],0)</f>
        <v>6</v>
      </c>
      <c r="H270">
        <f>_xlfn.XLOOKUP("H.R. 6976",Table2[Bill],Table2[Weight?],"Error")</f>
        <v>6</v>
      </c>
    </row>
    <row r="271" spans="1:8" x14ac:dyDescent="0.2">
      <c r="A271" t="s">
        <v>319</v>
      </c>
      <c r="B271" t="s">
        <v>1</v>
      </c>
      <c r="C271" t="s">
        <v>203</v>
      </c>
      <c r="D271" t="s">
        <v>3</v>
      </c>
      <c r="E271">
        <f>IF(_6976[[#This Row],[Vote]]="YEA",1,0)</f>
        <v>0</v>
      </c>
      <c r="F271">
        <f>_xlfn.XLOOKUP("H.R. 6976",Table2[Bill],Table2[Agree Value])</f>
        <v>0</v>
      </c>
      <c r="G271">
        <f>IF(_6976[[#This Row],[Value]]=_6976[[#This Row],[Agree]],_6976[[#This Row],[Count]],0)</f>
        <v>6</v>
      </c>
      <c r="H271">
        <f>_xlfn.XLOOKUP("H.R. 6976",Table2[Bill],Table2[Weight?],"Error")</f>
        <v>6</v>
      </c>
    </row>
    <row r="272" spans="1:8" x14ac:dyDescent="0.2">
      <c r="A272" t="s">
        <v>320</v>
      </c>
      <c r="B272" t="s">
        <v>1</v>
      </c>
      <c r="C272" t="s">
        <v>64</v>
      </c>
      <c r="D272" t="s">
        <v>3</v>
      </c>
      <c r="E272">
        <f>IF(_6976[[#This Row],[Vote]]="YEA",1,0)</f>
        <v>0</v>
      </c>
      <c r="F272">
        <f>_xlfn.XLOOKUP("H.R. 6976",Table2[Bill],Table2[Agree Value])</f>
        <v>0</v>
      </c>
      <c r="G272">
        <f>IF(_6976[[#This Row],[Value]]=_6976[[#This Row],[Agree]],_6976[[#This Row],[Count]],0)</f>
        <v>6</v>
      </c>
      <c r="H272">
        <f>_xlfn.XLOOKUP("H.R. 6976",Table2[Bill],Table2[Weight?],"Error")</f>
        <v>6</v>
      </c>
    </row>
    <row r="273" spans="1:8" x14ac:dyDescent="0.2">
      <c r="A273" t="s">
        <v>321</v>
      </c>
      <c r="B273" t="s">
        <v>5</v>
      </c>
      <c r="C273" t="s">
        <v>66</v>
      </c>
      <c r="D273" t="s">
        <v>7</v>
      </c>
      <c r="E273">
        <f>IF(_6976[[#This Row],[Vote]]="YEA",1,0)</f>
        <v>1</v>
      </c>
      <c r="F273">
        <f>_xlfn.XLOOKUP("H.R. 6976",Table2[Bill],Table2[Agree Value])</f>
        <v>0</v>
      </c>
      <c r="G273">
        <f>IF(_6976[[#This Row],[Value]]=_6976[[#This Row],[Agree]],_6976[[#This Row],[Count]],0)</f>
        <v>0</v>
      </c>
      <c r="H273">
        <f>_xlfn.XLOOKUP("H.R. 6976",Table2[Bill],Table2[Weight?],"Error")</f>
        <v>6</v>
      </c>
    </row>
    <row r="274" spans="1:8" x14ac:dyDescent="0.2">
      <c r="A274" t="s">
        <v>322</v>
      </c>
      <c r="B274" t="s">
        <v>1</v>
      </c>
      <c r="C274" t="s">
        <v>219</v>
      </c>
      <c r="D274" t="s">
        <v>3</v>
      </c>
      <c r="E274">
        <f>IF(_6976[[#This Row],[Vote]]="YEA",1,0)</f>
        <v>0</v>
      </c>
      <c r="F274">
        <f>_xlfn.XLOOKUP("H.R. 6976",Table2[Bill],Table2[Agree Value])</f>
        <v>0</v>
      </c>
      <c r="G274">
        <f>IF(_6976[[#This Row],[Value]]=_6976[[#This Row],[Agree]],_6976[[#This Row],[Count]],0)</f>
        <v>6</v>
      </c>
      <c r="H274">
        <f>_xlfn.XLOOKUP("H.R. 6976",Table2[Bill],Table2[Weight?],"Error")</f>
        <v>6</v>
      </c>
    </row>
    <row r="275" spans="1:8" x14ac:dyDescent="0.2">
      <c r="A275" t="s">
        <v>323</v>
      </c>
      <c r="B275" t="s">
        <v>5</v>
      </c>
      <c r="C275" t="s">
        <v>62</v>
      </c>
      <c r="D275" t="s">
        <v>7</v>
      </c>
      <c r="E275">
        <f>IF(_6976[[#This Row],[Vote]]="YEA",1,0)</f>
        <v>1</v>
      </c>
      <c r="F275">
        <f>_xlfn.XLOOKUP("H.R. 6976",Table2[Bill],Table2[Agree Value])</f>
        <v>0</v>
      </c>
      <c r="G275">
        <f>IF(_6976[[#This Row],[Value]]=_6976[[#This Row],[Agree]],_6976[[#This Row],[Count]],0)</f>
        <v>0</v>
      </c>
      <c r="H275">
        <f>_xlfn.XLOOKUP("H.R. 6976",Table2[Bill],Table2[Weight?],"Error")</f>
        <v>6</v>
      </c>
    </row>
    <row r="276" spans="1:8" x14ac:dyDescent="0.2">
      <c r="A276" t="s">
        <v>324</v>
      </c>
      <c r="B276" t="s">
        <v>5</v>
      </c>
      <c r="C276" t="s">
        <v>31</v>
      </c>
      <c r="D276" t="s">
        <v>7</v>
      </c>
      <c r="E276">
        <f>IF(_6976[[#This Row],[Vote]]="YEA",1,0)</f>
        <v>1</v>
      </c>
      <c r="F276">
        <f>_xlfn.XLOOKUP("H.R. 6976",Table2[Bill],Table2[Agree Value])</f>
        <v>0</v>
      </c>
      <c r="G276">
        <f>IF(_6976[[#This Row],[Value]]=_6976[[#This Row],[Agree]],_6976[[#This Row],[Count]],0)</f>
        <v>0</v>
      </c>
      <c r="H276">
        <f>_xlfn.XLOOKUP("H.R. 6976",Table2[Bill],Table2[Weight?],"Error")</f>
        <v>6</v>
      </c>
    </row>
    <row r="277" spans="1:8" x14ac:dyDescent="0.2">
      <c r="A277" t="s">
        <v>325</v>
      </c>
      <c r="B277" t="s">
        <v>5</v>
      </c>
      <c r="C277" t="s">
        <v>326</v>
      </c>
      <c r="D277" t="s">
        <v>7</v>
      </c>
      <c r="E277">
        <f>IF(_6976[[#This Row],[Vote]]="YEA",1,0)</f>
        <v>1</v>
      </c>
      <c r="F277">
        <f>_xlfn.XLOOKUP("H.R. 6976",Table2[Bill],Table2[Agree Value])</f>
        <v>0</v>
      </c>
      <c r="G277">
        <f>IF(_6976[[#This Row],[Value]]=_6976[[#This Row],[Agree]],_6976[[#This Row],[Count]],0)</f>
        <v>0</v>
      </c>
      <c r="H277">
        <f>_xlfn.XLOOKUP("H.R. 6976",Table2[Bill],Table2[Weight?],"Error")</f>
        <v>6</v>
      </c>
    </row>
    <row r="278" spans="1:8" x14ac:dyDescent="0.2">
      <c r="A278" t="s">
        <v>327</v>
      </c>
      <c r="B278" t="s">
        <v>5</v>
      </c>
      <c r="C278" t="s">
        <v>164</v>
      </c>
      <c r="D278" t="s">
        <v>7</v>
      </c>
      <c r="E278">
        <f>IF(_6976[[#This Row],[Vote]]="YEA",1,0)</f>
        <v>1</v>
      </c>
      <c r="F278">
        <f>_xlfn.XLOOKUP("H.R. 6976",Table2[Bill],Table2[Agree Value])</f>
        <v>0</v>
      </c>
      <c r="G278">
        <f>IF(_6976[[#This Row],[Value]]=_6976[[#This Row],[Agree]],_6976[[#This Row],[Count]],0)</f>
        <v>0</v>
      </c>
      <c r="H278">
        <f>_xlfn.XLOOKUP("H.R. 6976",Table2[Bill],Table2[Weight?],"Error")</f>
        <v>6</v>
      </c>
    </row>
    <row r="279" spans="1:8" x14ac:dyDescent="0.2">
      <c r="A279" t="s">
        <v>328</v>
      </c>
      <c r="B279" t="s">
        <v>5</v>
      </c>
      <c r="C279" t="s">
        <v>39</v>
      </c>
      <c r="D279" t="s">
        <v>7</v>
      </c>
      <c r="E279">
        <f>IF(_6976[[#This Row],[Vote]]="YEA",1,0)</f>
        <v>1</v>
      </c>
      <c r="F279">
        <f>_xlfn.XLOOKUP("H.R. 6976",Table2[Bill],Table2[Agree Value])</f>
        <v>0</v>
      </c>
      <c r="G279">
        <f>IF(_6976[[#This Row],[Value]]=_6976[[#This Row],[Agree]],_6976[[#This Row],[Count]],0)</f>
        <v>0</v>
      </c>
      <c r="H279">
        <f>_xlfn.XLOOKUP("H.R. 6976",Table2[Bill],Table2[Weight?],"Error")</f>
        <v>6</v>
      </c>
    </row>
    <row r="280" spans="1:8" x14ac:dyDescent="0.2">
      <c r="A280" t="s">
        <v>329</v>
      </c>
      <c r="B280" t="s">
        <v>5</v>
      </c>
      <c r="C280" t="s">
        <v>64</v>
      </c>
      <c r="D280" t="s">
        <v>7</v>
      </c>
      <c r="E280">
        <f>IF(_6976[[#This Row],[Vote]]="YEA",1,0)</f>
        <v>1</v>
      </c>
      <c r="F280">
        <f>_xlfn.XLOOKUP("H.R. 6976",Table2[Bill],Table2[Agree Value])</f>
        <v>0</v>
      </c>
      <c r="G280">
        <f>IF(_6976[[#This Row],[Value]]=_6976[[#This Row],[Agree]],_6976[[#This Row],[Count]],0)</f>
        <v>0</v>
      </c>
      <c r="H280">
        <f>_xlfn.XLOOKUP("H.R. 6976",Table2[Bill],Table2[Weight?],"Error")</f>
        <v>6</v>
      </c>
    </row>
    <row r="281" spans="1:8" x14ac:dyDescent="0.2">
      <c r="A281" t="s">
        <v>330</v>
      </c>
      <c r="B281" t="s">
        <v>5</v>
      </c>
      <c r="C281" t="s">
        <v>45</v>
      </c>
      <c r="D281" t="s">
        <v>7</v>
      </c>
      <c r="E281">
        <f>IF(_6976[[#This Row],[Vote]]="YEA",1,0)</f>
        <v>1</v>
      </c>
      <c r="F281">
        <f>_xlfn.XLOOKUP("H.R. 6976",Table2[Bill],Table2[Agree Value])</f>
        <v>0</v>
      </c>
      <c r="G281">
        <f>IF(_6976[[#This Row],[Value]]=_6976[[#This Row],[Agree]],_6976[[#This Row],[Count]],0)</f>
        <v>0</v>
      </c>
      <c r="H281">
        <f>_xlfn.XLOOKUP("H.R. 6976",Table2[Bill],Table2[Weight?],"Error")</f>
        <v>6</v>
      </c>
    </row>
    <row r="282" spans="1:8" x14ac:dyDescent="0.2">
      <c r="A282" t="s">
        <v>331</v>
      </c>
      <c r="B282" t="s">
        <v>5</v>
      </c>
      <c r="C282" t="s">
        <v>326</v>
      </c>
      <c r="D282" t="s">
        <v>7</v>
      </c>
      <c r="E282">
        <f>IF(_6976[[#This Row],[Vote]]="YEA",1,0)</f>
        <v>1</v>
      </c>
      <c r="F282">
        <f>_xlfn.XLOOKUP("H.R. 6976",Table2[Bill],Table2[Agree Value])</f>
        <v>0</v>
      </c>
      <c r="G282">
        <f>IF(_6976[[#This Row],[Value]]=_6976[[#This Row],[Agree]],_6976[[#This Row],[Count]],0)</f>
        <v>0</v>
      </c>
      <c r="H282">
        <f>_xlfn.XLOOKUP("H.R. 6976",Table2[Bill],Table2[Weight?],"Error")</f>
        <v>6</v>
      </c>
    </row>
    <row r="283" spans="1:8" x14ac:dyDescent="0.2">
      <c r="A283" t="s">
        <v>332</v>
      </c>
      <c r="B283" t="s">
        <v>5</v>
      </c>
      <c r="C283" t="s">
        <v>6</v>
      </c>
      <c r="D283" t="s">
        <v>7</v>
      </c>
      <c r="E283">
        <f>IF(_6976[[#This Row],[Vote]]="YEA",1,0)</f>
        <v>1</v>
      </c>
      <c r="F283">
        <f>_xlfn.XLOOKUP("H.R. 6976",Table2[Bill],Table2[Agree Value])</f>
        <v>0</v>
      </c>
      <c r="G283">
        <f>IF(_6976[[#This Row],[Value]]=_6976[[#This Row],[Agree]],_6976[[#This Row],[Count]],0)</f>
        <v>0</v>
      </c>
      <c r="H283">
        <f>_xlfn.XLOOKUP("H.R. 6976",Table2[Bill],Table2[Weight?],"Error")</f>
        <v>6</v>
      </c>
    </row>
    <row r="284" spans="1:8" x14ac:dyDescent="0.2">
      <c r="A284" t="s">
        <v>333</v>
      </c>
      <c r="B284" t="s">
        <v>5</v>
      </c>
      <c r="C284" t="s">
        <v>129</v>
      </c>
      <c r="D284" t="s">
        <v>7</v>
      </c>
      <c r="E284">
        <f>IF(_6976[[#This Row],[Vote]]="YEA",1,0)</f>
        <v>1</v>
      </c>
      <c r="F284">
        <f>_xlfn.XLOOKUP("H.R. 6976",Table2[Bill],Table2[Agree Value])</f>
        <v>0</v>
      </c>
      <c r="G284">
        <f>IF(_6976[[#This Row],[Value]]=_6976[[#This Row],[Agree]],_6976[[#This Row],[Count]],0)</f>
        <v>0</v>
      </c>
      <c r="H284">
        <f>_xlfn.XLOOKUP("H.R. 6976",Table2[Bill],Table2[Weight?],"Error")</f>
        <v>6</v>
      </c>
    </row>
    <row r="285" spans="1:8" x14ac:dyDescent="0.2">
      <c r="A285" t="s">
        <v>334</v>
      </c>
      <c r="B285" t="s">
        <v>1</v>
      </c>
      <c r="C285" t="s">
        <v>169</v>
      </c>
      <c r="D285" t="s">
        <v>3</v>
      </c>
      <c r="E285">
        <f>IF(_6976[[#This Row],[Vote]]="YEA",1,0)</f>
        <v>0</v>
      </c>
      <c r="F285">
        <f>_xlfn.XLOOKUP("H.R. 6976",Table2[Bill],Table2[Agree Value])</f>
        <v>0</v>
      </c>
      <c r="G285">
        <f>IF(_6976[[#This Row],[Value]]=_6976[[#This Row],[Agree]],_6976[[#This Row],[Count]],0)</f>
        <v>6</v>
      </c>
      <c r="H285">
        <f>_xlfn.XLOOKUP("H.R. 6976",Table2[Bill],Table2[Weight?],"Error")</f>
        <v>6</v>
      </c>
    </row>
    <row r="286" spans="1:8" x14ac:dyDescent="0.2">
      <c r="A286" t="s">
        <v>335</v>
      </c>
      <c r="B286" t="s">
        <v>5</v>
      </c>
      <c r="C286" t="s">
        <v>15</v>
      </c>
      <c r="D286" t="s">
        <v>7</v>
      </c>
      <c r="E286">
        <f>IF(_6976[[#This Row],[Vote]]="YEA",1,0)</f>
        <v>1</v>
      </c>
      <c r="F286">
        <f>_xlfn.XLOOKUP("H.R. 6976",Table2[Bill],Table2[Agree Value])</f>
        <v>0</v>
      </c>
      <c r="G286">
        <f>IF(_6976[[#This Row],[Value]]=_6976[[#This Row],[Agree]],_6976[[#This Row],[Count]],0)</f>
        <v>0</v>
      </c>
      <c r="H286">
        <f>_xlfn.XLOOKUP("H.R. 6976",Table2[Bill],Table2[Weight?],"Error")</f>
        <v>6</v>
      </c>
    </row>
    <row r="287" spans="1:8" x14ac:dyDescent="0.2">
      <c r="A287" t="s">
        <v>336</v>
      </c>
      <c r="B287" t="s">
        <v>1</v>
      </c>
      <c r="C287" t="s">
        <v>64</v>
      </c>
      <c r="D287" t="s">
        <v>7</v>
      </c>
      <c r="E287">
        <f>IF(_6976[[#This Row],[Vote]]="YEA",1,0)</f>
        <v>1</v>
      </c>
      <c r="F287">
        <f>_xlfn.XLOOKUP("H.R. 6976",Table2[Bill],Table2[Agree Value])</f>
        <v>0</v>
      </c>
      <c r="G287">
        <f>IF(_6976[[#This Row],[Value]]=_6976[[#This Row],[Agree]],_6976[[#This Row],[Count]],0)</f>
        <v>0</v>
      </c>
      <c r="H287">
        <f>_xlfn.XLOOKUP("H.R. 6976",Table2[Bill],Table2[Weight?],"Error")</f>
        <v>6</v>
      </c>
    </row>
    <row r="288" spans="1:8" x14ac:dyDescent="0.2">
      <c r="A288" t="s">
        <v>337</v>
      </c>
      <c r="B288" t="s">
        <v>1</v>
      </c>
      <c r="C288" t="s">
        <v>39</v>
      </c>
      <c r="D288" t="s">
        <v>7</v>
      </c>
      <c r="E288">
        <f>IF(_6976[[#This Row],[Vote]]="YEA",1,0)</f>
        <v>1</v>
      </c>
      <c r="F288">
        <f>_xlfn.XLOOKUP("H.R. 6976",Table2[Bill],Table2[Agree Value])</f>
        <v>0</v>
      </c>
      <c r="G288">
        <f>IF(_6976[[#This Row],[Value]]=_6976[[#This Row],[Agree]],_6976[[#This Row],[Count]],0)</f>
        <v>0</v>
      </c>
      <c r="H288">
        <f>_xlfn.XLOOKUP("H.R. 6976",Table2[Bill],Table2[Weight?],"Error")</f>
        <v>6</v>
      </c>
    </row>
    <row r="289" spans="1:8" x14ac:dyDescent="0.2">
      <c r="A289" t="s">
        <v>338</v>
      </c>
      <c r="B289" t="s">
        <v>1</v>
      </c>
      <c r="C289" t="s">
        <v>24</v>
      </c>
      <c r="D289" t="s">
        <v>3</v>
      </c>
      <c r="E289">
        <f>IF(_6976[[#This Row],[Vote]]="YEA",1,0)</f>
        <v>0</v>
      </c>
      <c r="F289">
        <f>_xlfn.XLOOKUP("H.R. 6976",Table2[Bill],Table2[Agree Value])</f>
        <v>0</v>
      </c>
      <c r="G289">
        <f>IF(_6976[[#This Row],[Value]]=_6976[[#This Row],[Agree]],_6976[[#This Row],[Count]],0)</f>
        <v>6</v>
      </c>
      <c r="H289">
        <f>_xlfn.XLOOKUP("H.R. 6976",Table2[Bill],Table2[Weight?],"Error")</f>
        <v>6</v>
      </c>
    </row>
    <row r="290" spans="1:8" x14ac:dyDescent="0.2">
      <c r="A290" t="s">
        <v>339</v>
      </c>
      <c r="B290" t="s">
        <v>1</v>
      </c>
      <c r="C290" t="s">
        <v>29</v>
      </c>
      <c r="D290" t="s">
        <v>7</v>
      </c>
      <c r="E290">
        <f>IF(_6976[[#This Row],[Vote]]="YEA",1,0)</f>
        <v>1</v>
      </c>
      <c r="F290">
        <f>_xlfn.XLOOKUP("H.R. 6976",Table2[Bill],Table2[Agree Value])</f>
        <v>0</v>
      </c>
      <c r="G290">
        <f>IF(_6976[[#This Row],[Value]]=_6976[[#This Row],[Agree]],_6976[[#This Row],[Count]],0)</f>
        <v>0</v>
      </c>
      <c r="H290">
        <f>_xlfn.XLOOKUP("H.R. 6976",Table2[Bill],Table2[Weight?],"Error")</f>
        <v>6</v>
      </c>
    </row>
    <row r="291" spans="1:8" x14ac:dyDescent="0.2">
      <c r="A291" t="s">
        <v>340</v>
      </c>
      <c r="B291" t="s">
        <v>1</v>
      </c>
      <c r="C291" t="s">
        <v>9</v>
      </c>
      <c r="D291" t="s">
        <v>3</v>
      </c>
      <c r="E291">
        <f>IF(_6976[[#This Row],[Vote]]="YEA",1,0)</f>
        <v>0</v>
      </c>
      <c r="F291">
        <f>_xlfn.XLOOKUP("H.R. 6976",Table2[Bill],Table2[Agree Value])</f>
        <v>0</v>
      </c>
      <c r="G291">
        <f>IF(_6976[[#This Row],[Value]]=_6976[[#This Row],[Agree]],_6976[[#This Row],[Count]],0)</f>
        <v>6</v>
      </c>
      <c r="H291">
        <f>_xlfn.XLOOKUP("H.R. 6976",Table2[Bill],Table2[Weight?],"Error")</f>
        <v>6</v>
      </c>
    </row>
    <row r="292" spans="1:8" x14ac:dyDescent="0.2">
      <c r="A292" t="s">
        <v>341</v>
      </c>
      <c r="B292" t="s">
        <v>5</v>
      </c>
      <c r="C292" t="s">
        <v>2</v>
      </c>
      <c r="D292" t="s">
        <v>7</v>
      </c>
      <c r="E292">
        <f>IF(_6976[[#This Row],[Vote]]="YEA",1,0)</f>
        <v>1</v>
      </c>
      <c r="F292">
        <f>_xlfn.XLOOKUP("H.R. 6976",Table2[Bill],Table2[Agree Value])</f>
        <v>0</v>
      </c>
      <c r="G292">
        <f>IF(_6976[[#This Row],[Value]]=_6976[[#This Row],[Agree]],_6976[[#This Row],[Count]],0)</f>
        <v>0</v>
      </c>
      <c r="H292">
        <f>_xlfn.XLOOKUP("H.R. 6976",Table2[Bill],Table2[Weight?],"Error")</f>
        <v>6</v>
      </c>
    </row>
    <row r="293" spans="1:8" x14ac:dyDescent="0.2">
      <c r="A293" t="s">
        <v>342</v>
      </c>
      <c r="B293" t="s">
        <v>1</v>
      </c>
      <c r="C293" t="s">
        <v>64</v>
      </c>
      <c r="D293" t="s">
        <v>3</v>
      </c>
      <c r="E293">
        <f>IF(_6976[[#This Row],[Vote]]="YEA",1,0)</f>
        <v>0</v>
      </c>
      <c r="F293">
        <f>_xlfn.XLOOKUP("H.R. 6976",Table2[Bill],Table2[Agree Value])</f>
        <v>0</v>
      </c>
      <c r="G293">
        <f>IF(_6976[[#This Row],[Value]]=_6976[[#This Row],[Agree]],_6976[[#This Row],[Count]],0)</f>
        <v>6</v>
      </c>
      <c r="H293">
        <f>_xlfn.XLOOKUP("H.R. 6976",Table2[Bill],Table2[Weight?],"Error")</f>
        <v>6</v>
      </c>
    </row>
    <row r="294" spans="1:8" x14ac:dyDescent="0.2">
      <c r="A294" t="s">
        <v>343</v>
      </c>
      <c r="B294" t="s">
        <v>1</v>
      </c>
      <c r="C294" t="s">
        <v>9</v>
      </c>
      <c r="D294" t="s">
        <v>3</v>
      </c>
      <c r="E294">
        <f>IF(_6976[[#This Row],[Vote]]="YEA",1,0)</f>
        <v>0</v>
      </c>
      <c r="F294">
        <f>_xlfn.XLOOKUP("H.R. 6976",Table2[Bill],Table2[Agree Value])</f>
        <v>0</v>
      </c>
      <c r="G294">
        <f>IF(_6976[[#This Row],[Value]]=_6976[[#This Row],[Agree]],_6976[[#This Row],[Count]],0)</f>
        <v>6</v>
      </c>
      <c r="H294">
        <f>_xlfn.XLOOKUP("H.R. 6976",Table2[Bill],Table2[Weight?],"Error")</f>
        <v>6</v>
      </c>
    </row>
    <row r="295" spans="1:8" x14ac:dyDescent="0.2">
      <c r="A295" t="s">
        <v>344</v>
      </c>
      <c r="B295" t="s">
        <v>1</v>
      </c>
      <c r="C295" t="s">
        <v>24</v>
      </c>
      <c r="D295" t="s">
        <v>3</v>
      </c>
      <c r="E295">
        <f>IF(_6976[[#This Row],[Vote]]="YEA",1,0)</f>
        <v>0</v>
      </c>
      <c r="F295">
        <f>_xlfn.XLOOKUP("H.R. 6976",Table2[Bill],Table2[Agree Value])</f>
        <v>0</v>
      </c>
      <c r="G295">
        <f>IF(_6976[[#This Row],[Value]]=_6976[[#This Row],[Agree]],_6976[[#This Row],[Count]],0)</f>
        <v>6</v>
      </c>
      <c r="H295">
        <f>_xlfn.XLOOKUP("H.R. 6976",Table2[Bill],Table2[Weight?],"Error")</f>
        <v>6</v>
      </c>
    </row>
    <row r="296" spans="1:8" x14ac:dyDescent="0.2">
      <c r="A296" t="s">
        <v>345</v>
      </c>
      <c r="B296" t="s">
        <v>1</v>
      </c>
      <c r="C296" t="s">
        <v>59</v>
      </c>
      <c r="D296" t="s">
        <v>3</v>
      </c>
      <c r="E296">
        <f>IF(_6976[[#This Row],[Vote]]="YEA",1,0)</f>
        <v>0</v>
      </c>
      <c r="F296">
        <f>_xlfn.XLOOKUP("H.R. 6976",Table2[Bill],Table2[Agree Value])</f>
        <v>0</v>
      </c>
      <c r="G296">
        <f>IF(_6976[[#This Row],[Value]]=_6976[[#This Row],[Agree]],_6976[[#This Row],[Count]],0)</f>
        <v>6</v>
      </c>
      <c r="H296">
        <f>_xlfn.XLOOKUP("H.R. 6976",Table2[Bill],Table2[Weight?],"Error")</f>
        <v>6</v>
      </c>
    </row>
    <row r="297" spans="1:8" x14ac:dyDescent="0.2">
      <c r="A297" t="s">
        <v>346</v>
      </c>
      <c r="B297" t="s">
        <v>5</v>
      </c>
      <c r="C297" t="s">
        <v>15</v>
      </c>
      <c r="D297" t="s">
        <v>7</v>
      </c>
      <c r="E297">
        <f>IF(_6976[[#This Row],[Vote]]="YEA",1,0)</f>
        <v>1</v>
      </c>
      <c r="F297">
        <f>_xlfn.XLOOKUP("H.R. 6976",Table2[Bill],Table2[Agree Value])</f>
        <v>0</v>
      </c>
      <c r="G297">
        <f>IF(_6976[[#This Row],[Value]]=_6976[[#This Row],[Agree]],_6976[[#This Row],[Count]],0)</f>
        <v>0</v>
      </c>
      <c r="H297">
        <f>_xlfn.XLOOKUP("H.R. 6976",Table2[Bill],Table2[Weight?],"Error")</f>
        <v>6</v>
      </c>
    </row>
    <row r="298" spans="1:8" x14ac:dyDescent="0.2">
      <c r="A298" t="s">
        <v>347</v>
      </c>
      <c r="B298" t="s">
        <v>5</v>
      </c>
      <c r="C298" t="s">
        <v>141</v>
      </c>
      <c r="D298" t="s">
        <v>7</v>
      </c>
      <c r="E298">
        <f>IF(_6976[[#This Row],[Vote]]="YEA",1,0)</f>
        <v>1</v>
      </c>
      <c r="F298">
        <f>_xlfn.XLOOKUP("H.R. 6976",Table2[Bill],Table2[Agree Value])</f>
        <v>0</v>
      </c>
      <c r="G298">
        <f>IF(_6976[[#This Row],[Value]]=_6976[[#This Row],[Agree]],_6976[[#This Row],[Count]],0)</f>
        <v>0</v>
      </c>
      <c r="H298">
        <f>_xlfn.XLOOKUP("H.R. 6976",Table2[Bill],Table2[Weight?],"Error")</f>
        <v>6</v>
      </c>
    </row>
    <row r="299" spans="1:8" x14ac:dyDescent="0.2">
      <c r="A299" t="s">
        <v>348</v>
      </c>
      <c r="B299" t="s">
        <v>1</v>
      </c>
      <c r="C299" t="s">
        <v>2</v>
      </c>
      <c r="D299" t="s">
        <v>7</v>
      </c>
      <c r="E299">
        <f>IF(_6976[[#This Row],[Vote]]="YEA",1,0)</f>
        <v>1</v>
      </c>
      <c r="F299">
        <f>_xlfn.XLOOKUP("H.R. 6976",Table2[Bill],Table2[Agree Value])</f>
        <v>0</v>
      </c>
      <c r="G299">
        <f>IF(_6976[[#This Row],[Value]]=_6976[[#This Row],[Agree]],_6976[[#This Row],[Count]],0)</f>
        <v>0</v>
      </c>
      <c r="H299">
        <f>_xlfn.XLOOKUP("H.R. 6976",Table2[Bill],Table2[Weight?],"Error")</f>
        <v>6</v>
      </c>
    </row>
    <row r="300" spans="1:8" x14ac:dyDescent="0.2">
      <c r="A300" t="s">
        <v>349</v>
      </c>
      <c r="B300" t="s">
        <v>1</v>
      </c>
      <c r="C300" t="s">
        <v>203</v>
      </c>
      <c r="D300" t="s">
        <v>400</v>
      </c>
      <c r="E300">
        <f>IF(_6976[[#This Row],[Vote]]="YEA",1,0)</f>
        <v>0</v>
      </c>
      <c r="F300">
        <f>_xlfn.XLOOKUP("H.R. 6976",Table2[Bill],Table2[Agree Value])</f>
        <v>0</v>
      </c>
      <c r="G300">
        <f>IF(_6976[[#This Row],[Value]]=_6976[[#This Row],[Agree]],_6976[[#This Row],[Count]],0)</f>
        <v>6</v>
      </c>
      <c r="H300">
        <f>_xlfn.XLOOKUP("H.R. 6976",Table2[Bill],Table2[Weight?],"Error")</f>
        <v>6</v>
      </c>
    </row>
    <row r="301" spans="1:8" x14ac:dyDescent="0.2">
      <c r="A301" t="s">
        <v>350</v>
      </c>
      <c r="B301" t="s">
        <v>5</v>
      </c>
      <c r="C301" t="s">
        <v>108</v>
      </c>
      <c r="D301" t="s">
        <v>7</v>
      </c>
      <c r="E301">
        <f>IF(_6976[[#This Row],[Vote]]="YEA",1,0)</f>
        <v>1</v>
      </c>
      <c r="F301">
        <f>_xlfn.XLOOKUP("H.R. 6976",Table2[Bill],Table2[Agree Value])</f>
        <v>0</v>
      </c>
      <c r="G301">
        <f>IF(_6976[[#This Row],[Value]]=_6976[[#This Row],[Agree]],_6976[[#This Row],[Count]],0)</f>
        <v>0</v>
      </c>
      <c r="H301">
        <f>_xlfn.XLOOKUP("H.R. 6976",Table2[Bill],Table2[Weight?],"Error")</f>
        <v>6</v>
      </c>
    </row>
    <row r="302" spans="1:8" x14ac:dyDescent="0.2">
      <c r="A302" t="s">
        <v>351</v>
      </c>
      <c r="B302" t="s">
        <v>5</v>
      </c>
      <c r="C302" t="s">
        <v>164</v>
      </c>
      <c r="D302" t="s">
        <v>7</v>
      </c>
      <c r="E302">
        <f>IF(_6976[[#This Row],[Vote]]="YEA",1,0)</f>
        <v>1</v>
      </c>
      <c r="F302">
        <f>_xlfn.XLOOKUP("H.R. 6976",Table2[Bill],Table2[Agree Value])</f>
        <v>0</v>
      </c>
      <c r="G302">
        <f>IF(_6976[[#This Row],[Value]]=_6976[[#This Row],[Agree]],_6976[[#This Row],[Count]],0)</f>
        <v>0</v>
      </c>
      <c r="H302">
        <f>_xlfn.XLOOKUP("H.R. 6976",Table2[Bill],Table2[Weight?],"Error")</f>
        <v>6</v>
      </c>
    </row>
    <row r="303" spans="1:8" x14ac:dyDescent="0.2">
      <c r="A303" t="s">
        <v>352</v>
      </c>
      <c r="B303" t="s">
        <v>5</v>
      </c>
      <c r="C303" t="s">
        <v>9</v>
      </c>
      <c r="D303" t="s">
        <v>7</v>
      </c>
      <c r="E303">
        <f>IF(_6976[[#This Row],[Vote]]="YEA",1,0)</f>
        <v>1</v>
      </c>
      <c r="F303">
        <f>_xlfn.XLOOKUP("H.R. 6976",Table2[Bill],Table2[Agree Value])</f>
        <v>0</v>
      </c>
      <c r="G303">
        <f>IF(_6976[[#This Row],[Value]]=_6976[[#This Row],[Agree]],_6976[[#This Row],[Count]],0)</f>
        <v>0</v>
      </c>
      <c r="H303">
        <f>_xlfn.XLOOKUP("H.R. 6976",Table2[Bill],Table2[Weight?],"Error")</f>
        <v>6</v>
      </c>
    </row>
    <row r="304" spans="1:8" x14ac:dyDescent="0.2">
      <c r="A304" t="s">
        <v>353</v>
      </c>
      <c r="B304" t="s">
        <v>1</v>
      </c>
      <c r="C304" t="s">
        <v>64</v>
      </c>
      <c r="D304" t="s">
        <v>3</v>
      </c>
      <c r="E304">
        <f>IF(_6976[[#This Row],[Vote]]="YEA",1,0)</f>
        <v>0</v>
      </c>
      <c r="F304">
        <f>_xlfn.XLOOKUP("H.R. 6976",Table2[Bill],Table2[Agree Value])</f>
        <v>0</v>
      </c>
      <c r="G304">
        <f>IF(_6976[[#This Row],[Value]]=_6976[[#This Row],[Agree]],_6976[[#This Row],[Count]],0)</f>
        <v>6</v>
      </c>
      <c r="H304">
        <f>_xlfn.XLOOKUP("H.R. 6976",Table2[Bill],Table2[Weight?],"Error")</f>
        <v>6</v>
      </c>
    </row>
    <row r="305" spans="1:8" x14ac:dyDescent="0.2">
      <c r="A305" t="s">
        <v>354</v>
      </c>
      <c r="B305" t="s">
        <v>5</v>
      </c>
      <c r="C305" t="s">
        <v>75</v>
      </c>
      <c r="D305" t="s">
        <v>7</v>
      </c>
      <c r="E305">
        <f>IF(_6976[[#This Row],[Vote]]="YEA",1,0)</f>
        <v>1</v>
      </c>
      <c r="F305">
        <f>_xlfn.XLOOKUP("H.R. 6976",Table2[Bill],Table2[Agree Value])</f>
        <v>0</v>
      </c>
      <c r="G305">
        <f>IF(_6976[[#This Row],[Value]]=_6976[[#This Row],[Agree]],_6976[[#This Row],[Count]],0)</f>
        <v>0</v>
      </c>
      <c r="H305">
        <f>_xlfn.XLOOKUP("H.R. 6976",Table2[Bill],Table2[Weight?],"Error")</f>
        <v>6</v>
      </c>
    </row>
    <row r="306" spans="1:8" x14ac:dyDescent="0.2">
      <c r="A306" t="s">
        <v>355</v>
      </c>
      <c r="B306" t="s">
        <v>1</v>
      </c>
      <c r="C306" t="s">
        <v>120</v>
      </c>
      <c r="D306" t="s">
        <v>3</v>
      </c>
      <c r="E306">
        <f>IF(_6976[[#This Row],[Vote]]="YEA",1,0)</f>
        <v>0</v>
      </c>
      <c r="F306">
        <f>_xlfn.XLOOKUP("H.R. 6976",Table2[Bill],Table2[Agree Value])</f>
        <v>0</v>
      </c>
      <c r="G306">
        <f>IF(_6976[[#This Row],[Value]]=_6976[[#This Row],[Agree]],_6976[[#This Row],[Count]],0)</f>
        <v>6</v>
      </c>
      <c r="H306">
        <f>_xlfn.XLOOKUP("H.R. 6976",Table2[Bill],Table2[Weight?],"Error")</f>
        <v>6</v>
      </c>
    </row>
    <row r="307" spans="1:8" x14ac:dyDescent="0.2">
      <c r="A307" t="s">
        <v>356</v>
      </c>
      <c r="B307" t="s">
        <v>5</v>
      </c>
      <c r="C307" t="s">
        <v>129</v>
      </c>
      <c r="D307" t="s">
        <v>7</v>
      </c>
      <c r="E307">
        <f>IF(_6976[[#This Row],[Vote]]="YEA",1,0)</f>
        <v>1</v>
      </c>
      <c r="F307">
        <f>_xlfn.XLOOKUP("H.R. 6976",Table2[Bill],Table2[Agree Value])</f>
        <v>0</v>
      </c>
      <c r="G307">
        <f>IF(_6976[[#This Row],[Value]]=_6976[[#This Row],[Agree]],_6976[[#This Row],[Count]],0)</f>
        <v>0</v>
      </c>
      <c r="H307">
        <f>_xlfn.XLOOKUP("H.R. 6976",Table2[Bill],Table2[Weight?],"Error")</f>
        <v>6</v>
      </c>
    </row>
    <row r="308" spans="1:8" x14ac:dyDescent="0.2">
      <c r="A308" t="s">
        <v>357</v>
      </c>
      <c r="B308" t="s">
        <v>1</v>
      </c>
      <c r="C308" t="s">
        <v>203</v>
      </c>
      <c r="D308" t="s">
        <v>3</v>
      </c>
      <c r="E308">
        <f>IF(_6976[[#This Row],[Vote]]="YEA",1,0)</f>
        <v>0</v>
      </c>
      <c r="F308">
        <f>_xlfn.XLOOKUP("H.R. 6976",Table2[Bill],Table2[Agree Value])</f>
        <v>0</v>
      </c>
      <c r="G308">
        <f>IF(_6976[[#This Row],[Value]]=_6976[[#This Row],[Agree]],_6976[[#This Row],[Count]],0)</f>
        <v>6</v>
      </c>
      <c r="H308">
        <f>_xlfn.XLOOKUP("H.R. 6976",Table2[Bill],Table2[Weight?],"Error")</f>
        <v>6</v>
      </c>
    </row>
    <row r="309" spans="1:8" x14ac:dyDescent="0.2">
      <c r="A309" t="s">
        <v>358</v>
      </c>
      <c r="B309" t="s">
        <v>5</v>
      </c>
      <c r="C309" t="s">
        <v>6</v>
      </c>
      <c r="D309" t="s">
        <v>7</v>
      </c>
      <c r="E309">
        <f>IF(_6976[[#This Row],[Vote]]="YEA",1,0)</f>
        <v>1</v>
      </c>
      <c r="F309">
        <f>_xlfn.XLOOKUP("H.R. 6976",Table2[Bill],Table2[Agree Value])</f>
        <v>0</v>
      </c>
      <c r="G309">
        <f>IF(_6976[[#This Row],[Value]]=_6976[[#This Row],[Agree]],_6976[[#This Row],[Count]],0)</f>
        <v>0</v>
      </c>
      <c r="H309">
        <f>_xlfn.XLOOKUP("H.R. 6976",Table2[Bill],Table2[Weight?],"Error")</f>
        <v>6</v>
      </c>
    </row>
    <row r="310" spans="1:8" x14ac:dyDescent="0.2">
      <c r="A310" t="s">
        <v>359</v>
      </c>
      <c r="B310" t="s">
        <v>1</v>
      </c>
      <c r="C310" t="s">
        <v>9</v>
      </c>
      <c r="D310" t="s">
        <v>7</v>
      </c>
      <c r="E310">
        <f>IF(_6976[[#This Row],[Vote]]="YEA",1,0)</f>
        <v>1</v>
      </c>
      <c r="F310">
        <f>_xlfn.XLOOKUP("H.R. 6976",Table2[Bill],Table2[Agree Value])</f>
        <v>0</v>
      </c>
      <c r="G310">
        <f>IF(_6976[[#This Row],[Value]]=_6976[[#This Row],[Agree]],_6976[[#This Row],[Count]],0)</f>
        <v>0</v>
      </c>
      <c r="H310">
        <f>_xlfn.XLOOKUP("H.R. 6976",Table2[Bill],Table2[Weight?],"Error")</f>
        <v>6</v>
      </c>
    </row>
    <row r="311" spans="1:8" x14ac:dyDescent="0.2">
      <c r="A311" t="s">
        <v>360</v>
      </c>
      <c r="B311" t="s">
        <v>1</v>
      </c>
      <c r="C311" t="s">
        <v>269</v>
      </c>
      <c r="D311" t="s">
        <v>7</v>
      </c>
      <c r="E311">
        <f>IF(_6976[[#This Row],[Vote]]="YEA",1,0)</f>
        <v>1</v>
      </c>
      <c r="F311">
        <f>_xlfn.XLOOKUP("H.R. 6976",Table2[Bill],Table2[Agree Value])</f>
        <v>0</v>
      </c>
      <c r="G311">
        <f>IF(_6976[[#This Row],[Value]]=_6976[[#This Row],[Agree]],_6976[[#This Row],[Count]],0)</f>
        <v>0</v>
      </c>
      <c r="H311">
        <f>_xlfn.XLOOKUP("H.R. 6976",Table2[Bill],Table2[Weight?],"Error")</f>
        <v>6</v>
      </c>
    </row>
    <row r="312" spans="1:8" x14ac:dyDescent="0.2">
      <c r="A312" t="s">
        <v>361</v>
      </c>
      <c r="B312" t="s">
        <v>1</v>
      </c>
      <c r="C312" t="s">
        <v>203</v>
      </c>
      <c r="D312" t="s">
        <v>3</v>
      </c>
      <c r="E312">
        <f>IF(_6976[[#This Row],[Vote]]="YEA",1,0)</f>
        <v>0</v>
      </c>
      <c r="F312">
        <f>_xlfn.XLOOKUP("H.R. 6976",Table2[Bill],Table2[Agree Value])</f>
        <v>0</v>
      </c>
      <c r="G312">
        <f>IF(_6976[[#This Row],[Value]]=_6976[[#This Row],[Agree]],_6976[[#This Row],[Count]],0)</f>
        <v>6</v>
      </c>
      <c r="H312">
        <f>_xlfn.XLOOKUP("H.R. 6976",Table2[Bill],Table2[Weight?],"Error")</f>
        <v>6</v>
      </c>
    </row>
    <row r="313" spans="1:8" x14ac:dyDescent="0.2">
      <c r="A313" t="s">
        <v>362</v>
      </c>
      <c r="B313" t="s">
        <v>1</v>
      </c>
      <c r="C313" t="s">
        <v>203</v>
      </c>
      <c r="D313" t="s">
        <v>3</v>
      </c>
      <c r="E313">
        <f>IF(_6976[[#This Row],[Vote]]="YEA",1,0)</f>
        <v>0</v>
      </c>
      <c r="F313">
        <f>_xlfn.XLOOKUP("H.R. 6976",Table2[Bill],Table2[Agree Value])</f>
        <v>0</v>
      </c>
      <c r="G313">
        <f>IF(_6976[[#This Row],[Value]]=_6976[[#This Row],[Agree]],_6976[[#This Row],[Count]],0)</f>
        <v>6</v>
      </c>
      <c r="H313">
        <f>_xlfn.XLOOKUP("H.R. 6976",Table2[Bill],Table2[Weight?],"Error")</f>
        <v>6</v>
      </c>
    </row>
    <row r="314" spans="1:8" x14ac:dyDescent="0.2">
      <c r="A314" t="s">
        <v>363</v>
      </c>
      <c r="B314" t="s">
        <v>1</v>
      </c>
      <c r="C314" t="s">
        <v>9</v>
      </c>
      <c r="D314" t="s">
        <v>3</v>
      </c>
      <c r="E314">
        <f>IF(_6976[[#This Row],[Vote]]="YEA",1,0)</f>
        <v>0</v>
      </c>
      <c r="F314">
        <f>_xlfn.XLOOKUP("H.R. 6976",Table2[Bill],Table2[Agree Value])</f>
        <v>0</v>
      </c>
      <c r="G314">
        <f>IF(_6976[[#This Row],[Value]]=_6976[[#This Row],[Agree]],_6976[[#This Row],[Count]],0)</f>
        <v>6</v>
      </c>
      <c r="H314">
        <f>_xlfn.XLOOKUP("H.R. 6976",Table2[Bill],Table2[Weight?],"Error")</f>
        <v>6</v>
      </c>
    </row>
    <row r="315" spans="1:8" x14ac:dyDescent="0.2">
      <c r="A315" t="s">
        <v>364</v>
      </c>
      <c r="B315" t="s">
        <v>1</v>
      </c>
      <c r="C315" t="s">
        <v>365</v>
      </c>
      <c r="D315" t="s">
        <v>7</v>
      </c>
      <c r="E315">
        <f>IF(_6976[[#This Row],[Vote]]="YEA",1,0)</f>
        <v>1</v>
      </c>
      <c r="F315">
        <f>_xlfn.XLOOKUP("H.R. 6976",Table2[Bill],Table2[Agree Value])</f>
        <v>0</v>
      </c>
      <c r="G315">
        <f>IF(_6976[[#This Row],[Value]]=_6976[[#This Row],[Agree]],_6976[[#This Row],[Count]],0)</f>
        <v>0</v>
      </c>
      <c r="H315">
        <f>_xlfn.XLOOKUP("H.R. 6976",Table2[Bill],Table2[Weight?],"Error")</f>
        <v>6</v>
      </c>
    </row>
    <row r="316" spans="1:8" x14ac:dyDescent="0.2">
      <c r="A316" t="s">
        <v>366</v>
      </c>
      <c r="B316" t="s">
        <v>5</v>
      </c>
      <c r="C316" t="s">
        <v>29</v>
      </c>
      <c r="D316" t="s">
        <v>7</v>
      </c>
      <c r="E316">
        <f>IF(_6976[[#This Row],[Vote]]="YEA",1,0)</f>
        <v>1</v>
      </c>
      <c r="F316">
        <f>_xlfn.XLOOKUP("H.R. 6976",Table2[Bill],Table2[Agree Value])</f>
        <v>0</v>
      </c>
      <c r="G316">
        <f>IF(_6976[[#This Row],[Value]]=_6976[[#This Row],[Agree]],_6976[[#This Row],[Count]],0)</f>
        <v>0</v>
      </c>
      <c r="H316">
        <f>_xlfn.XLOOKUP("H.R. 6976",Table2[Bill],Table2[Weight?],"Error")</f>
        <v>6</v>
      </c>
    </row>
    <row r="317" spans="1:8" x14ac:dyDescent="0.2">
      <c r="A317" t="s">
        <v>367</v>
      </c>
      <c r="B317" t="s">
        <v>1</v>
      </c>
      <c r="C317" t="s">
        <v>141</v>
      </c>
      <c r="D317" t="s">
        <v>7</v>
      </c>
      <c r="E317">
        <f>IF(_6976[[#This Row],[Vote]]="YEA",1,0)</f>
        <v>1</v>
      </c>
      <c r="F317">
        <f>_xlfn.XLOOKUP("H.R. 6976",Table2[Bill],Table2[Agree Value])</f>
        <v>0</v>
      </c>
      <c r="G317">
        <f>IF(_6976[[#This Row],[Value]]=_6976[[#This Row],[Agree]],_6976[[#This Row],[Count]],0)</f>
        <v>0</v>
      </c>
      <c r="H317">
        <f>_xlfn.XLOOKUP("H.R. 6976",Table2[Bill],Table2[Weight?],"Error")</f>
        <v>6</v>
      </c>
    </row>
    <row r="318" spans="1:8" x14ac:dyDescent="0.2">
      <c r="A318" t="s">
        <v>368</v>
      </c>
      <c r="B318" t="s">
        <v>5</v>
      </c>
      <c r="C318" t="s">
        <v>66</v>
      </c>
      <c r="D318" t="s">
        <v>7</v>
      </c>
      <c r="E318">
        <f>IF(_6976[[#This Row],[Vote]]="YEA",1,0)</f>
        <v>1</v>
      </c>
      <c r="F318">
        <f>_xlfn.XLOOKUP("H.R. 6976",Table2[Bill],Table2[Agree Value])</f>
        <v>0</v>
      </c>
      <c r="G318">
        <f>IF(_6976[[#This Row],[Value]]=_6976[[#This Row],[Agree]],_6976[[#This Row],[Count]],0)</f>
        <v>0</v>
      </c>
      <c r="H318">
        <f>_xlfn.XLOOKUP("H.R. 6976",Table2[Bill],Table2[Weight?],"Error")</f>
        <v>6</v>
      </c>
    </row>
    <row r="319" spans="1:8" x14ac:dyDescent="0.2">
      <c r="A319" t="s">
        <v>369</v>
      </c>
      <c r="B319" t="s">
        <v>1</v>
      </c>
      <c r="C319" t="s">
        <v>9</v>
      </c>
      <c r="D319" t="s">
        <v>7</v>
      </c>
      <c r="E319">
        <f>IF(_6976[[#This Row],[Vote]]="YEA",1,0)</f>
        <v>1</v>
      </c>
      <c r="F319">
        <f>_xlfn.XLOOKUP("H.R. 6976",Table2[Bill],Table2[Agree Value])</f>
        <v>0</v>
      </c>
      <c r="G319">
        <f>IF(_6976[[#This Row],[Value]]=_6976[[#This Row],[Agree]],_6976[[#This Row],[Count]],0)</f>
        <v>0</v>
      </c>
      <c r="H319">
        <f>_xlfn.XLOOKUP("H.R. 6976",Table2[Bill],Table2[Weight?],"Error")</f>
        <v>6</v>
      </c>
    </row>
    <row r="320" spans="1:8" x14ac:dyDescent="0.2">
      <c r="A320" t="s">
        <v>370</v>
      </c>
      <c r="B320" t="s">
        <v>1</v>
      </c>
      <c r="C320" t="s">
        <v>59</v>
      </c>
      <c r="D320" t="s">
        <v>7</v>
      </c>
      <c r="E320">
        <f>IF(_6976[[#This Row],[Vote]]="YEA",1,0)</f>
        <v>1</v>
      </c>
      <c r="F320">
        <f>_xlfn.XLOOKUP("H.R. 6976",Table2[Bill],Table2[Agree Value])</f>
        <v>0</v>
      </c>
      <c r="G320">
        <f>IF(_6976[[#This Row],[Value]]=_6976[[#This Row],[Agree]],_6976[[#This Row],[Count]],0)</f>
        <v>0</v>
      </c>
      <c r="H320">
        <f>_xlfn.XLOOKUP("H.R. 6976",Table2[Bill],Table2[Weight?],"Error")</f>
        <v>6</v>
      </c>
    </row>
    <row r="321" spans="1:8" x14ac:dyDescent="0.2">
      <c r="A321" t="s">
        <v>371</v>
      </c>
      <c r="B321" t="s">
        <v>5</v>
      </c>
      <c r="C321" t="s">
        <v>15</v>
      </c>
      <c r="D321" t="s">
        <v>7</v>
      </c>
      <c r="E321">
        <f>IF(_6976[[#This Row],[Vote]]="YEA",1,0)</f>
        <v>1</v>
      </c>
      <c r="F321">
        <f>_xlfn.XLOOKUP("H.R. 6976",Table2[Bill],Table2[Agree Value])</f>
        <v>0</v>
      </c>
      <c r="G321">
        <f>IF(_6976[[#This Row],[Value]]=_6976[[#This Row],[Agree]],_6976[[#This Row],[Count]],0)</f>
        <v>0</v>
      </c>
      <c r="H321">
        <f>_xlfn.XLOOKUP("H.R. 6976",Table2[Bill],Table2[Weight?],"Error")</f>
        <v>6</v>
      </c>
    </row>
    <row r="322" spans="1:8" x14ac:dyDescent="0.2">
      <c r="A322" t="s">
        <v>372</v>
      </c>
      <c r="B322" t="s">
        <v>1</v>
      </c>
      <c r="C322" t="s">
        <v>120</v>
      </c>
      <c r="D322" t="s">
        <v>400</v>
      </c>
      <c r="E322">
        <f>IF(_6976[[#This Row],[Vote]]="YEA",1,0)</f>
        <v>0</v>
      </c>
      <c r="F322">
        <f>_xlfn.XLOOKUP("H.R. 6976",Table2[Bill],Table2[Agree Value])</f>
        <v>0</v>
      </c>
      <c r="G322">
        <f>IF(_6976[[#This Row],[Value]]=_6976[[#This Row],[Agree]],_6976[[#This Row],[Count]],0)</f>
        <v>6</v>
      </c>
      <c r="H322">
        <f>_xlfn.XLOOKUP("H.R. 6976",Table2[Bill],Table2[Weight?],"Error")</f>
        <v>6</v>
      </c>
    </row>
    <row r="323" spans="1:8" x14ac:dyDescent="0.2">
      <c r="A323" t="s">
        <v>373</v>
      </c>
      <c r="B323" t="s">
        <v>1</v>
      </c>
      <c r="C323" t="s">
        <v>194</v>
      </c>
      <c r="D323" t="s">
        <v>3</v>
      </c>
      <c r="E323">
        <f>IF(_6976[[#This Row],[Vote]]="YEA",1,0)</f>
        <v>0</v>
      </c>
      <c r="F323">
        <f>_xlfn.XLOOKUP("H.R. 6976",Table2[Bill],Table2[Agree Value])</f>
        <v>0</v>
      </c>
      <c r="G323">
        <f>IF(_6976[[#This Row],[Value]]=_6976[[#This Row],[Agree]],_6976[[#This Row],[Count]],0)</f>
        <v>6</v>
      </c>
      <c r="H323">
        <f>_xlfn.XLOOKUP("H.R. 6976",Table2[Bill],Table2[Weight?],"Error")</f>
        <v>6</v>
      </c>
    </row>
    <row r="324" spans="1:8" x14ac:dyDescent="0.2">
      <c r="A324" t="s">
        <v>374</v>
      </c>
      <c r="B324" t="s">
        <v>1</v>
      </c>
      <c r="C324" t="s">
        <v>169</v>
      </c>
      <c r="D324" t="s">
        <v>3</v>
      </c>
      <c r="E324">
        <f>IF(_6976[[#This Row],[Vote]]="YEA",1,0)</f>
        <v>0</v>
      </c>
      <c r="F324">
        <f>_xlfn.XLOOKUP("H.R. 6976",Table2[Bill],Table2[Agree Value])</f>
        <v>0</v>
      </c>
      <c r="G324">
        <f>IF(_6976[[#This Row],[Value]]=_6976[[#This Row],[Agree]],_6976[[#This Row],[Count]],0)</f>
        <v>6</v>
      </c>
      <c r="H324">
        <f>_xlfn.XLOOKUP("H.R. 6976",Table2[Bill],Table2[Weight?],"Error")</f>
        <v>6</v>
      </c>
    </row>
    <row r="325" spans="1:8" x14ac:dyDescent="0.2">
      <c r="A325" t="s">
        <v>375</v>
      </c>
      <c r="B325" t="s">
        <v>1</v>
      </c>
      <c r="C325" t="s">
        <v>9</v>
      </c>
      <c r="D325" t="s">
        <v>3</v>
      </c>
      <c r="E325">
        <f>IF(_6976[[#This Row],[Vote]]="YEA",1,0)</f>
        <v>0</v>
      </c>
      <c r="F325">
        <f>_xlfn.XLOOKUP("H.R. 6976",Table2[Bill],Table2[Agree Value])</f>
        <v>0</v>
      </c>
      <c r="G325">
        <f>IF(_6976[[#This Row],[Value]]=_6976[[#This Row],[Agree]],_6976[[#This Row],[Count]],0)</f>
        <v>6</v>
      </c>
      <c r="H325">
        <f>_xlfn.XLOOKUP("H.R. 6976",Table2[Bill],Table2[Weight?],"Error")</f>
        <v>6</v>
      </c>
    </row>
    <row r="326" spans="1:8" x14ac:dyDescent="0.2">
      <c r="A326" t="s">
        <v>376</v>
      </c>
      <c r="B326" t="s">
        <v>5</v>
      </c>
      <c r="C326" t="s">
        <v>39</v>
      </c>
      <c r="D326" t="s">
        <v>7</v>
      </c>
      <c r="E326">
        <f>IF(_6976[[#This Row],[Vote]]="YEA",1,0)</f>
        <v>1</v>
      </c>
      <c r="F326">
        <f>_xlfn.XLOOKUP("H.R. 6976",Table2[Bill],Table2[Agree Value])</f>
        <v>0</v>
      </c>
      <c r="G326">
        <f>IF(_6976[[#This Row],[Value]]=_6976[[#This Row],[Agree]],_6976[[#This Row],[Count]],0)</f>
        <v>0</v>
      </c>
      <c r="H326">
        <f>_xlfn.XLOOKUP("H.R. 6976",Table2[Bill],Table2[Weight?],"Error")</f>
        <v>6</v>
      </c>
    </row>
    <row r="327" spans="1:8" x14ac:dyDescent="0.2">
      <c r="A327" t="s">
        <v>377</v>
      </c>
      <c r="B327" t="s">
        <v>1</v>
      </c>
      <c r="C327" t="s">
        <v>24</v>
      </c>
      <c r="D327" t="s">
        <v>3</v>
      </c>
      <c r="E327">
        <f>IF(_6976[[#This Row],[Vote]]="YEA",1,0)</f>
        <v>0</v>
      </c>
      <c r="F327">
        <f>_xlfn.XLOOKUP("H.R. 6976",Table2[Bill],Table2[Agree Value])</f>
        <v>0</v>
      </c>
      <c r="G327">
        <f>IF(_6976[[#This Row],[Value]]=_6976[[#This Row],[Agree]],_6976[[#This Row],[Count]],0)</f>
        <v>6</v>
      </c>
      <c r="H327">
        <f>_xlfn.XLOOKUP("H.R. 6976",Table2[Bill],Table2[Weight?],"Error")</f>
        <v>6</v>
      </c>
    </row>
    <row r="328" spans="1:8" x14ac:dyDescent="0.2">
      <c r="A328" t="s">
        <v>378</v>
      </c>
      <c r="B328" t="s">
        <v>1</v>
      </c>
      <c r="C328" t="s">
        <v>62</v>
      </c>
      <c r="D328" t="s">
        <v>3</v>
      </c>
      <c r="E328">
        <f>IF(_6976[[#This Row],[Vote]]="YEA",1,0)</f>
        <v>0</v>
      </c>
      <c r="F328">
        <f>_xlfn.XLOOKUP("H.R. 6976",Table2[Bill],Table2[Agree Value])</f>
        <v>0</v>
      </c>
      <c r="G328">
        <f>IF(_6976[[#This Row],[Value]]=_6976[[#This Row],[Agree]],_6976[[#This Row],[Count]],0)</f>
        <v>6</v>
      </c>
      <c r="H328">
        <f>_xlfn.XLOOKUP("H.R. 6976",Table2[Bill],Table2[Weight?],"Error")</f>
        <v>6</v>
      </c>
    </row>
    <row r="329" spans="1:8" x14ac:dyDescent="0.2">
      <c r="A329" t="s">
        <v>379</v>
      </c>
      <c r="B329" t="s">
        <v>1</v>
      </c>
      <c r="C329" t="s">
        <v>62</v>
      </c>
      <c r="D329" t="s">
        <v>3</v>
      </c>
      <c r="E329">
        <f>IF(_6976[[#This Row],[Vote]]="YEA",1,0)</f>
        <v>0</v>
      </c>
      <c r="F329">
        <f>_xlfn.XLOOKUP("H.R. 6976",Table2[Bill],Table2[Agree Value])</f>
        <v>0</v>
      </c>
      <c r="G329">
        <f>IF(_6976[[#This Row],[Value]]=_6976[[#This Row],[Agree]],_6976[[#This Row],[Count]],0)</f>
        <v>6</v>
      </c>
      <c r="H329">
        <f>_xlfn.XLOOKUP("H.R. 6976",Table2[Bill],Table2[Weight?],"Error")</f>
        <v>6</v>
      </c>
    </row>
    <row r="330" spans="1:8" x14ac:dyDescent="0.2">
      <c r="A330" t="s">
        <v>380</v>
      </c>
      <c r="B330" t="s">
        <v>1</v>
      </c>
      <c r="C330" t="s">
        <v>219</v>
      </c>
      <c r="D330" t="s">
        <v>3</v>
      </c>
      <c r="E330">
        <f>IF(_6976[[#This Row],[Vote]]="YEA",1,0)</f>
        <v>0</v>
      </c>
      <c r="F330">
        <f>_xlfn.XLOOKUP("H.R. 6976",Table2[Bill],Table2[Agree Value])</f>
        <v>0</v>
      </c>
      <c r="G330">
        <f>IF(_6976[[#This Row],[Value]]=_6976[[#This Row],[Agree]],_6976[[#This Row],[Count]],0)</f>
        <v>6</v>
      </c>
      <c r="H330">
        <f>_xlfn.XLOOKUP("H.R. 6976",Table2[Bill],Table2[Weight?],"Error")</f>
        <v>6</v>
      </c>
    </row>
    <row r="331" spans="1:8" x14ac:dyDescent="0.2">
      <c r="A331" t="s">
        <v>381</v>
      </c>
      <c r="B331" t="s">
        <v>5</v>
      </c>
      <c r="C331" t="s">
        <v>66</v>
      </c>
      <c r="D331" t="s">
        <v>7</v>
      </c>
      <c r="E331">
        <f>IF(_6976[[#This Row],[Vote]]="YEA",1,0)</f>
        <v>1</v>
      </c>
      <c r="F331">
        <f>_xlfn.XLOOKUP("H.R. 6976",Table2[Bill],Table2[Agree Value])</f>
        <v>0</v>
      </c>
      <c r="G331">
        <f>IF(_6976[[#This Row],[Value]]=_6976[[#This Row],[Agree]],_6976[[#This Row],[Count]],0)</f>
        <v>0</v>
      </c>
      <c r="H331">
        <f>_xlfn.XLOOKUP("H.R. 6976",Table2[Bill],Table2[Weight?],"Error")</f>
        <v>6</v>
      </c>
    </row>
    <row r="332" spans="1:8" x14ac:dyDescent="0.2">
      <c r="A332" t="s">
        <v>382</v>
      </c>
      <c r="B332" t="s">
        <v>5</v>
      </c>
      <c r="C332" t="s">
        <v>141</v>
      </c>
      <c r="D332" t="s">
        <v>7</v>
      </c>
      <c r="E332">
        <f>IF(_6976[[#This Row],[Vote]]="YEA",1,0)</f>
        <v>1</v>
      </c>
      <c r="F332">
        <f>_xlfn.XLOOKUP("H.R. 6976",Table2[Bill],Table2[Agree Value])</f>
        <v>0</v>
      </c>
      <c r="G332">
        <f>IF(_6976[[#This Row],[Value]]=_6976[[#This Row],[Agree]],_6976[[#This Row],[Count]],0)</f>
        <v>0</v>
      </c>
      <c r="H332">
        <f>_xlfn.XLOOKUP("H.R. 6976",Table2[Bill],Table2[Weight?],"Error")</f>
        <v>6</v>
      </c>
    </row>
    <row r="333" spans="1:8" x14ac:dyDescent="0.2">
      <c r="A333" t="s">
        <v>383</v>
      </c>
      <c r="B333" t="s">
        <v>5</v>
      </c>
      <c r="C333" t="s">
        <v>6</v>
      </c>
      <c r="D333" t="s">
        <v>7</v>
      </c>
      <c r="E333">
        <f>IF(_6976[[#This Row],[Vote]]="YEA",1,0)</f>
        <v>1</v>
      </c>
      <c r="F333">
        <f>_xlfn.XLOOKUP("H.R. 6976",Table2[Bill],Table2[Agree Value])</f>
        <v>0</v>
      </c>
      <c r="G333">
        <f>IF(_6976[[#This Row],[Value]]=_6976[[#This Row],[Agree]],_6976[[#This Row],[Count]],0)</f>
        <v>0</v>
      </c>
      <c r="H333">
        <f>_xlfn.XLOOKUP("H.R. 6976",Table2[Bill],Table2[Weight?],"Error")</f>
        <v>6</v>
      </c>
    </row>
    <row r="334" spans="1:8" x14ac:dyDescent="0.2">
      <c r="A334" t="s">
        <v>384</v>
      </c>
      <c r="B334" t="s">
        <v>5</v>
      </c>
      <c r="C334" t="s">
        <v>36</v>
      </c>
      <c r="D334" t="s">
        <v>400</v>
      </c>
      <c r="E334">
        <f>IF(_6976[[#This Row],[Vote]]="YEA",1,0)</f>
        <v>0</v>
      </c>
      <c r="F334">
        <f>_xlfn.XLOOKUP("H.R. 6976",Table2[Bill],Table2[Agree Value])</f>
        <v>0</v>
      </c>
      <c r="G334">
        <f>IF(_6976[[#This Row],[Value]]=_6976[[#This Row],[Agree]],_6976[[#This Row],[Count]],0)</f>
        <v>6</v>
      </c>
      <c r="H334">
        <f>_xlfn.XLOOKUP("H.R. 6976",Table2[Bill],Table2[Weight?],"Error")</f>
        <v>6</v>
      </c>
    </row>
    <row r="335" spans="1:8" x14ac:dyDescent="0.2">
      <c r="A335" t="s">
        <v>385</v>
      </c>
      <c r="B335" t="s">
        <v>5</v>
      </c>
      <c r="C335" t="s">
        <v>75</v>
      </c>
      <c r="D335" t="s">
        <v>7</v>
      </c>
      <c r="E335">
        <f>IF(_6976[[#This Row],[Vote]]="YEA",1,0)</f>
        <v>1</v>
      </c>
      <c r="F335">
        <f>_xlfn.XLOOKUP("H.R. 6976",Table2[Bill],Table2[Agree Value])</f>
        <v>0</v>
      </c>
      <c r="G335">
        <f>IF(_6976[[#This Row],[Value]]=_6976[[#This Row],[Agree]],_6976[[#This Row],[Count]],0)</f>
        <v>0</v>
      </c>
      <c r="H335">
        <f>_xlfn.XLOOKUP("H.R. 6976",Table2[Bill],Table2[Weight?],"Error")</f>
        <v>6</v>
      </c>
    </row>
    <row r="336" spans="1:8" x14ac:dyDescent="0.2">
      <c r="A336" t="s">
        <v>386</v>
      </c>
      <c r="B336" t="s">
        <v>5</v>
      </c>
      <c r="C336" t="s">
        <v>387</v>
      </c>
      <c r="D336" t="s">
        <v>7</v>
      </c>
      <c r="E336">
        <f>IF(_6976[[#This Row],[Vote]]="YEA",1,0)</f>
        <v>1</v>
      </c>
      <c r="F336">
        <f>_xlfn.XLOOKUP("H.R. 6976",Table2[Bill],Table2[Agree Value])</f>
        <v>0</v>
      </c>
      <c r="G336">
        <f>IF(_6976[[#This Row],[Value]]=_6976[[#This Row],[Agree]],_6976[[#This Row],[Count]],0)</f>
        <v>0</v>
      </c>
      <c r="H336">
        <f>_xlfn.XLOOKUP("H.R. 6976",Table2[Bill],Table2[Weight?],"Error")</f>
        <v>6</v>
      </c>
    </row>
    <row r="337" spans="1:8" x14ac:dyDescent="0.2">
      <c r="A337" t="s">
        <v>388</v>
      </c>
      <c r="B337" t="s">
        <v>1</v>
      </c>
      <c r="C337" t="s">
        <v>2</v>
      </c>
      <c r="D337" t="s">
        <v>7</v>
      </c>
      <c r="E337">
        <f>IF(_6976[[#This Row],[Vote]]="YEA",1,0)</f>
        <v>1</v>
      </c>
      <c r="F337">
        <f>_xlfn.XLOOKUP("H.R. 6976",Table2[Bill],Table2[Agree Value])</f>
        <v>0</v>
      </c>
      <c r="G337">
        <f>IF(_6976[[#This Row],[Value]]=_6976[[#This Row],[Agree]],_6976[[#This Row],[Count]],0)</f>
        <v>0</v>
      </c>
      <c r="H337">
        <f>_xlfn.XLOOKUP("H.R. 6976",Table2[Bill],Table2[Weight?],"Error")</f>
        <v>6</v>
      </c>
    </row>
    <row r="338" spans="1:8" x14ac:dyDescent="0.2">
      <c r="A338" t="s">
        <v>389</v>
      </c>
      <c r="B338" t="s">
        <v>5</v>
      </c>
      <c r="C338" t="s">
        <v>2</v>
      </c>
      <c r="D338" t="s">
        <v>7</v>
      </c>
      <c r="E338">
        <f>IF(_6976[[#This Row],[Vote]]="YEA",1,0)</f>
        <v>1</v>
      </c>
      <c r="F338">
        <f>_xlfn.XLOOKUP("H.R. 6976",Table2[Bill],Table2[Agree Value])</f>
        <v>0</v>
      </c>
      <c r="G338">
        <f>IF(_6976[[#This Row],[Value]]=_6976[[#This Row],[Agree]],_6976[[#This Row],[Count]],0)</f>
        <v>0</v>
      </c>
      <c r="H338">
        <f>_xlfn.XLOOKUP("H.R. 6976",Table2[Bill],Table2[Weight?],"Error")</f>
        <v>6</v>
      </c>
    </row>
    <row r="339" spans="1:8" x14ac:dyDescent="0.2">
      <c r="A339" t="s">
        <v>390</v>
      </c>
      <c r="B339" t="s">
        <v>5</v>
      </c>
      <c r="C339" t="s">
        <v>15</v>
      </c>
      <c r="D339" t="s">
        <v>7</v>
      </c>
      <c r="E339">
        <f>IF(_6976[[#This Row],[Vote]]="YEA",1,0)</f>
        <v>1</v>
      </c>
      <c r="F339">
        <f>_xlfn.XLOOKUP("H.R. 6976",Table2[Bill],Table2[Agree Value])</f>
        <v>0</v>
      </c>
      <c r="G339">
        <f>IF(_6976[[#This Row],[Value]]=_6976[[#This Row],[Agree]],_6976[[#This Row],[Count]],0)</f>
        <v>0</v>
      </c>
      <c r="H339">
        <f>_xlfn.XLOOKUP("H.R. 6976",Table2[Bill],Table2[Weight?],"Error")</f>
        <v>6</v>
      </c>
    </row>
    <row r="340" spans="1:8" x14ac:dyDescent="0.2">
      <c r="A340" t="s">
        <v>391</v>
      </c>
      <c r="B340" t="s">
        <v>1</v>
      </c>
      <c r="C340" t="s">
        <v>9</v>
      </c>
      <c r="D340" t="s">
        <v>3</v>
      </c>
      <c r="E340">
        <f>IF(_6976[[#This Row],[Vote]]="YEA",1,0)</f>
        <v>0</v>
      </c>
      <c r="F340">
        <f>_xlfn.XLOOKUP("H.R. 6976",Table2[Bill],Table2[Agree Value])</f>
        <v>0</v>
      </c>
      <c r="G340">
        <f>IF(_6976[[#This Row],[Value]]=_6976[[#This Row],[Agree]],_6976[[#This Row],[Count]],0)</f>
        <v>6</v>
      </c>
      <c r="H340">
        <f>_xlfn.XLOOKUP("H.R. 6976",Table2[Bill],Table2[Weight?],"Error")</f>
        <v>6</v>
      </c>
    </row>
    <row r="341" spans="1:8" x14ac:dyDescent="0.2">
      <c r="A341" t="s">
        <v>392</v>
      </c>
      <c r="B341" t="s">
        <v>1</v>
      </c>
      <c r="C341" t="s">
        <v>219</v>
      </c>
      <c r="D341" t="s">
        <v>3</v>
      </c>
      <c r="E341">
        <f>IF(_6976[[#This Row],[Vote]]="YEA",1,0)</f>
        <v>0</v>
      </c>
      <c r="F341">
        <f>_xlfn.XLOOKUP("H.R. 6976",Table2[Bill],Table2[Agree Value])</f>
        <v>0</v>
      </c>
      <c r="G341">
        <f>IF(_6976[[#This Row],[Value]]=_6976[[#This Row],[Agree]],_6976[[#This Row],[Count]],0)</f>
        <v>6</v>
      </c>
      <c r="H341">
        <f>_xlfn.XLOOKUP("H.R. 6976",Table2[Bill],Table2[Weight?],"Error")</f>
        <v>6</v>
      </c>
    </row>
    <row r="342" spans="1:8" x14ac:dyDescent="0.2">
      <c r="A342" t="s">
        <v>393</v>
      </c>
      <c r="B342" t="s">
        <v>5</v>
      </c>
      <c r="C342" t="s">
        <v>39</v>
      </c>
      <c r="D342" t="s">
        <v>7</v>
      </c>
      <c r="E342">
        <f>IF(_6976[[#This Row],[Vote]]="YEA",1,0)</f>
        <v>1</v>
      </c>
      <c r="F342">
        <f>_xlfn.XLOOKUP("H.R. 6976",Table2[Bill],Table2[Agree Value])</f>
        <v>0</v>
      </c>
      <c r="G342">
        <f>IF(_6976[[#This Row],[Value]]=_6976[[#This Row],[Agree]],_6976[[#This Row],[Count]],0)</f>
        <v>0</v>
      </c>
      <c r="H342">
        <f>_xlfn.XLOOKUP("H.R. 6976",Table2[Bill],Table2[Weight?],"Error")</f>
        <v>6</v>
      </c>
    </row>
    <row r="343" spans="1:8" x14ac:dyDescent="0.2">
      <c r="A343" t="s">
        <v>394</v>
      </c>
      <c r="B343" t="s">
        <v>1</v>
      </c>
      <c r="C343" t="s">
        <v>64</v>
      </c>
      <c r="D343" t="s">
        <v>7</v>
      </c>
      <c r="E343">
        <f>IF(_6976[[#This Row],[Vote]]="YEA",1,0)</f>
        <v>1</v>
      </c>
      <c r="F343">
        <f>_xlfn.XLOOKUP("H.R. 6976",Table2[Bill],Table2[Agree Value])</f>
        <v>0</v>
      </c>
      <c r="G343">
        <f>IF(_6976[[#This Row],[Value]]=_6976[[#This Row],[Agree]],_6976[[#This Row],[Count]],0)</f>
        <v>0</v>
      </c>
      <c r="H343">
        <f>_xlfn.XLOOKUP("H.R. 6976",Table2[Bill],Table2[Weight?],"Error")</f>
        <v>6</v>
      </c>
    </row>
    <row r="344" spans="1:8" x14ac:dyDescent="0.2">
      <c r="A344" t="s">
        <v>395</v>
      </c>
      <c r="B344" t="s">
        <v>5</v>
      </c>
      <c r="C344" t="s">
        <v>39</v>
      </c>
      <c r="D344" t="s">
        <v>7</v>
      </c>
      <c r="E344">
        <f>IF(_6976[[#This Row],[Vote]]="YEA",1,0)</f>
        <v>1</v>
      </c>
      <c r="F344">
        <f>_xlfn.XLOOKUP("H.R. 6976",Table2[Bill],Table2[Agree Value])</f>
        <v>0</v>
      </c>
      <c r="G344">
        <f>IF(_6976[[#This Row],[Value]]=_6976[[#This Row],[Agree]],_6976[[#This Row],[Count]],0)</f>
        <v>0</v>
      </c>
      <c r="H344">
        <f>_xlfn.XLOOKUP("H.R. 6976",Table2[Bill],Table2[Weight?],"Error")</f>
        <v>6</v>
      </c>
    </row>
    <row r="345" spans="1:8" x14ac:dyDescent="0.2">
      <c r="A345" t="s">
        <v>396</v>
      </c>
      <c r="B345" t="s">
        <v>1</v>
      </c>
      <c r="C345" t="s">
        <v>42</v>
      </c>
      <c r="D345" t="s">
        <v>7</v>
      </c>
      <c r="E345">
        <f>IF(_6976[[#This Row],[Vote]]="YEA",1,0)</f>
        <v>1</v>
      </c>
      <c r="F345">
        <f>_xlfn.XLOOKUP("H.R. 6976",Table2[Bill],Table2[Agree Value])</f>
        <v>0</v>
      </c>
      <c r="G345">
        <f>IF(_6976[[#This Row],[Value]]=_6976[[#This Row],[Agree]],_6976[[#This Row],[Count]],0)</f>
        <v>0</v>
      </c>
      <c r="H345">
        <f>_xlfn.XLOOKUP("H.R. 6976",Table2[Bill],Table2[Weight?],"Error")</f>
        <v>6</v>
      </c>
    </row>
    <row r="346" spans="1:8" x14ac:dyDescent="0.2">
      <c r="A346" t="s">
        <v>397</v>
      </c>
      <c r="B346" t="s">
        <v>1</v>
      </c>
      <c r="C346" t="s">
        <v>9</v>
      </c>
      <c r="D346" t="s">
        <v>3</v>
      </c>
      <c r="E346">
        <f>IF(_6976[[#This Row],[Vote]]="YEA",1,0)</f>
        <v>0</v>
      </c>
      <c r="F346">
        <f>_xlfn.XLOOKUP("H.R. 6976",Table2[Bill],Table2[Agree Value])</f>
        <v>0</v>
      </c>
      <c r="G346">
        <f>IF(_6976[[#This Row],[Value]]=_6976[[#This Row],[Agree]],_6976[[#This Row],[Count]],0)</f>
        <v>6</v>
      </c>
      <c r="H346">
        <f>_xlfn.XLOOKUP("H.R. 6976",Table2[Bill],Table2[Weight?],"Error")</f>
        <v>6</v>
      </c>
    </row>
    <row r="347" spans="1:8" x14ac:dyDescent="0.2">
      <c r="A347" t="s">
        <v>398</v>
      </c>
      <c r="B347" t="s">
        <v>1</v>
      </c>
      <c r="C347" t="s">
        <v>219</v>
      </c>
      <c r="D347" t="s">
        <v>3</v>
      </c>
      <c r="E347">
        <f>IF(_6976[[#This Row],[Vote]]="YEA",1,0)</f>
        <v>0</v>
      </c>
      <c r="F347">
        <f>_xlfn.XLOOKUP("H.R. 6976",Table2[Bill],Table2[Agree Value])</f>
        <v>0</v>
      </c>
      <c r="G347">
        <f>IF(_6976[[#This Row],[Value]]=_6976[[#This Row],[Agree]],_6976[[#This Row],[Count]],0)</f>
        <v>6</v>
      </c>
      <c r="H347">
        <f>_xlfn.XLOOKUP("H.R. 6976",Table2[Bill],Table2[Weight?],"Error")</f>
        <v>6</v>
      </c>
    </row>
    <row r="348" spans="1:8" x14ac:dyDescent="0.2">
      <c r="A348" t="s">
        <v>399</v>
      </c>
      <c r="B348" t="s">
        <v>5</v>
      </c>
      <c r="C348" t="s">
        <v>89</v>
      </c>
      <c r="D348" t="s">
        <v>400</v>
      </c>
      <c r="E348">
        <f>IF(_6976[[#This Row],[Vote]]="YEA",1,0)</f>
        <v>0</v>
      </c>
      <c r="F348">
        <f>_xlfn.XLOOKUP("H.R. 6976",Table2[Bill],Table2[Agree Value])</f>
        <v>0</v>
      </c>
      <c r="G348">
        <f>IF(_6976[[#This Row],[Value]]=_6976[[#This Row],[Agree]],_6976[[#This Row],[Count]],0)</f>
        <v>6</v>
      </c>
      <c r="H348">
        <f>_xlfn.XLOOKUP("H.R. 6976",Table2[Bill],Table2[Weight?],"Error")</f>
        <v>6</v>
      </c>
    </row>
    <row r="349" spans="1:8" x14ac:dyDescent="0.2">
      <c r="A349" t="s">
        <v>401</v>
      </c>
      <c r="B349" t="s">
        <v>1</v>
      </c>
      <c r="C349" t="s">
        <v>66</v>
      </c>
      <c r="D349" t="s">
        <v>3</v>
      </c>
      <c r="E349">
        <f>IF(_6976[[#This Row],[Vote]]="YEA",1,0)</f>
        <v>0</v>
      </c>
      <c r="F349">
        <f>_xlfn.XLOOKUP("H.R. 6976",Table2[Bill],Table2[Agree Value])</f>
        <v>0</v>
      </c>
      <c r="G349">
        <f>IF(_6976[[#This Row],[Value]]=_6976[[#This Row],[Agree]],_6976[[#This Row],[Count]],0)</f>
        <v>6</v>
      </c>
      <c r="H349">
        <f>_xlfn.XLOOKUP("H.R. 6976",Table2[Bill],Table2[Weight?],"Error")</f>
        <v>6</v>
      </c>
    </row>
    <row r="350" spans="1:8" x14ac:dyDescent="0.2">
      <c r="A350" t="s">
        <v>402</v>
      </c>
      <c r="B350" t="s">
        <v>1</v>
      </c>
      <c r="C350" t="s">
        <v>62</v>
      </c>
      <c r="D350" t="s">
        <v>3</v>
      </c>
      <c r="E350">
        <f>IF(_6976[[#This Row],[Vote]]="YEA",1,0)</f>
        <v>0</v>
      </c>
      <c r="F350">
        <f>_xlfn.XLOOKUP("H.R. 6976",Table2[Bill],Table2[Agree Value])</f>
        <v>0</v>
      </c>
      <c r="G350">
        <f>IF(_6976[[#This Row],[Value]]=_6976[[#This Row],[Agree]],_6976[[#This Row],[Count]],0)</f>
        <v>6</v>
      </c>
      <c r="H350">
        <f>_xlfn.XLOOKUP("H.R. 6976",Table2[Bill],Table2[Weight?],"Error")</f>
        <v>6</v>
      </c>
    </row>
    <row r="351" spans="1:8" x14ac:dyDescent="0.2">
      <c r="A351" t="s">
        <v>403</v>
      </c>
      <c r="B351" t="s">
        <v>1</v>
      </c>
      <c r="C351" t="s">
        <v>9</v>
      </c>
      <c r="D351" t="s">
        <v>3</v>
      </c>
      <c r="E351">
        <f>IF(_6976[[#This Row],[Vote]]="YEA",1,0)</f>
        <v>0</v>
      </c>
      <c r="F351">
        <f>_xlfn.XLOOKUP("H.R. 6976",Table2[Bill],Table2[Agree Value])</f>
        <v>0</v>
      </c>
      <c r="G351">
        <f>IF(_6976[[#This Row],[Value]]=_6976[[#This Row],[Agree]],_6976[[#This Row],[Count]],0)</f>
        <v>6</v>
      </c>
      <c r="H351">
        <f>_xlfn.XLOOKUP("H.R. 6976",Table2[Bill],Table2[Weight?],"Error")</f>
        <v>6</v>
      </c>
    </row>
    <row r="352" spans="1:8" x14ac:dyDescent="0.2">
      <c r="A352" t="s">
        <v>404</v>
      </c>
      <c r="B352" t="s">
        <v>1</v>
      </c>
      <c r="C352" t="s">
        <v>62</v>
      </c>
      <c r="D352" t="s">
        <v>7</v>
      </c>
      <c r="E352">
        <f>IF(_6976[[#This Row],[Vote]]="YEA",1,0)</f>
        <v>1</v>
      </c>
      <c r="F352">
        <f>_xlfn.XLOOKUP("H.R. 6976",Table2[Bill],Table2[Agree Value])</f>
        <v>0</v>
      </c>
      <c r="G352">
        <f>IF(_6976[[#This Row],[Value]]=_6976[[#This Row],[Agree]],_6976[[#This Row],[Count]],0)</f>
        <v>0</v>
      </c>
      <c r="H352">
        <f>_xlfn.XLOOKUP("H.R. 6976",Table2[Bill],Table2[Weight?],"Error")</f>
        <v>6</v>
      </c>
    </row>
    <row r="353" spans="1:8" x14ac:dyDescent="0.2">
      <c r="A353" t="s">
        <v>405</v>
      </c>
      <c r="B353" t="s">
        <v>1</v>
      </c>
      <c r="C353" t="s">
        <v>45</v>
      </c>
      <c r="D353" t="s">
        <v>7</v>
      </c>
      <c r="E353">
        <f>IF(_6976[[#This Row],[Vote]]="YEA",1,0)</f>
        <v>1</v>
      </c>
      <c r="F353">
        <f>_xlfn.XLOOKUP("H.R. 6976",Table2[Bill],Table2[Agree Value])</f>
        <v>0</v>
      </c>
      <c r="G353">
        <f>IF(_6976[[#This Row],[Value]]=_6976[[#This Row],[Agree]],_6976[[#This Row],[Count]],0)</f>
        <v>0</v>
      </c>
      <c r="H353">
        <f>_xlfn.XLOOKUP("H.R. 6976",Table2[Bill],Table2[Weight?],"Error")</f>
        <v>6</v>
      </c>
    </row>
    <row r="354" spans="1:8" x14ac:dyDescent="0.2">
      <c r="A354" t="s">
        <v>406</v>
      </c>
      <c r="B354" t="s">
        <v>1</v>
      </c>
      <c r="C354" t="s">
        <v>141</v>
      </c>
      <c r="D354" t="s">
        <v>7</v>
      </c>
      <c r="E354">
        <f>IF(_6976[[#This Row],[Vote]]="YEA",1,0)</f>
        <v>1</v>
      </c>
      <c r="F354">
        <f>_xlfn.XLOOKUP("H.R. 6976",Table2[Bill],Table2[Agree Value])</f>
        <v>0</v>
      </c>
      <c r="G354">
        <f>IF(_6976[[#This Row],[Value]]=_6976[[#This Row],[Agree]],_6976[[#This Row],[Count]],0)</f>
        <v>0</v>
      </c>
      <c r="H354">
        <f>_xlfn.XLOOKUP("H.R. 6976",Table2[Bill],Table2[Weight?],"Error")</f>
        <v>6</v>
      </c>
    </row>
    <row r="355" spans="1:8" x14ac:dyDescent="0.2">
      <c r="A355" t="s">
        <v>407</v>
      </c>
      <c r="B355" t="s">
        <v>5</v>
      </c>
      <c r="C355" t="s">
        <v>51</v>
      </c>
      <c r="D355" t="s">
        <v>7</v>
      </c>
      <c r="E355">
        <f>IF(_6976[[#This Row],[Vote]]="YEA",1,0)</f>
        <v>1</v>
      </c>
      <c r="F355">
        <f>_xlfn.XLOOKUP("H.R. 6976",Table2[Bill],Table2[Agree Value])</f>
        <v>0</v>
      </c>
      <c r="G355">
        <f>IF(_6976[[#This Row],[Value]]=_6976[[#This Row],[Agree]],_6976[[#This Row],[Count]],0)</f>
        <v>0</v>
      </c>
      <c r="H355">
        <f>_xlfn.XLOOKUP("H.R. 6976",Table2[Bill],Table2[Weight?],"Error")</f>
        <v>6</v>
      </c>
    </row>
    <row r="356" spans="1:8" x14ac:dyDescent="0.2">
      <c r="A356" t="s">
        <v>408</v>
      </c>
      <c r="B356" t="s">
        <v>1</v>
      </c>
      <c r="C356" t="s">
        <v>47</v>
      </c>
      <c r="D356" t="s">
        <v>3</v>
      </c>
      <c r="E356">
        <f>IF(_6976[[#This Row],[Vote]]="YEA",1,0)</f>
        <v>0</v>
      </c>
      <c r="F356">
        <f>_xlfn.XLOOKUP("H.R. 6976",Table2[Bill],Table2[Agree Value])</f>
        <v>0</v>
      </c>
      <c r="G356">
        <f>IF(_6976[[#This Row],[Value]]=_6976[[#This Row],[Agree]],_6976[[#This Row],[Count]],0)</f>
        <v>6</v>
      </c>
      <c r="H356">
        <f>_xlfn.XLOOKUP("H.R. 6976",Table2[Bill],Table2[Weight?],"Error")</f>
        <v>6</v>
      </c>
    </row>
    <row r="357" spans="1:8" x14ac:dyDescent="0.2">
      <c r="A357" t="s">
        <v>409</v>
      </c>
      <c r="B357" t="s">
        <v>5</v>
      </c>
      <c r="C357" t="s">
        <v>13</v>
      </c>
      <c r="D357" t="s">
        <v>7</v>
      </c>
      <c r="E357">
        <f>IF(_6976[[#This Row],[Vote]]="YEA",1,0)</f>
        <v>1</v>
      </c>
      <c r="F357">
        <f>_xlfn.XLOOKUP("H.R. 6976",Table2[Bill],Table2[Agree Value])</f>
        <v>0</v>
      </c>
      <c r="G357">
        <f>IF(_6976[[#This Row],[Value]]=_6976[[#This Row],[Agree]],_6976[[#This Row],[Count]],0)</f>
        <v>0</v>
      </c>
      <c r="H357">
        <f>_xlfn.XLOOKUP("H.R. 6976",Table2[Bill],Table2[Weight?],"Error")</f>
        <v>6</v>
      </c>
    </row>
    <row r="358" spans="1:8" x14ac:dyDescent="0.2">
      <c r="A358" t="s">
        <v>410</v>
      </c>
      <c r="B358" t="s">
        <v>1</v>
      </c>
      <c r="C358" t="s">
        <v>13</v>
      </c>
      <c r="D358" t="s">
        <v>3</v>
      </c>
      <c r="E358">
        <f>IF(_6976[[#This Row],[Vote]]="YEA",1,0)</f>
        <v>0</v>
      </c>
      <c r="F358">
        <f>_xlfn.XLOOKUP("H.R. 6976",Table2[Bill],Table2[Agree Value])</f>
        <v>0</v>
      </c>
      <c r="G358">
        <f>IF(_6976[[#This Row],[Value]]=_6976[[#This Row],[Agree]],_6976[[#This Row],[Count]],0)</f>
        <v>6</v>
      </c>
      <c r="H358">
        <f>_xlfn.XLOOKUP("H.R. 6976",Table2[Bill],Table2[Weight?],"Error")</f>
        <v>6</v>
      </c>
    </row>
    <row r="359" spans="1:8" x14ac:dyDescent="0.2">
      <c r="A359" t="s">
        <v>411</v>
      </c>
      <c r="B359" t="s">
        <v>5</v>
      </c>
      <c r="C359" t="s">
        <v>15</v>
      </c>
      <c r="D359" t="s">
        <v>7</v>
      </c>
      <c r="E359">
        <f>IF(_6976[[#This Row],[Vote]]="YEA",1,0)</f>
        <v>1</v>
      </c>
      <c r="F359">
        <f>_xlfn.XLOOKUP("H.R. 6976",Table2[Bill],Table2[Agree Value])</f>
        <v>0</v>
      </c>
      <c r="G359">
        <f>IF(_6976[[#This Row],[Value]]=_6976[[#This Row],[Agree]],_6976[[#This Row],[Count]],0)</f>
        <v>0</v>
      </c>
      <c r="H359">
        <f>_xlfn.XLOOKUP("H.R. 6976",Table2[Bill],Table2[Weight?],"Error")</f>
        <v>6</v>
      </c>
    </row>
    <row r="360" spans="1:8" x14ac:dyDescent="0.2">
      <c r="A360" t="s">
        <v>412</v>
      </c>
      <c r="B360" t="s">
        <v>5</v>
      </c>
      <c r="C360" t="s">
        <v>15</v>
      </c>
      <c r="D360" t="s">
        <v>7</v>
      </c>
      <c r="E360">
        <f>IF(_6976[[#This Row],[Vote]]="YEA",1,0)</f>
        <v>1</v>
      </c>
      <c r="F360">
        <f>_xlfn.XLOOKUP("H.R. 6976",Table2[Bill],Table2[Agree Value])</f>
        <v>0</v>
      </c>
      <c r="G360">
        <f>IF(_6976[[#This Row],[Value]]=_6976[[#This Row],[Agree]],_6976[[#This Row],[Count]],0)</f>
        <v>0</v>
      </c>
      <c r="H360">
        <f>_xlfn.XLOOKUP("H.R. 6976",Table2[Bill],Table2[Weight?],"Error")</f>
        <v>6</v>
      </c>
    </row>
    <row r="361" spans="1:8" x14ac:dyDescent="0.2">
      <c r="A361" t="s">
        <v>413</v>
      </c>
      <c r="B361" t="s">
        <v>1</v>
      </c>
      <c r="C361" t="s">
        <v>6</v>
      </c>
      <c r="D361" t="s">
        <v>3</v>
      </c>
      <c r="E361">
        <f>IF(_6976[[#This Row],[Vote]]="YEA",1,0)</f>
        <v>0</v>
      </c>
      <c r="F361">
        <f>_xlfn.XLOOKUP("H.R. 6976",Table2[Bill],Table2[Agree Value])</f>
        <v>0</v>
      </c>
      <c r="G361">
        <f>IF(_6976[[#This Row],[Value]]=_6976[[#This Row],[Agree]],_6976[[#This Row],[Count]],0)</f>
        <v>6</v>
      </c>
      <c r="H361">
        <f>_xlfn.XLOOKUP("H.R. 6976",Table2[Bill],Table2[Weight?],"Error")</f>
        <v>6</v>
      </c>
    </row>
    <row r="362" spans="1:8" x14ac:dyDescent="0.2">
      <c r="A362" t="s">
        <v>414</v>
      </c>
      <c r="B362" t="s">
        <v>1</v>
      </c>
      <c r="C362" t="s">
        <v>9</v>
      </c>
      <c r="D362" t="s">
        <v>3</v>
      </c>
      <c r="E362">
        <f>IF(_6976[[#This Row],[Vote]]="YEA",1,0)</f>
        <v>0</v>
      </c>
      <c r="F362">
        <f>_xlfn.XLOOKUP("H.R. 6976",Table2[Bill],Table2[Agree Value])</f>
        <v>0</v>
      </c>
      <c r="G362">
        <f>IF(_6976[[#This Row],[Value]]=_6976[[#This Row],[Agree]],_6976[[#This Row],[Count]],0)</f>
        <v>6</v>
      </c>
      <c r="H362">
        <f>_xlfn.XLOOKUP("H.R. 6976",Table2[Bill],Table2[Weight?],"Error")</f>
        <v>6</v>
      </c>
    </row>
    <row r="363" spans="1:8" x14ac:dyDescent="0.2">
      <c r="A363" t="s">
        <v>415</v>
      </c>
      <c r="B363" t="s">
        <v>1</v>
      </c>
      <c r="C363" t="s">
        <v>203</v>
      </c>
      <c r="D363" t="s">
        <v>7</v>
      </c>
      <c r="E363">
        <f>IF(_6976[[#This Row],[Vote]]="YEA",1,0)</f>
        <v>1</v>
      </c>
      <c r="F363">
        <f>_xlfn.XLOOKUP("H.R. 6976",Table2[Bill],Table2[Agree Value])</f>
        <v>0</v>
      </c>
      <c r="G363">
        <f>IF(_6976[[#This Row],[Value]]=_6976[[#This Row],[Agree]],_6976[[#This Row],[Count]],0)</f>
        <v>0</v>
      </c>
      <c r="H363">
        <f>_xlfn.XLOOKUP("H.R. 6976",Table2[Bill],Table2[Weight?],"Error")</f>
        <v>6</v>
      </c>
    </row>
    <row r="364" spans="1:8" x14ac:dyDescent="0.2">
      <c r="A364" t="s">
        <v>416</v>
      </c>
      <c r="B364" t="s">
        <v>5</v>
      </c>
      <c r="C364" t="s">
        <v>182</v>
      </c>
      <c r="D364" t="s">
        <v>7</v>
      </c>
      <c r="E364">
        <f>IF(_6976[[#This Row],[Vote]]="YEA",1,0)</f>
        <v>1</v>
      </c>
      <c r="F364">
        <f>_xlfn.XLOOKUP("H.R. 6976",Table2[Bill],Table2[Agree Value])</f>
        <v>0</v>
      </c>
      <c r="G364">
        <f>IF(_6976[[#This Row],[Value]]=_6976[[#This Row],[Agree]],_6976[[#This Row],[Count]],0)</f>
        <v>0</v>
      </c>
      <c r="H364">
        <f>_xlfn.XLOOKUP("H.R. 6976",Table2[Bill],Table2[Weight?],"Error")</f>
        <v>6</v>
      </c>
    </row>
    <row r="365" spans="1:8" x14ac:dyDescent="0.2">
      <c r="A365" t="s">
        <v>417</v>
      </c>
      <c r="B365" t="s">
        <v>1</v>
      </c>
      <c r="C365" t="s">
        <v>45</v>
      </c>
      <c r="D365" t="s">
        <v>7</v>
      </c>
      <c r="E365">
        <f>IF(_6976[[#This Row],[Vote]]="YEA",1,0)</f>
        <v>1</v>
      </c>
      <c r="F365">
        <f>_xlfn.XLOOKUP("H.R. 6976",Table2[Bill],Table2[Agree Value])</f>
        <v>0</v>
      </c>
      <c r="G365">
        <f>IF(_6976[[#This Row],[Value]]=_6976[[#This Row],[Agree]],_6976[[#This Row],[Count]],0)</f>
        <v>0</v>
      </c>
      <c r="H365">
        <f>_xlfn.XLOOKUP("H.R. 6976",Table2[Bill],Table2[Weight?],"Error")</f>
        <v>6</v>
      </c>
    </row>
    <row r="366" spans="1:8" x14ac:dyDescent="0.2">
      <c r="A366" t="s">
        <v>418</v>
      </c>
      <c r="B366" t="s">
        <v>5</v>
      </c>
      <c r="C366" t="s">
        <v>11</v>
      </c>
      <c r="D366" t="s">
        <v>7</v>
      </c>
      <c r="E366">
        <f>IF(_6976[[#This Row],[Vote]]="YEA",1,0)</f>
        <v>1</v>
      </c>
      <c r="F366">
        <f>_xlfn.XLOOKUP("H.R. 6976",Table2[Bill],Table2[Agree Value])</f>
        <v>0</v>
      </c>
      <c r="G366">
        <f>IF(_6976[[#This Row],[Value]]=_6976[[#This Row],[Agree]],_6976[[#This Row],[Count]],0)</f>
        <v>0</v>
      </c>
      <c r="H366">
        <f>_xlfn.XLOOKUP("H.R. 6976",Table2[Bill],Table2[Weight?],"Error")</f>
        <v>6</v>
      </c>
    </row>
    <row r="367" spans="1:8" x14ac:dyDescent="0.2">
      <c r="A367" t="s">
        <v>419</v>
      </c>
      <c r="B367" t="s">
        <v>5</v>
      </c>
      <c r="C367" t="s">
        <v>27</v>
      </c>
      <c r="D367" t="s">
        <v>7</v>
      </c>
      <c r="E367">
        <f>IF(_6976[[#This Row],[Vote]]="YEA",1,0)</f>
        <v>1</v>
      </c>
      <c r="F367">
        <f>_xlfn.XLOOKUP("H.R. 6976",Table2[Bill],Table2[Agree Value])</f>
        <v>0</v>
      </c>
      <c r="G367">
        <f>IF(_6976[[#This Row],[Value]]=_6976[[#This Row],[Agree]],_6976[[#This Row],[Count]],0)</f>
        <v>0</v>
      </c>
      <c r="H367">
        <f>_xlfn.XLOOKUP("H.R. 6976",Table2[Bill],Table2[Weight?],"Error")</f>
        <v>6</v>
      </c>
    </row>
    <row r="368" spans="1:8" x14ac:dyDescent="0.2">
      <c r="A368" t="s">
        <v>420</v>
      </c>
      <c r="B368" t="s">
        <v>5</v>
      </c>
      <c r="C368" t="s">
        <v>203</v>
      </c>
      <c r="D368" t="s">
        <v>7</v>
      </c>
      <c r="E368">
        <f>IF(_6976[[#This Row],[Vote]]="YEA",1,0)</f>
        <v>1</v>
      </c>
      <c r="F368">
        <f>_xlfn.XLOOKUP("H.R. 6976",Table2[Bill],Table2[Agree Value])</f>
        <v>0</v>
      </c>
      <c r="G368">
        <f>IF(_6976[[#This Row],[Value]]=_6976[[#This Row],[Agree]],_6976[[#This Row],[Count]],0)</f>
        <v>0</v>
      </c>
      <c r="H368">
        <f>_xlfn.XLOOKUP("H.R. 6976",Table2[Bill],Table2[Weight?],"Error")</f>
        <v>6</v>
      </c>
    </row>
    <row r="369" spans="1:8" x14ac:dyDescent="0.2">
      <c r="A369" t="s">
        <v>421</v>
      </c>
      <c r="B369" t="s">
        <v>1</v>
      </c>
      <c r="C369" t="s">
        <v>141</v>
      </c>
      <c r="D369" t="s">
        <v>400</v>
      </c>
      <c r="E369">
        <f>IF(_6976[[#This Row],[Vote]]="YEA",1,0)</f>
        <v>0</v>
      </c>
      <c r="F369">
        <f>_xlfn.XLOOKUP("H.R. 6976",Table2[Bill],Table2[Agree Value])</f>
        <v>0</v>
      </c>
      <c r="G369">
        <f>IF(_6976[[#This Row],[Value]]=_6976[[#This Row],[Agree]],_6976[[#This Row],[Count]],0)</f>
        <v>6</v>
      </c>
      <c r="H369">
        <f>_xlfn.XLOOKUP("H.R. 6976",Table2[Bill],Table2[Weight?],"Error")</f>
        <v>6</v>
      </c>
    </row>
    <row r="370" spans="1:8" x14ac:dyDescent="0.2">
      <c r="A370" t="s">
        <v>422</v>
      </c>
      <c r="B370" t="s">
        <v>5</v>
      </c>
      <c r="C370" t="s">
        <v>66</v>
      </c>
      <c r="D370" t="s">
        <v>7</v>
      </c>
      <c r="E370">
        <f>IF(_6976[[#This Row],[Vote]]="YEA",1,0)</f>
        <v>1</v>
      </c>
      <c r="F370">
        <f>_xlfn.XLOOKUP("H.R. 6976",Table2[Bill],Table2[Agree Value])</f>
        <v>0</v>
      </c>
      <c r="G370">
        <f>IF(_6976[[#This Row],[Value]]=_6976[[#This Row],[Agree]],_6976[[#This Row],[Count]],0)</f>
        <v>0</v>
      </c>
      <c r="H370">
        <f>_xlfn.XLOOKUP("H.R. 6976",Table2[Bill],Table2[Weight?],"Error")</f>
        <v>6</v>
      </c>
    </row>
    <row r="371" spans="1:8" x14ac:dyDescent="0.2">
      <c r="A371" t="s">
        <v>423</v>
      </c>
      <c r="B371" t="s">
        <v>1</v>
      </c>
      <c r="C371" t="s">
        <v>62</v>
      </c>
      <c r="D371" t="s">
        <v>7</v>
      </c>
      <c r="E371">
        <f>IF(_6976[[#This Row],[Vote]]="YEA",1,0)</f>
        <v>1</v>
      </c>
      <c r="F371">
        <f>_xlfn.XLOOKUP("H.R. 6976",Table2[Bill],Table2[Agree Value])</f>
        <v>0</v>
      </c>
      <c r="G371">
        <f>IF(_6976[[#This Row],[Value]]=_6976[[#This Row],[Agree]],_6976[[#This Row],[Count]],0)</f>
        <v>0</v>
      </c>
      <c r="H371">
        <f>_xlfn.XLOOKUP("H.R. 6976",Table2[Bill],Table2[Weight?],"Error")</f>
        <v>6</v>
      </c>
    </row>
    <row r="372" spans="1:8" x14ac:dyDescent="0.2">
      <c r="A372" t="s">
        <v>424</v>
      </c>
      <c r="B372" t="s">
        <v>1</v>
      </c>
      <c r="C372" t="s">
        <v>39</v>
      </c>
      <c r="D372" t="s">
        <v>3</v>
      </c>
      <c r="E372">
        <f>IF(_6976[[#This Row],[Vote]]="YEA",1,0)</f>
        <v>0</v>
      </c>
      <c r="F372">
        <f>_xlfn.XLOOKUP("H.R. 6976",Table2[Bill],Table2[Agree Value])</f>
        <v>0</v>
      </c>
      <c r="G372">
        <f>IF(_6976[[#This Row],[Value]]=_6976[[#This Row],[Agree]],_6976[[#This Row],[Count]],0)</f>
        <v>6</v>
      </c>
      <c r="H372">
        <f>_xlfn.XLOOKUP("H.R. 6976",Table2[Bill],Table2[Weight?],"Error")</f>
        <v>6</v>
      </c>
    </row>
    <row r="373" spans="1:8" x14ac:dyDescent="0.2">
      <c r="A373" t="s">
        <v>425</v>
      </c>
      <c r="B373" t="s">
        <v>1</v>
      </c>
      <c r="C373" t="s">
        <v>47</v>
      </c>
      <c r="D373" t="s">
        <v>7</v>
      </c>
      <c r="E373">
        <f>IF(_6976[[#This Row],[Vote]]="YEA",1,0)</f>
        <v>1</v>
      </c>
      <c r="F373">
        <f>_xlfn.XLOOKUP("H.R. 6976",Table2[Bill],Table2[Agree Value])</f>
        <v>0</v>
      </c>
      <c r="G373">
        <f>IF(_6976[[#This Row],[Value]]=_6976[[#This Row],[Agree]],_6976[[#This Row],[Count]],0)</f>
        <v>0</v>
      </c>
      <c r="H373">
        <f>_xlfn.XLOOKUP("H.R. 6976",Table2[Bill],Table2[Weight?],"Error")</f>
        <v>6</v>
      </c>
    </row>
    <row r="374" spans="1:8" x14ac:dyDescent="0.2">
      <c r="A374" t="s">
        <v>426</v>
      </c>
      <c r="B374" t="s">
        <v>5</v>
      </c>
      <c r="C374" t="s">
        <v>29</v>
      </c>
      <c r="D374" t="s">
        <v>7</v>
      </c>
      <c r="E374">
        <f>IF(_6976[[#This Row],[Vote]]="YEA",1,0)</f>
        <v>1</v>
      </c>
      <c r="F374">
        <f>_xlfn.XLOOKUP("H.R. 6976",Table2[Bill],Table2[Agree Value])</f>
        <v>0</v>
      </c>
      <c r="G374">
        <f>IF(_6976[[#This Row],[Value]]=_6976[[#This Row],[Agree]],_6976[[#This Row],[Count]],0)</f>
        <v>0</v>
      </c>
      <c r="H374">
        <f>_xlfn.XLOOKUP("H.R. 6976",Table2[Bill],Table2[Weight?],"Error")</f>
        <v>6</v>
      </c>
    </row>
    <row r="375" spans="1:8" x14ac:dyDescent="0.2">
      <c r="A375" t="s">
        <v>427</v>
      </c>
      <c r="B375" t="s">
        <v>1</v>
      </c>
      <c r="C375" t="s">
        <v>287</v>
      </c>
      <c r="D375" t="s">
        <v>3</v>
      </c>
      <c r="E375">
        <f>IF(_6976[[#This Row],[Vote]]="YEA",1,0)</f>
        <v>0</v>
      </c>
      <c r="F375">
        <f>_xlfn.XLOOKUP("H.R. 6976",Table2[Bill],Table2[Agree Value])</f>
        <v>0</v>
      </c>
      <c r="G375">
        <f>IF(_6976[[#This Row],[Value]]=_6976[[#This Row],[Agree]],_6976[[#This Row],[Count]],0)</f>
        <v>6</v>
      </c>
      <c r="H375">
        <f>_xlfn.XLOOKUP("H.R. 6976",Table2[Bill],Table2[Weight?],"Error")</f>
        <v>6</v>
      </c>
    </row>
    <row r="376" spans="1:8" x14ac:dyDescent="0.2">
      <c r="A376" t="s">
        <v>428</v>
      </c>
      <c r="B376" t="s">
        <v>1</v>
      </c>
      <c r="C376" t="s">
        <v>51</v>
      </c>
      <c r="D376" t="s">
        <v>7</v>
      </c>
      <c r="E376">
        <f>IF(_6976[[#This Row],[Vote]]="YEA",1,0)</f>
        <v>1</v>
      </c>
      <c r="F376">
        <f>_xlfn.XLOOKUP("H.R. 6976",Table2[Bill],Table2[Agree Value])</f>
        <v>0</v>
      </c>
      <c r="G376">
        <f>IF(_6976[[#This Row],[Value]]=_6976[[#This Row],[Agree]],_6976[[#This Row],[Count]],0)</f>
        <v>0</v>
      </c>
      <c r="H376">
        <f>_xlfn.XLOOKUP("H.R. 6976",Table2[Bill],Table2[Weight?],"Error")</f>
        <v>6</v>
      </c>
    </row>
    <row r="377" spans="1:8" x14ac:dyDescent="0.2">
      <c r="A377" t="s">
        <v>429</v>
      </c>
      <c r="B377" t="s">
        <v>5</v>
      </c>
      <c r="C377" t="s">
        <v>120</v>
      </c>
      <c r="D377" t="s">
        <v>7</v>
      </c>
      <c r="E377">
        <f>IF(_6976[[#This Row],[Vote]]="YEA",1,0)</f>
        <v>1</v>
      </c>
      <c r="F377">
        <f>_xlfn.XLOOKUP("H.R. 6976",Table2[Bill],Table2[Agree Value])</f>
        <v>0</v>
      </c>
      <c r="G377">
        <f>IF(_6976[[#This Row],[Value]]=_6976[[#This Row],[Agree]],_6976[[#This Row],[Count]],0)</f>
        <v>0</v>
      </c>
      <c r="H377">
        <f>_xlfn.XLOOKUP("H.R. 6976",Table2[Bill],Table2[Weight?],"Error")</f>
        <v>6</v>
      </c>
    </row>
    <row r="378" spans="1:8" x14ac:dyDescent="0.2">
      <c r="A378" t="s">
        <v>430</v>
      </c>
      <c r="B378" t="s">
        <v>5</v>
      </c>
      <c r="C378" t="s">
        <v>9</v>
      </c>
      <c r="D378" t="s">
        <v>7</v>
      </c>
      <c r="E378">
        <f>IF(_6976[[#This Row],[Vote]]="YEA",1,0)</f>
        <v>1</v>
      </c>
      <c r="F378">
        <f>_xlfn.XLOOKUP("H.R. 6976",Table2[Bill],Table2[Agree Value])</f>
        <v>0</v>
      </c>
      <c r="G378">
        <f>IF(_6976[[#This Row],[Value]]=_6976[[#This Row],[Agree]],_6976[[#This Row],[Count]],0)</f>
        <v>0</v>
      </c>
      <c r="H378">
        <f>_xlfn.XLOOKUP("H.R. 6976",Table2[Bill],Table2[Weight?],"Error")</f>
        <v>6</v>
      </c>
    </row>
    <row r="379" spans="1:8" x14ac:dyDescent="0.2">
      <c r="A379" t="s">
        <v>431</v>
      </c>
      <c r="B379" t="s">
        <v>5</v>
      </c>
      <c r="C379" t="s">
        <v>64</v>
      </c>
      <c r="D379" t="s">
        <v>7</v>
      </c>
      <c r="E379">
        <f>IF(_6976[[#This Row],[Vote]]="YEA",1,0)</f>
        <v>1</v>
      </c>
      <c r="F379">
        <f>_xlfn.XLOOKUP("H.R. 6976",Table2[Bill],Table2[Agree Value])</f>
        <v>0</v>
      </c>
      <c r="G379">
        <f>IF(_6976[[#This Row],[Value]]=_6976[[#This Row],[Agree]],_6976[[#This Row],[Count]],0)</f>
        <v>0</v>
      </c>
      <c r="H379">
        <f>_xlfn.XLOOKUP("H.R. 6976",Table2[Bill],Table2[Weight?],"Error")</f>
        <v>6</v>
      </c>
    </row>
    <row r="380" spans="1:8" x14ac:dyDescent="0.2">
      <c r="A380" t="s">
        <v>432</v>
      </c>
      <c r="B380" t="s">
        <v>5</v>
      </c>
      <c r="C380" t="s">
        <v>169</v>
      </c>
      <c r="D380" t="s">
        <v>7</v>
      </c>
      <c r="E380">
        <f>IF(_6976[[#This Row],[Vote]]="YEA",1,0)</f>
        <v>1</v>
      </c>
      <c r="F380">
        <f>_xlfn.XLOOKUP("H.R. 6976",Table2[Bill],Table2[Agree Value])</f>
        <v>0</v>
      </c>
      <c r="G380">
        <f>IF(_6976[[#This Row],[Value]]=_6976[[#This Row],[Agree]],_6976[[#This Row],[Count]],0)</f>
        <v>0</v>
      </c>
      <c r="H380">
        <f>_xlfn.XLOOKUP("H.R. 6976",Table2[Bill],Table2[Weight?],"Error")</f>
        <v>6</v>
      </c>
    </row>
    <row r="381" spans="1:8" x14ac:dyDescent="0.2">
      <c r="A381" t="s">
        <v>433</v>
      </c>
      <c r="B381" t="s">
        <v>5</v>
      </c>
      <c r="C381" t="s">
        <v>39</v>
      </c>
      <c r="D381" t="s">
        <v>7</v>
      </c>
      <c r="E381">
        <f>IF(_6976[[#This Row],[Vote]]="YEA",1,0)</f>
        <v>1</v>
      </c>
      <c r="F381">
        <f>_xlfn.XLOOKUP("H.R. 6976",Table2[Bill],Table2[Agree Value])</f>
        <v>0</v>
      </c>
      <c r="G381">
        <f>IF(_6976[[#This Row],[Value]]=_6976[[#This Row],[Agree]],_6976[[#This Row],[Count]],0)</f>
        <v>0</v>
      </c>
      <c r="H381">
        <f>_xlfn.XLOOKUP("H.R. 6976",Table2[Bill],Table2[Weight?],"Error")</f>
        <v>6</v>
      </c>
    </row>
    <row r="382" spans="1:8" x14ac:dyDescent="0.2">
      <c r="A382" t="s">
        <v>434</v>
      </c>
      <c r="B382" t="s">
        <v>1</v>
      </c>
      <c r="C382" t="s">
        <v>45</v>
      </c>
      <c r="D382" t="s">
        <v>3</v>
      </c>
      <c r="E382">
        <f>IF(_6976[[#This Row],[Vote]]="YEA",1,0)</f>
        <v>0</v>
      </c>
      <c r="F382">
        <f>_xlfn.XLOOKUP("H.R. 6976",Table2[Bill],Table2[Agree Value])</f>
        <v>0</v>
      </c>
      <c r="G382">
        <f>IF(_6976[[#This Row],[Value]]=_6976[[#This Row],[Agree]],_6976[[#This Row],[Count]],0)</f>
        <v>6</v>
      </c>
      <c r="H382">
        <f>_xlfn.XLOOKUP("H.R. 6976",Table2[Bill],Table2[Weight?],"Error")</f>
        <v>6</v>
      </c>
    </row>
    <row r="383" spans="1:8" x14ac:dyDescent="0.2">
      <c r="A383" t="s">
        <v>435</v>
      </c>
      <c r="B383" t="s">
        <v>1</v>
      </c>
      <c r="C383" t="s">
        <v>141</v>
      </c>
      <c r="D383" t="s">
        <v>3</v>
      </c>
      <c r="E383">
        <f>IF(_6976[[#This Row],[Vote]]="YEA",1,0)</f>
        <v>0</v>
      </c>
      <c r="F383">
        <f>_xlfn.XLOOKUP("H.R. 6976",Table2[Bill],Table2[Agree Value])</f>
        <v>0</v>
      </c>
      <c r="G383">
        <f>IF(_6976[[#This Row],[Value]]=_6976[[#This Row],[Agree]],_6976[[#This Row],[Count]],0)</f>
        <v>6</v>
      </c>
      <c r="H383">
        <f>_xlfn.XLOOKUP("H.R. 6976",Table2[Bill],Table2[Weight?],"Error")</f>
        <v>6</v>
      </c>
    </row>
    <row r="384" spans="1:8" x14ac:dyDescent="0.2">
      <c r="A384" t="s">
        <v>436</v>
      </c>
      <c r="B384" t="s">
        <v>5</v>
      </c>
      <c r="C384" t="s">
        <v>6</v>
      </c>
      <c r="D384" t="s">
        <v>7</v>
      </c>
      <c r="E384">
        <f>IF(_6976[[#This Row],[Vote]]="YEA",1,0)</f>
        <v>1</v>
      </c>
      <c r="F384">
        <f>_xlfn.XLOOKUP("H.R. 6976",Table2[Bill],Table2[Agree Value])</f>
        <v>0</v>
      </c>
      <c r="G384">
        <f>IF(_6976[[#This Row],[Value]]=_6976[[#This Row],[Agree]],_6976[[#This Row],[Count]],0)</f>
        <v>0</v>
      </c>
      <c r="H384">
        <f>_xlfn.XLOOKUP("H.R. 6976",Table2[Bill],Table2[Weight?],"Error")</f>
        <v>6</v>
      </c>
    </row>
    <row r="385" spans="1:8" x14ac:dyDescent="0.2">
      <c r="A385" t="s">
        <v>437</v>
      </c>
      <c r="B385" t="s">
        <v>1</v>
      </c>
      <c r="C385" t="s">
        <v>9</v>
      </c>
      <c r="D385" t="s">
        <v>7</v>
      </c>
      <c r="E385">
        <f>IF(_6976[[#This Row],[Vote]]="YEA",1,0)</f>
        <v>1</v>
      </c>
      <c r="F385">
        <f>_xlfn.XLOOKUP("H.R. 6976",Table2[Bill],Table2[Agree Value])</f>
        <v>0</v>
      </c>
      <c r="G385">
        <f>IF(_6976[[#This Row],[Value]]=_6976[[#This Row],[Agree]],_6976[[#This Row],[Count]],0)</f>
        <v>0</v>
      </c>
      <c r="H385">
        <f>_xlfn.XLOOKUP("H.R. 6976",Table2[Bill],Table2[Weight?],"Error")</f>
        <v>6</v>
      </c>
    </row>
    <row r="386" spans="1:8" x14ac:dyDescent="0.2">
      <c r="A386" t="s">
        <v>438</v>
      </c>
      <c r="B386" t="s">
        <v>1</v>
      </c>
      <c r="C386" t="s">
        <v>31</v>
      </c>
      <c r="D386" t="s">
        <v>7</v>
      </c>
      <c r="E386">
        <f>IF(_6976[[#This Row],[Vote]]="YEA",1,0)</f>
        <v>1</v>
      </c>
      <c r="F386">
        <f>_xlfn.XLOOKUP("H.R. 6976",Table2[Bill],Table2[Agree Value])</f>
        <v>0</v>
      </c>
      <c r="G386">
        <f>IF(_6976[[#This Row],[Value]]=_6976[[#This Row],[Agree]],_6976[[#This Row],[Count]],0)</f>
        <v>0</v>
      </c>
      <c r="H386">
        <f>_xlfn.XLOOKUP("H.R. 6976",Table2[Bill],Table2[Weight?],"Error")</f>
        <v>6</v>
      </c>
    </row>
    <row r="387" spans="1:8" x14ac:dyDescent="0.2">
      <c r="A387" t="s">
        <v>439</v>
      </c>
      <c r="B387" t="s">
        <v>1</v>
      </c>
      <c r="C387" t="s">
        <v>9</v>
      </c>
      <c r="D387" t="s">
        <v>3</v>
      </c>
      <c r="E387">
        <f>IF(_6976[[#This Row],[Vote]]="YEA",1,0)</f>
        <v>0</v>
      </c>
      <c r="F387">
        <f>_xlfn.XLOOKUP("H.R. 6976",Table2[Bill],Table2[Agree Value])</f>
        <v>0</v>
      </c>
      <c r="G387">
        <f>IF(_6976[[#This Row],[Value]]=_6976[[#This Row],[Agree]],_6976[[#This Row],[Count]],0)</f>
        <v>6</v>
      </c>
      <c r="H387">
        <f>_xlfn.XLOOKUP("H.R. 6976",Table2[Bill],Table2[Weight?],"Error")</f>
        <v>6</v>
      </c>
    </row>
    <row r="388" spans="1:8" x14ac:dyDescent="0.2">
      <c r="A388" t="s">
        <v>440</v>
      </c>
      <c r="B388" t="s">
        <v>5</v>
      </c>
      <c r="C388" t="s">
        <v>64</v>
      </c>
      <c r="D388" t="s">
        <v>7</v>
      </c>
      <c r="E388">
        <f>IF(_6976[[#This Row],[Vote]]="YEA",1,0)</f>
        <v>1</v>
      </c>
      <c r="F388">
        <f>_xlfn.XLOOKUP("H.R. 6976",Table2[Bill],Table2[Agree Value])</f>
        <v>0</v>
      </c>
      <c r="G388">
        <f>IF(_6976[[#This Row],[Value]]=_6976[[#This Row],[Agree]],_6976[[#This Row],[Count]],0)</f>
        <v>0</v>
      </c>
      <c r="H388">
        <f>_xlfn.XLOOKUP("H.R. 6976",Table2[Bill],Table2[Weight?],"Error")</f>
        <v>6</v>
      </c>
    </row>
    <row r="389" spans="1:8" x14ac:dyDescent="0.2">
      <c r="A389" t="s">
        <v>441</v>
      </c>
      <c r="B389" t="s">
        <v>1</v>
      </c>
      <c r="C389" t="s">
        <v>45</v>
      </c>
      <c r="D389" t="s">
        <v>3</v>
      </c>
      <c r="E389">
        <f>IF(_6976[[#This Row],[Vote]]="YEA",1,0)</f>
        <v>0</v>
      </c>
      <c r="F389">
        <f>_xlfn.XLOOKUP("H.R. 6976",Table2[Bill],Table2[Agree Value])</f>
        <v>0</v>
      </c>
      <c r="G389">
        <f>IF(_6976[[#This Row],[Value]]=_6976[[#This Row],[Agree]],_6976[[#This Row],[Count]],0)</f>
        <v>6</v>
      </c>
      <c r="H389">
        <f>_xlfn.XLOOKUP("H.R. 6976",Table2[Bill],Table2[Weight?],"Error")</f>
        <v>6</v>
      </c>
    </row>
    <row r="390" spans="1:8" x14ac:dyDescent="0.2">
      <c r="A390" t="s">
        <v>442</v>
      </c>
      <c r="B390" t="s">
        <v>1</v>
      </c>
      <c r="C390" t="s">
        <v>9</v>
      </c>
      <c r="D390" t="s">
        <v>3</v>
      </c>
      <c r="E390">
        <f>IF(_6976[[#This Row],[Vote]]="YEA",1,0)</f>
        <v>0</v>
      </c>
      <c r="F390">
        <f>_xlfn.XLOOKUP("H.R. 6976",Table2[Bill],Table2[Agree Value])</f>
        <v>0</v>
      </c>
      <c r="G390">
        <f>IF(_6976[[#This Row],[Value]]=_6976[[#This Row],[Agree]],_6976[[#This Row],[Count]],0)</f>
        <v>6</v>
      </c>
      <c r="H390">
        <f>_xlfn.XLOOKUP("H.R. 6976",Table2[Bill],Table2[Weight?],"Error")</f>
        <v>6</v>
      </c>
    </row>
    <row r="391" spans="1:8" x14ac:dyDescent="0.2">
      <c r="A391" t="s">
        <v>443</v>
      </c>
      <c r="B391" t="s">
        <v>1</v>
      </c>
      <c r="C391" t="s">
        <v>161</v>
      </c>
      <c r="D391" t="s">
        <v>3</v>
      </c>
      <c r="E391">
        <f>IF(_6976[[#This Row],[Vote]]="YEA",1,0)</f>
        <v>0</v>
      </c>
      <c r="F391">
        <f>_xlfn.XLOOKUP("H.R. 6976",Table2[Bill],Table2[Agree Value])</f>
        <v>0</v>
      </c>
      <c r="G391">
        <f>IF(_6976[[#This Row],[Value]]=_6976[[#This Row],[Agree]],_6976[[#This Row],[Count]],0)</f>
        <v>6</v>
      </c>
      <c r="H391">
        <f>_xlfn.XLOOKUP("H.R. 6976",Table2[Bill],Table2[Weight?],"Error")</f>
        <v>6</v>
      </c>
    </row>
    <row r="392" spans="1:8" x14ac:dyDescent="0.2">
      <c r="A392" t="s">
        <v>444</v>
      </c>
      <c r="B392" t="s">
        <v>5</v>
      </c>
      <c r="C392" t="s">
        <v>66</v>
      </c>
      <c r="D392" t="s">
        <v>7</v>
      </c>
      <c r="E392">
        <f>IF(_6976[[#This Row],[Vote]]="YEA",1,0)</f>
        <v>1</v>
      </c>
      <c r="F392">
        <f>_xlfn.XLOOKUP("H.R. 6976",Table2[Bill],Table2[Agree Value])</f>
        <v>0</v>
      </c>
      <c r="G392">
        <f>IF(_6976[[#This Row],[Value]]=_6976[[#This Row],[Agree]],_6976[[#This Row],[Count]],0)</f>
        <v>0</v>
      </c>
      <c r="H392">
        <f>_xlfn.XLOOKUP("H.R. 6976",Table2[Bill],Table2[Weight?],"Error")</f>
        <v>6</v>
      </c>
    </row>
    <row r="393" spans="1:8" x14ac:dyDescent="0.2">
      <c r="A393" t="s">
        <v>445</v>
      </c>
      <c r="B393" t="s">
        <v>5</v>
      </c>
      <c r="C393" t="s">
        <v>169</v>
      </c>
      <c r="D393" t="s">
        <v>7</v>
      </c>
      <c r="E393">
        <f>IF(_6976[[#This Row],[Vote]]="YEA",1,0)</f>
        <v>1</v>
      </c>
      <c r="F393">
        <f>_xlfn.XLOOKUP("H.R. 6976",Table2[Bill],Table2[Agree Value])</f>
        <v>0</v>
      </c>
      <c r="G393">
        <f>IF(_6976[[#This Row],[Value]]=_6976[[#This Row],[Agree]],_6976[[#This Row],[Count]],0)</f>
        <v>0</v>
      </c>
      <c r="H393">
        <f>_xlfn.XLOOKUP("H.R. 6976",Table2[Bill],Table2[Weight?],"Error")</f>
        <v>6</v>
      </c>
    </row>
    <row r="394" spans="1:8" x14ac:dyDescent="0.2">
      <c r="A394" t="s">
        <v>446</v>
      </c>
      <c r="B394" t="s">
        <v>5</v>
      </c>
      <c r="C394" t="s">
        <v>108</v>
      </c>
      <c r="D394" t="s">
        <v>7</v>
      </c>
      <c r="E394">
        <f>IF(_6976[[#This Row],[Vote]]="YEA",1,0)</f>
        <v>1</v>
      </c>
      <c r="F394">
        <f>_xlfn.XLOOKUP("H.R. 6976",Table2[Bill],Table2[Agree Value])</f>
        <v>0</v>
      </c>
      <c r="G394">
        <f>IF(_6976[[#This Row],[Value]]=_6976[[#This Row],[Agree]],_6976[[#This Row],[Count]],0)</f>
        <v>0</v>
      </c>
      <c r="H394">
        <f>_xlfn.XLOOKUP("H.R. 6976",Table2[Bill],Table2[Weight?],"Error")</f>
        <v>6</v>
      </c>
    </row>
    <row r="395" spans="1:8" x14ac:dyDescent="0.2">
      <c r="A395" t="s">
        <v>447</v>
      </c>
      <c r="B395" t="s">
        <v>1</v>
      </c>
      <c r="C395" t="s">
        <v>19</v>
      </c>
      <c r="D395" t="s">
        <v>7</v>
      </c>
      <c r="E395">
        <f>IF(_6976[[#This Row],[Vote]]="YEA",1,0)</f>
        <v>1</v>
      </c>
      <c r="F395">
        <f>_xlfn.XLOOKUP("H.R. 6976",Table2[Bill],Table2[Agree Value])</f>
        <v>0</v>
      </c>
      <c r="G395">
        <f>IF(_6976[[#This Row],[Value]]=_6976[[#This Row],[Agree]],_6976[[#This Row],[Count]],0)</f>
        <v>0</v>
      </c>
      <c r="H395">
        <f>_xlfn.XLOOKUP("H.R. 6976",Table2[Bill],Table2[Weight?],"Error")</f>
        <v>6</v>
      </c>
    </row>
    <row r="396" spans="1:8" x14ac:dyDescent="0.2">
      <c r="A396" t="s">
        <v>448</v>
      </c>
      <c r="B396" t="s">
        <v>1</v>
      </c>
      <c r="C396" t="s">
        <v>45</v>
      </c>
      <c r="D396" t="s">
        <v>3</v>
      </c>
      <c r="E396">
        <f>IF(_6976[[#This Row],[Vote]]="YEA",1,0)</f>
        <v>0</v>
      </c>
      <c r="F396">
        <f>_xlfn.XLOOKUP("H.R. 6976",Table2[Bill],Table2[Agree Value])</f>
        <v>0</v>
      </c>
      <c r="G396">
        <f>IF(_6976[[#This Row],[Value]]=_6976[[#This Row],[Agree]],_6976[[#This Row],[Count]],0)</f>
        <v>6</v>
      </c>
      <c r="H396">
        <f>_xlfn.XLOOKUP("H.R. 6976",Table2[Bill],Table2[Weight?],"Error")</f>
        <v>6</v>
      </c>
    </row>
    <row r="397" spans="1:8" x14ac:dyDescent="0.2">
      <c r="A397" t="s">
        <v>449</v>
      </c>
      <c r="B397" t="s">
        <v>1</v>
      </c>
      <c r="C397" t="s">
        <v>94</v>
      </c>
      <c r="D397" t="s">
        <v>3</v>
      </c>
      <c r="E397">
        <f>IF(_6976[[#This Row],[Vote]]="YEA",1,0)</f>
        <v>0</v>
      </c>
      <c r="F397">
        <f>_xlfn.XLOOKUP("H.R. 6976",Table2[Bill],Table2[Agree Value])</f>
        <v>0</v>
      </c>
      <c r="G397">
        <f>IF(_6976[[#This Row],[Value]]=_6976[[#This Row],[Agree]],_6976[[#This Row],[Count]],0)</f>
        <v>6</v>
      </c>
      <c r="H397">
        <f>_xlfn.XLOOKUP("H.R. 6976",Table2[Bill],Table2[Weight?],"Error")</f>
        <v>6</v>
      </c>
    </row>
    <row r="398" spans="1:8" x14ac:dyDescent="0.2">
      <c r="A398" t="s">
        <v>450</v>
      </c>
      <c r="B398" t="s">
        <v>1</v>
      </c>
      <c r="C398" t="s">
        <v>64</v>
      </c>
      <c r="D398" t="s">
        <v>3</v>
      </c>
      <c r="E398">
        <f>IF(_6976[[#This Row],[Vote]]="YEA",1,0)</f>
        <v>0</v>
      </c>
      <c r="F398">
        <f>_xlfn.XLOOKUP("H.R. 6976",Table2[Bill],Table2[Agree Value])</f>
        <v>0</v>
      </c>
      <c r="G398">
        <f>IF(_6976[[#This Row],[Value]]=_6976[[#This Row],[Agree]],_6976[[#This Row],[Count]],0)</f>
        <v>6</v>
      </c>
      <c r="H398">
        <f>_xlfn.XLOOKUP("H.R. 6976",Table2[Bill],Table2[Weight?],"Error")</f>
        <v>6</v>
      </c>
    </row>
    <row r="399" spans="1:8" x14ac:dyDescent="0.2">
      <c r="A399" t="s">
        <v>451</v>
      </c>
      <c r="B399" t="s">
        <v>1</v>
      </c>
      <c r="C399" t="s">
        <v>9</v>
      </c>
      <c r="D399" t="s">
        <v>3</v>
      </c>
      <c r="E399">
        <f>IF(_6976[[#This Row],[Vote]]="YEA",1,0)</f>
        <v>0</v>
      </c>
      <c r="F399">
        <f>_xlfn.XLOOKUP("H.R. 6976",Table2[Bill],Table2[Agree Value])</f>
        <v>0</v>
      </c>
      <c r="G399">
        <f>IF(_6976[[#This Row],[Value]]=_6976[[#This Row],[Agree]],_6976[[#This Row],[Count]],0)</f>
        <v>6</v>
      </c>
      <c r="H399">
        <f>_xlfn.XLOOKUP("H.R. 6976",Table2[Bill],Table2[Weight?],"Error")</f>
        <v>6</v>
      </c>
    </row>
    <row r="400" spans="1:8" x14ac:dyDescent="0.2">
      <c r="A400" t="s">
        <v>452</v>
      </c>
      <c r="B400" t="s">
        <v>1</v>
      </c>
      <c r="C400" t="s">
        <v>64</v>
      </c>
      <c r="D400" t="s">
        <v>3</v>
      </c>
      <c r="E400">
        <f>IF(_6976[[#This Row],[Vote]]="YEA",1,0)</f>
        <v>0</v>
      </c>
      <c r="F400">
        <f>_xlfn.XLOOKUP("H.R. 6976",Table2[Bill],Table2[Agree Value])</f>
        <v>0</v>
      </c>
      <c r="G400">
        <f>IF(_6976[[#This Row],[Value]]=_6976[[#This Row],[Agree]],_6976[[#This Row],[Count]],0)</f>
        <v>6</v>
      </c>
      <c r="H400">
        <f>_xlfn.XLOOKUP("H.R. 6976",Table2[Bill],Table2[Weight?],"Error")</f>
        <v>6</v>
      </c>
    </row>
    <row r="401" spans="1:8" x14ac:dyDescent="0.2">
      <c r="A401" t="s">
        <v>453</v>
      </c>
      <c r="B401" t="s">
        <v>1</v>
      </c>
      <c r="C401" t="s">
        <v>24</v>
      </c>
      <c r="D401" t="s">
        <v>3</v>
      </c>
      <c r="E401">
        <f>IF(_6976[[#This Row],[Vote]]="YEA",1,0)</f>
        <v>0</v>
      </c>
      <c r="F401">
        <f>_xlfn.XLOOKUP("H.R. 6976",Table2[Bill],Table2[Agree Value])</f>
        <v>0</v>
      </c>
      <c r="G401">
        <f>IF(_6976[[#This Row],[Value]]=_6976[[#This Row],[Agree]],_6976[[#This Row],[Count]],0)</f>
        <v>6</v>
      </c>
      <c r="H401">
        <f>_xlfn.XLOOKUP("H.R. 6976",Table2[Bill],Table2[Weight?],"Error")</f>
        <v>6</v>
      </c>
    </row>
    <row r="402" spans="1:8" x14ac:dyDescent="0.2">
      <c r="A402" t="s">
        <v>454</v>
      </c>
      <c r="B402" t="s">
        <v>1</v>
      </c>
      <c r="C402" t="s">
        <v>219</v>
      </c>
      <c r="D402" t="s">
        <v>3</v>
      </c>
      <c r="E402">
        <f>IF(_6976[[#This Row],[Vote]]="YEA",1,0)</f>
        <v>0</v>
      </c>
      <c r="F402">
        <f>_xlfn.XLOOKUP("H.R. 6976",Table2[Bill],Table2[Agree Value])</f>
        <v>0</v>
      </c>
      <c r="G402">
        <f>IF(_6976[[#This Row],[Value]]=_6976[[#This Row],[Agree]],_6976[[#This Row],[Count]],0)</f>
        <v>6</v>
      </c>
      <c r="H402">
        <f>_xlfn.XLOOKUP("H.R. 6976",Table2[Bill],Table2[Weight?],"Error")</f>
        <v>6</v>
      </c>
    </row>
    <row r="403" spans="1:8" x14ac:dyDescent="0.2">
      <c r="A403" t="s">
        <v>455</v>
      </c>
      <c r="B403" t="s">
        <v>5</v>
      </c>
      <c r="C403" t="s">
        <v>31</v>
      </c>
      <c r="D403" t="s">
        <v>7</v>
      </c>
      <c r="E403">
        <f>IF(_6976[[#This Row],[Vote]]="YEA",1,0)</f>
        <v>1</v>
      </c>
      <c r="F403">
        <f>_xlfn.XLOOKUP("H.R. 6976",Table2[Bill],Table2[Agree Value])</f>
        <v>0</v>
      </c>
      <c r="G403">
        <f>IF(_6976[[#This Row],[Value]]=_6976[[#This Row],[Agree]],_6976[[#This Row],[Count]],0)</f>
        <v>0</v>
      </c>
      <c r="H403">
        <f>_xlfn.XLOOKUP("H.R. 6976",Table2[Bill],Table2[Weight?],"Error")</f>
        <v>6</v>
      </c>
    </row>
    <row r="404" spans="1:8" x14ac:dyDescent="0.2">
      <c r="A404" t="s">
        <v>456</v>
      </c>
      <c r="B404" t="s">
        <v>1</v>
      </c>
      <c r="C404" t="s">
        <v>62</v>
      </c>
      <c r="D404" t="s">
        <v>3</v>
      </c>
      <c r="E404">
        <f>IF(_6976[[#This Row],[Vote]]="YEA",1,0)</f>
        <v>0</v>
      </c>
      <c r="F404">
        <f>_xlfn.XLOOKUP("H.R. 6976",Table2[Bill],Table2[Agree Value])</f>
        <v>0</v>
      </c>
      <c r="G404">
        <f>IF(_6976[[#This Row],[Value]]=_6976[[#This Row],[Agree]],_6976[[#This Row],[Count]],0)</f>
        <v>6</v>
      </c>
      <c r="H404">
        <f>_xlfn.XLOOKUP("H.R. 6976",Table2[Bill],Table2[Weight?],"Error")</f>
        <v>6</v>
      </c>
    </row>
    <row r="405" spans="1:8" x14ac:dyDescent="0.2">
      <c r="A405" t="s">
        <v>457</v>
      </c>
      <c r="B405" t="s">
        <v>5</v>
      </c>
      <c r="C405" t="s">
        <v>9</v>
      </c>
      <c r="D405" t="s">
        <v>7</v>
      </c>
      <c r="E405">
        <f>IF(_6976[[#This Row],[Vote]]="YEA",1,0)</f>
        <v>1</v>
      </c>
      <c r="F405">
        <f>_xlfn.XLOOKUP("H.R. 6976",Table2[Bill],Table2[Agree Value])</f>
        <v>0</v>
      </c>
      <c r="G405">
        <f>IF(_6976[[#This Row],[Value]]=_6976[[#This Row],[Agree]],_6976[[#This Row],[Count]],0)</f>
        <v>0</v>
      </c>
      <c r="H405">
        <f>_xlfn.XLOOKUP("H.R. 6976",Table2[Bill],Table2[Weight?],"Error")</f>
        <v>6</v>
      </c>
    </row>
    <row r="406" spans="1:8" x14ac:dyDescent="0.2">
      <c r="A406" t="s">
        <v>458</v>
      </c>
      <c r="B406" t="s">
        <v>5</v>
      </c>
      <c r="C406" t="s">
        <v>203</v>
      </c>
      <c r="D406" t="s">
        <v>7</v>
      </c>
      <c r="E406">
        <f>IF(_6976[[#This Row],[Vote]]="YEA",1,0)</f>
        <v>1</v>
      </c>
      <c r="F406">
        <f>_xlfn.XLOOKUP("H.R. 6976",Table2[Bill],Table2[Agree Value])</f>
        <v>0</v>
      </c>
      <c r="G406">
        <f>IF(_6976[[#This Row],[Value]]=_6976[[#This Row],[Agree]],_6976[[#This Row],[Count]],0)</f>
        <v>0</v>
      </c>
      <c r="H406">
        <f>_xlfn.XLOOKUP("H.R. 6976",Table2[Bill],Table2[Weight?],"Error")</f>
        <v>6</v>
      </c>
    </row>
    <row r="407" spans="1:8" x14ac:dyDescent="0.2">
      <c r="A407" t="s">
        <v>459</v>
      </c>
      <c r="B407" t="s">
        <v>5</v>
      </c>
      <c r="C407" t="s">
        <v>15</v>
      </c>
      <c r="D407" t="s">
        <v>7</v>
      </c>
      <c r="E407">
        <f>IF(_6976[[#This Row],[Vote]]="YEA",1,0)</f>
        <v>1</v>
      </c>
      <c r="F407">
        <f>_xlfn.XLOOKUP("H.R. 6976",Table2[Bill],Table2[Agree Value])</f>
        <v>0</v>
      </c>
      <c r="G407">
        <f>IF(_6976[[#This Row],[Value]]=_6976[[#This Row],[Agree]],_6976[[#This Row],[Count]],0)</f>
        <v>0</v>
      </c>
      <c r="H407">
        <f>_xlfn.XLOOKUP("H.R. 6976",Table2[Bill],Table2[Weight?],"Error")</f>
        <v>6</v>
      </c>
    </row>
    <row r="408" spans="1:8" x14ac:dyDescent="0.2">
      <c r="A408" t="s">
        <v>460</v>
      </c>
      <c r="B408" t="s">
        <v>5</v>
      </c>
      <c r="C408" t="s">
        <v>169</v>
      </c>
      <c r="D408" t="s">
        <v>7</v>
      </c>
      <c r="E408">
        <f>IF(_6976[[#This Row],[Vote]]="YEA",1,0)</f>
        <v>1</v>
      </c>
      <c r="F408">
        <f>_xlfn.XLOOKUP("H.R. 6976",Table2[Bill],Table2[Agree Value])</f>
        <v>0</v>
      </c>
      <c r="G408">
        <f>IF(_6976[[#This Row],[Value]]=_6976[[#This Row],[Agree]],_6976[[#This Row],[Count]],0)</f>
        <v>0</v>
      </c>
      <c r="H408">
        <f>_xlfn.XLOOKUP("H.R. 6976",Table2[Bill],Table2[Weight?],"Error")</f>
        <v>6</v>
      </c>
    </row>
    <row r="409" spans="1:8" x14ac:dyDescent="0.2">
      <c r="A409" t="s">
        <v>461</v>
      </c>
      <c r="B409" t="s">
        <v>1</v>
      </c>
      <c r="C409" t="s">
        <v>9</v>
      </c>
      <c r="D409" t="s">
        <v>3</v>
      </c>
      <c r="E409">
        <f>IF(_6976[[#This Row],[Vote]]="YEA",1,0)</f>
        <v>0</v>
      </c>
      <c r="F409">
        <f>_xlfn.XLOOKUP("H.R. 6976",Table2[Bill],Table2[Agree Value])</f>
        <v>0</v>
      </c>
      <c r="G409">
        <f>IF(_6976[[#This Row],[Value]]=_6976[[#This Row],[Agree]],_6976[[#This Row],[Count]],0)</f>
        <v>6</v>
      </c>
      <c r="H409">
        <f>_xlfn.XLOOKUP("H.R. 6976",Table2[Bill],Table2[Weight?],"Error")</f>
        <v>6</v>
      </c>
    </row>
    <row r="410" spans="1:8" x14ac:dyDescent="0.2">
      <c r="A410" t="s">
        <v>462</v>
      </c>
      <c r="B410" t="s">
        <v>1</v>
      </c>
      <c r="C410" t="s">
        <v>287</v>
      </c>
      <c r="D410" t="s">
        <v>7</v>
      </c>
      <c r="E410">
        <f>IF(_6976[[#This Row],[Vote]]="YEA",1,0)</f>
        <v>1</v>
      </c>
      <c r="F410">
        <f>_xlfn.XLOOKUP("H.R. 6976",Table2[Bill],Table2[Agree Value])</f>
        <v>0</v>
      </c>
      <c r="G410">
        <f>IF(_6976[[#This Row],[Value]]=_6976[[#This Row],[Agree]],_6976[[#This Row],[Count]],0)</f>
        <v>0</v>
      </c>
      <c r="H410">
        <f>_xlfn.XLOOKUP("H.R. 6976",Table2[Bill],Table2[Weight?],"Error")</f>
        <v>6</v>
      </c>
    </row>
    <row r="411" spans="1:8" x14ac:dyDescent="0.2">
      <c r="A411" t="s">
        <v>463</v>
      </c>
      <c r="B411" t="s">
        <v>1</v>
      </c>
      <c r="C411" t="s">
        <v>15</v>
      </c>
      <c r="D411" t="s">
        <v>3</v>
      </c>
      <c r="E411">
        <f>IF(_6976[[#This Row],[Vote]]="YEA",1,0)</f>
        <v>0</v>
      </c>
      <c r="F411">
        <f>_xlfn.XLOOKUP("H.R. 6976",Table2[Bill],Table2[Agree Value])</f>
        <v>0</v>
      </c>
      <c r="G411">
        <f>IF(_6976[[#This Row],[Value]]=_6976[[#This Row],[Agree]],_6976[[#This Row],[Count]],0)</f>
        <v>6</v>
      </c>
      <c r="H411">
        <f>_xlfn.XLOOKUP("H.R. 6976",Table2[Bill],Table2[Weight?],"Error")</f>
        <v>6</v>
      </c>
    </row>
    <row r="412" spans="1:8" x14ac:dyDescent="0.2">
      <c r="A412" t="s">
        <v>464</v>
      </c>
      <c r="B412" t="s">
        <v>1</v>
      </c>
      <c r="C412" t="s">
        <v>64</v>
      </c>
      <c r="D412" t="s">
        <v>3</v>
      </c>
      <c r="E412">
        <f>IF(_6976[[#This Row],[Vote]]="YEA",1,0)</f>
        <v>0</v>
      </c>
      <c r="F412">
        <f>_xlfn.XLOOKUP("H.R. 6976",Table2[Bill],Table2[Agree Value])</f>
        <v>0</v>
      </c>
      <c r="G412">
        <f>IF(_6976[[#This Row],[Value]]=_6976[[#This Row],[Agree]],_6976[[#This Row],[Count]],0)</f>
        <v>6</v>
      </c>
      <c r="H412">
        <f>_xlfn.XLOOKUP("H.R. 6976",Table2[Bill],Table2[Weight?],"Error")</f>
        <v>6</v>
      </c>
    </row>
    <row r="413" spans="1:8" x14ac:dyDescent="0.2">
      <c r="A413" t="s">
        <v>465</v>
      </c>
      <c r="B413" t="s">
        <v>5</v>
      </c>
      <c r="C413" t="s">
        <v>11</v>
      </c>
      <c r="D413" t="s">
        <v>7</v>
      </c>
      <c r="E413">
        <f>IF(_6976[[#This Row],[Vote]]="YEA",1,0)</f>
        <v>1</v>
      </c>
      <c r="F413">
        <f>_xlfn.XLOOKUP("H.R. 6976",Table2[Bill],Table2[Agree Value])</f>
        <v>0</v>
      </c>
      <c r="G413">
        <f>IF(_6976[[#This Row],[Value]]=_6976[[#This Row],[Agree]],_6976[[#This Row],[Count]],0)</f>
        <v>0</v>
      </c>
      <c r="H413">
        <f>_xlfn.XLOOKUP("H.R. 6976",Table2[Bill],Table2[Weight?],"Error")</f>
        <v>6</v>
      </c>
    </row>
    <row r="414" spans="1:8" x14ac:dyDescent="0.2">
      <c r="A414" t="s">
        <v>466</v>
      </c>
      <c r="B414" t="s">
        <v>5</v>
      </c>
      <c r="C414" t="s">
        <v>45</v>
      </c>
      <c r="D414" t="s">
        <v>7</v>
      </c>
      <c r="E414">
        <f>IF(_6976[[#This Row],[Vote]]="YEA",1,0)</f>
        <v>1</v>
      </c>
      <c r="F414">
        <f>_xlfn.XLOOKUP("H.R. 6976",Table2[Bill],Table2[Agree Value])</f>
        <v>0</v>
      </c>
      <c r="G414">
        <f>IF(_6976[[#This Row],[Value]]=_6976[[#This Row],[Agree]],_6976[[#This Row],[Count]],0)</f>
        <v>0</v>
      </c>
      <c r="H414">
        <f>_xlfn.XLOOKUP("H.R. 6976",Table2[Bill],Table2[Weight?],"Error")</f>
        <v>6</v>
      </c>
    </row>
    <row r="415" spans="1:8" x14ac:dyDescent="0.2">
      <c r="A415" t="s">
        <v>467</v>
      </c>
      <c r="B415" t="s">
        <v>5</v>
      </c>
      <c r="C415" t="s">
        <v>39</v>
      </c>
      <c r="D415" t="s">
        <v>7</v>
      </c>
      <c r="E415">
        <f>IF(_6976[[#This Row],[Vote]]="YEA",1,0)</f>
        <v>1</v>
      </c>
      <c r="F415">
        <f>_xlfn.XLOOKUP("H.R. 6976",Table2[Bill],Table2[Agree Value])</f>
        <v>0</v>
      </c>
      <c r="G415">
        <f>IF(_6976[[#This Row],[Value]]=_6976[[#This Row],[Agree]],_6976[[#This Row],[Count]],0)</f>
        <v>0</v>
      </c>
      <c r="H415">
        <f>_xlfn.XLOOKUP("H.R. 6976",Table2[Bill],Table2[Weight?],"Error")</f>
        <v>6</v>
      </c>
    </row>
    <row r="416" spans="1:8" x14ac:dyDescent="0.2">
      <c r="A416" t="s">
        <v>468</v>
      </c>
      <c r="B416" t="s">
        <v>1</v>
      </c>
      <c r="C416" t="s">
        <v>39</v>
      </c>
      <c r="D416" t="s">
        <v>3</v>
      </c>
      <c r="E416">
        <f>IF(_6976[[#This Row],[Vote]]="YEA",1,0)</f>
        <v>0</v>
      </c>
      <c r="F416">
        <f>_xlfn.XLOOKUP("H.R. 6976",Table2[Bill],Table2[Agree Value])</f>
        <v>0</v>
      </c>
      <c r="G416">
        <f>IF(_6976[[#This Row],[Value]]=_6976[[#This Row],[Agree]],_6976[[#This Row],[Count]],0)</f>
        <v>6</v>
      </c>
      <c r="H416">
        <f>_xlfn.XLOOKUP("H.R. 6976",Table2[Bill],Table2[Weight?],"Error")</f>
        <v>6</v>
      </c>
    </row>
    <row r="417" spans="1:8" x14ac:dyDescent="0.2">
      <c r="A417" t="s">
        <v>469</v>
      </c>
      <c r="B417" t="s">
        <v>1</v>
      </c>
      <c r="C417" t="s">
        <v>9</v>
      </c>
      <c r="D417" t="s">
        <v>3</v>
      </c>
      <c r="E417">
        <f>IF(_6976[[#This Row],[Vote]]="YEA",1,0)</f>
        <v>0</v>
      </c>
      <c r="F417">
        <f>_xlfn.XLOOKUP("H.R. 6976",Table2[Bill],Table2[Agree Value])</f>
        <v>0</v>
      </c>
      <c r="G417">
        <f>IF(_6976[[#This Row],[Value]]=_6976[[#This Row],[Agree]],_6976[[#This Row],[Count]],0)</f>
        <v>6</v>
      </c>
      <c r="H417">
        <f>_xlfn.XLOOKUP("H.R. 6976",Table2[Bill],Table2[Weight?],"Error")</f>
        <v>6</v>
      </c>
    </row>
    <row r="418" spans="1:8" x14ac:dyDescent="0.2">
      <c r="A418" t="s">
        <v>470</v>
      </c>
      <c r="B418" t="s">
        <v>1</v>
      </c>
      <c r="C418" t="s">
        <v>203</v>
      </c>
      <c r="D418" t="s">
        <v>3</v>
      </c>
      <c r="E418">
        <f>IF(_6976[[#This Row],[Vote]]="YEA",1,0)</f>
        <v>0</v>
      </c>
      <c r="F418">
        <f>_xlfn.XLOOKUP("H.R. 6976",Table2[Bill],Table2[Agree Value])</f>
        <v>0</v>
      </c>
      <c r="G418">
        <f>IF(_6976[[#This Row],[Value]]=_6976[[#This Row],[Agree]],_6976[[#This Row],[Count]],0)</f>
        <v>6</v>
      </c>
      <c r="H418">
        <f>_xlfn.XLOOKUP("H.R. 6976",Table2[Bill],Table2[Weight?],"Error")</f>
        <v>6</v>
      </c>
    </row>
    <row r="419" spans="1:8" x14ac:dyDescent="0.2">
      <c r="A419" t="s">
        <v>471</v>
      </c>
      <c r="B419" t="s">
        <v>5</v>
      </c>
      <c r="C419" t="s">
        <v>15</v>
      </c>
      <c r="D419" t="s">
        <v>7</v>
      </c>
      <c r="E419">
        <f>IF(_6976[[#This Row],[Vote]]="YEA",1,0)</f>
        <v>1</v>
      </c>
      <c r="F419">
        <f>_xlfn.XLOOKUP("H.R. 6976",Table2[Bill],Table2[Agree Value])</f>
        <v>0</v>
      </c>
      <c r="G419">
        <f>IF(_6976[[#This Row],[Value]]=_6976[[#This Row],[Agree]],_6976[[#This Row],[Count]],0)</f>
        <v>0</v>
      </c>
      <c r="H419">
        <f>_xlfn.XLOOKUP("H.R. 6976",Table2[Bill],Table2[Weight?],"Error")</f>
        <v>6</v>
      </c>
    </row>
    <row r="420" spans="1:8" x14ac:dyDescent="0.2">
      <c r="A420" t="s">
        <v>472</v>
      </c>
      <c r="B420" t="s">
        <v>5</v>
      </c>
      <c r="C420" t="s">
        <v>39</v>
      </c>
      <c r="D420" t="s">
        <v>7</v>
      </c>
      <c r="E420">
        <f>IF(_6976[[#This Row],[Vote]]="YEA",1,0)</f>
        <v>1</v>
      </c>
      <c r="F420">
        <f>_xlfn.XLOOKUP("H.R. 6976",Table2[Bill],Table2[Agree Value])</f>
        <v>0</v>
      </c>
      <c r="G420">
        <f>IF(_6976[[#This Row],[Value]]=_6976[[#This Row],[Agree]],_6976[[#This Row],[Count]],0)</f>
        <v>0</v>
      </c>
      <c r="H420">
        <f>_xlfn.XLOOKUP("H.R. 6976",Table2[Bill],Table2[Weight?],"Error")</f>
        <v>6</v>
      </c>
    </row>
    <row r="421" spans="1:8" x14ac:dyDescent="0.2">
      <c r="A421" t="s">
        <v>473</v>
      </c>
      <c r="B421" t="s">
        <v>5</v>
      </c>
      <c r="C421" t="s">
        <v>31</v>
      </c>
      <c r="D421" t="s">
        <v>7</v>
      </c>
      <c r="E421">
        <f>IF(_6976[[#This Row],[Vote]]="YEA",1,0)</f>
        <v>1</v>
      </c>
      <c r="F421">
        <f>_xlfn.XLOOKUP("H.R. 6976",Table2[Bill],Table2[Agree Value])</f>
        <v>0</v>
      </c>
      <c r="G421">
        <f>IF(_6976[[#This Row],[Value]]=_6976[[#This Row],[Agree]],_6976[[#This Row],[Count]],0)</f>
        <v>0</v>
      </c>
      <c r="H421">
        <f>_xlfn.XLOOKUP("H.R. 6976",Table2[Bill],Table2[Weight?],"Error")</f>
        <v>6</v>
      </c>
    </row>
    <row r="422" spans="1:8" x14ac:dyDescent="0.2">
      <c r="A422" t="s">
        <v>474</v>
      </c>
      <c r="B422" t="s">
        <v>5</v>
      </c>
      <c r="C422" t="s">
        <v>123</v>
      </c>
      <c r="D422" t="s">
        <v>7</v>
      </c>
      <c r="E422">
        <f>IF(_6976[[#This Row],[Vote]]="YEA",1,0)</f>
        <v>1</v>
      </c>
      <c r="F422">
        <f>_xlfn.XLOOKUP("H.R. 6976",Table2[Bill],Table2[Agree Value])</f>
        <v>0</v>
      </c>
      <c r="G422">
        <f>IF(_6976[[#This Row],[Value]]=_6976[[#This Row],[Agree]],_6976[[#This Row],[Count]],0)</f>
        <v>0</v>
      </c>
      <c r="H422">
        <f>_xlfn.XLOOKUP("H.R. 6976",Table2[Bill],Table2[Weight?],"Error")</f>
        <v>6</v>
      </c>
    </row>
    <row r="423" spans="1:8" x14ac:dyDescent="0.2">
      <c r="A423" t="s">
        <v>475</v>
      </c>
      <c r="B423" t="s">
        <v>1</v>
      </c>
      <c r="C423" t="s">
        <v>47</v>
      </c>
      <c r="D423" t="s">
        <v>3</v>
      </c>
      <c r="E423">
        <f>IF(_6976[[#This Row],[Vote]]="YEA",1,0)</f>
        <v>0</v>
      </c>
      <c r="F423">
        <f>_xlfn.XLOOKUP("H.R. 6976",Table2[Bill],Table2[Agree Value])</f>
        <v>0</v>
      </c>
      <c r="G423">
        <f>IF(_6976[[#This Row],[Value]]=_6976[[#This Row],[Agree]],_6976[[#This Row],[Count]],0)</f>
        <v>6</v>
      </c>
      <c r="H423">
        <f>_xlfn.XLOOKUP("H.R. 6976",Table2[Bill],Table2[Weight?],"Error")</f>
        <v>6</v>
      </c>
    </row>
    <row r="424" spans="1:8" x14ac:dyDescent="0.2">
      <c r="A424" t="s">
        <v>476</v>
      </c>
      <c r="B424" t="s">
        <v>1</v>
      </c>
      <c r="C424" t="s">
        <v>66</v>
      </c>
      <c r="D424" t="s">
        <v>7</v>
      </c>
      <c r="E424">
        <f>IF(_6976[[#This Row],[Vote]]="YEA",1,0)</f>
        <v>1</v>
      </c>
      <c r="F424">
        <f>_xlfn.XLOOKUP("H.R. 6976",Table2[Bill],Table2[Agree Value])</f>
        <v>0</v>
      </c>
      <c r="G424">
        <f>IF(_6976[[#This Row],[Value]]=_6976[[#This Row],[Agree]],_6976[[#This Row],[Count]],0)</f>
        <v>0</v>
      </c>
      <c r="H424">
        <f>_xlfn.XLOOKUP("H.R. 6976",Table2[Bill],Table2[Weight?],"Error")</f>
        <v>6</v>
      </c>
    </row>
    <row r="425" spans="1:8" x14ac:dyDescent="0.2">
      <c r="A425" t="s">
        <v>477</v>
      </c>
      <c r="B425" t="s">
        <v>1</v>
      </c>
      <c r="C425" t="s">
        <v>13</v>
      </c>
      <c r="D425" t="s">
        <v>3</v>
      </c>
      <c r="E425">
        <f>IF(_6976[[#This Row],[Vote]]="YEA",1,0)</f>
        <v>0</v>
      </c>
      <c r="F425">
        <f>_xlfn.XLOOKUP("H.R. 6976",Table2[Bill],Table2[Agree Value])</f>
        <v>0</v>
      </c>
      <c r="G425">
        <f>IF(_6976[[#This Row],[Value]]=_6976[[#This Row],[Agree]],_6976[[#This Row],[Count]],0)</f>
        <v>6</v>
      </c>
      <c r="H425">
        <f>_xlfn.XLOOKUP("H.R. 6976",Table2[Bill],Table2[Weight?],"Error")</f>
        <v>6</v>
      </c>
    </row>
    <row r="426" spans="1:8" x14ac:dyDescent="0.2">
      <c r="A426" t="s">
        <v>478</v>
      </c>
      <c r="B426" t="s">
        <v>5</v>
      </c>
      <c r="C426" t="s">
        <v>64</v>
      </c>
      <c r="D426" t="s">
        <v>7</v>
      </c>
      <c r="E426">
        <f>IF(_6976[[#This Row],[Vote]]="YEA",1,0)</f>
        <v>1</v>
      </c>
      <c r="F426">
        <f>_xlfn.XLOOKUP("H.R. 6976",Table2[Bill],Table2[Agree Value])</f>
        <v>0</v>
      </c>
      <c r="G426">
        <f>IF(_6976[[#This Row],[Value]]=_6976[[#This Row],[Agree]],_6976[[#This Row],[Count]],0)</f>
        <v>0</v>
      </c>
      <c r="H426">
        <f>_xlfn.XLOOKUP("H.R. 6976",Table2[Bill],Table2[Weight?],"Error")</f>
        <v>6</v>
      </c>
    </row>
    <row r="427" spans="1:8" x14ac:dyDescent="0.2">
      <c r="A427" t="s">
        <v>479</v>
      </c>
      <c r="B427" t="s">
        <v>5</v>
      </c>
      <c r="C427" t="s">
        <v>15</v>
      </c>
      <c r="D427" t="s">
        <v>7</v>
      </c>
      <c r="E427">
        <f>IF(_6976[[#This Row],[Vote]]="YEA",1,0)</f>
        <v>1</v>
      </c>
      <c r="F427">
        <f>_xlfn.XLOOKUP("H.R. 6976",Table2[Bill],Table2[Agree Value])</f>
        <v>0</v>
      </c>
      <c r="G427">
        <f>IF(_6976[[#This Row],[Value]]=_6976[[#This Row],[Agree]],_6976[[#This Row],[Count]],0)</f>
        <v>0</v>
      </c>
      <c r="H427">
        <f>_xlfn.XLOOKUP("H.R. 6976",Table2[Bill],Table2[Weight?],"Error")</f>
        <v>6</v>
      </c>
    </row>
    <row r="428" spans="1:8" x14ac:dyDescent="0.2">
      <c r="A428" t="s">
        <v>480</v>
      </c>
      <c r="B428" t="s">
        <v>1</v>
      </c>
      <c r="C428" t="s">
        <v>39</v>
      </c>
      <c r="D428" t="s">
        <v>3</v>
      </c>
      <c r="E428">
        <f>IF(_6976[[#This Row],[Vote]]="YEA",1,0)</f>
        <v>0</v>
      </c>
      <c r="F428">
        <f>_xlfn.XLOOKUP("H.R. 6976",Table2[Bill],Table2[Agree Value])</f>
        <v>0</v>
      </c>
      <c r="G428">
        <f>IF(_6976[[#This Row],[Value]]=_6976[[#This Row],[Agree]],_6976[[#This Row],[Count]],0)</f>
        <v>6</v>
      </c>
      <c r="H428">
        <f>_xlfn.XLOOKUP("H.R. 6976",Table2[Bill],Table2[Weight?],"Error")</f>
        <v>6</v>
      </c>
    </row>
    <row r="429" spans="1:8" x14ac:dyDescent="0.2">
      <c r="A429" t="s">
        <v>481</v>
      </c>
      <c r="B429" t="s">
        <v>5</v>
      </c>
      <c r="C429" t="s">
        <v>108</v>
      </c>
      <c r="D429" t="s">
        <v>7</v>
      </c>
      <c r="E429">
        <f>IF(_6976[[#This Row],[Vote]]="YEA",1,0)</f>
        <v>1</v>
      </c>
      <c r="F429">
        <f>_xlfn.XLOOKUP("H.R. 6976",Table2[Bill],Table2[Agree Value])</f>
        <v>0</v>
      </c>
      <c r="G429">
        <f>IF(_6976[[#This Row],[Value]]=_6976[[#This Row],[Agree]],_6976[[#This Row],[Count]],0)</f>
        <v>0</v>
      </c>
      <c r="H429">
        <f>_xlfn.XLOOKUP("H.R. 6976",Table2[Bill],Table2[Weight?],"Error")</f>
        <v>6</v>
      </c>
    </row>
    <row r="430" spans="1:8" x14ac:dyDescent="0.2">
      <c r="A430" t="s">
        <v>482</v>
      </c>
      <c r="B430" t="s">
        <v>5</v>
      </c>
      <c r="C430" t="s">
        <v>47</v>
      </c>
      <c r="D430" t="s">
        <v>7</v>
      </c>
      <c r="E430">
        <f>IF(_6976[[#This Row],[Vote]]="YEA",1,0)</f>
        <v>1</v>
      </c>
      <c r="F430">
        <f>_xlfn.XLOOKUP("H.R. 6976",Table2[Bill],Table2[Agree Value])</f>
        <v>0</v>
      </c>
      <c r="G430">
        <f>IF(_6976[[#This Row],[Value]]=_6976[[#This Row],[Agree]],_6976[[#This Row],[Count]],0)</f>
        <v>0</v>
      </c>
      <c r="H430">
        <f>_xlfn.XLOOKUP("H.R. 6976",Table2[Bill],Table2[Weight?],"Error")</f>
        <v>6</v>
      </c>
    </row>
    <row r="431" spans="1:8" x14ac:dyDescent="0.2">
      <c r="A431" t="s">
        <v>483</v>
      </c>
      <c r="B431" t="s">
        <v>5</v>
      </c>
      <c r="C431" t="s">
        <v>123</v>
      </c>
      <c r="D431" t="s">
        <v>7</v>
      </c>
      <c r="E431">
        <f>IF(_6976[[#This Row],[Vote]]="YEA",1,0)</f>
        <v>1</v>
      </c>
      <c r="F431">
        <f>_xlfn.XLOOKUP("H.R. 6976",Table2[Bill],Table2[Agree Value])</f>
        <v>0</v>
      </c>
      <c r="G431">
        <f>IF(_6976[[#This Row],[Value]]=_6976[[#This Row],[Agree]],_6976[[#This Row],[Count]],0)</f>
        <v>0</v>
      </c>
      <c r="H431">
        <f>_xlfn.XLOOKUP("H.R. 6976",Table2[Bill],Table2[Weight?],"Error")</f>
        <v>6</v>
      </c>
    </row>
    <row r="432" spans="1:8" x14ac:dyDescent="0.2">
      <c r="A432" t="s">
        <v>484</v>
      </c>
      <c r="B432" t="s">
        <v>5</v>
      </c>
      <c r="C432" t="s">
        <v>29</v>
      </c>
      <c r="D432" t="s">
        <v>7</v>
      </c>
      <c r="E432">
        <f>IF(_6976[[#This Row],[Vote]]="YEA",1,0)</f>
        <v>1</v>
      </c>
      <c r="F432">
        <f>_xlfn.XLOOKUP("H.R. 6976",Table2[Bill],Table2[Agree Value])</f>
        <v>0</v>
      </c>
      <c r="G432">
        <f>IF(_6976[[#This Row],[Value]]=_6976[[#This Row],[Agree]],_6976[[#This Row],[Count]],0)</f>
        <v>0</v>
      </c>
      <c r="H432">
        <f>_xlfn.XLOOKUP("H.R. 6976",Table2[Bill],Table2[Weight?],"Error")</f>
        <v>6</v>
      </c>
    </row>
    <row r="433" spans="1:8" x14ac:dyDescent="0.2">
      <c r="A433" t="s">
        <v>485</v>
      </c>
      <c r="B433" t="s">
        <v>5</v>
      </c>
      <c r="C433" t="s">
        <v>387</v>
      </c>
      <c r="D433" t="s">
        <v>7</v>
      </c>
      <c r="E433">
        <f>IF(_6976[[#This Row],[Vote]]="YEA",1,0)</f>
        <v>1</v>
      </c>
      <c r="F433">
        <f>_xlfn.XLOOKUP("H.R. 6976",Table2[Bill],Table2[Agree Value])</f>
        <v>0</v>
      </c>
      <c r="G433">
        <f>IF(_6976[[#This Row],[Value]]=_6976[[#This Row],[Agree]],_6976[[#This Row],[Count]],0)</f>
        <v>0</v>
      </c>
      <c r="H433">
        <f>_xlfn.XLOOKUP("H.R. 6976",Table2[Bill],Table2[Weight?],"Error")</f>
        <v>6</v>
      </c>
    </row>
  </sheetData>
  <hyperlinks>
    <hyperlink ref="B1" r:id="rId1" display="https://clerk.house.gov/Votes/202431" xr:uid="{03A27E7E-B1E5-4296-BF46-4720F28819BD}"/>
  </hyperlinks>
  <pageMargins left="0.7" right="0.7" top="0.75" bottom="0.75" header="0.3" footer="0.3"/>
  <pageSetup orientation="portrait"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FECB6-F726-4C89-B523-DB652EF23F95}">
  <dimension ref="A1:H434"/>
  <sheetViews>
    <sheetView workbookViewId="0">
      <selection activeCell="F14" sqref="F14"/>
    </sheetView>
  </sheetViews>
  <sheetFormatPr baseColWidth="10" defaultColWidth="8.83203125" defaultRowHeight="15" x14ac:dyDescent="0.2"/>
  <sheetData>
    <row r="1" spans="1:8" x14ac:dyDescent="0.2">
      <c r="A1" t="s">
        <v>524</v>
      </c>
    </row>
    <row r="2" spans="1:8" x14ac:dyDescent="0.2">
      <c r="A2" s="9" t="s">
        <v>486</v>
      </c>
      <c r="B2" s="10" t="s">
        <v>487</v>
      </c>
      <c r="C2" s="10" t="s">
        <v>488</v>
      </c>
      <c r="D2" s="10" t="s">
        <v>489</v>
      </c>
      <c r="E2" s="10" t="s">
        <v>507</v>
      </c>
      <c r="F2" s="10" t="s">
        <v>502</v>
      </c>
      <c r="G2" s="11" t="s">
        <v>499</v>
      </c>
      <c r="H2" s="10" t="s">
        <v>553</v>
      </c>
    </row>
    <row r="3" spans="1:8" x14ac:dyDescent="0.2">
      <c r="A3" t="s">
        <v>0</v>
      </c>
      <c r="B3" t="s">
        <v>1</v>
      </c>
      <c r="C3" t="s">
        <v>2</v>
      </c>
      <c r="D3" t="s">
        <v>7</v>
      </c>
      <c r="E3">
        <f>IF(_7024[[#This Row],[Vote]]="YEA",1,0)</f>
        <v>1</v>
      </c>
      <c r="F3">
        <f>_xlfn.XLOOKUP("H.R. 7024",Table2[Bill],Table2[Agree Value],"ERROR")</f>
        <v>1</v>
      </c>
      <c r="G3">
        <f>IF(_7024[[#This Row],[Value]]=_7024[[#This Row],[Agree]],_7024[[#This Row],[Count]],0)</f>
        <v>8</v>
      </c>
      <c r="H3">
        <f>_xlfn.XLOOKUP("H.R. 7024",Table2[Bill],Table2[Weight?],"Error")</f>
        <v>8</v>
      </c>
    </row>
    <row r="4" spans="1:8" x14ac:dyDescent="0.2">
      <c r="A4" t="s">
        <v>4</v>
      </c>
      <c r="B4" t="s">
        <v>5</v>
      </c>
      <c r="C4" t="s">
        <v>6</v>
      </c>
      <c r="D4" t="s">
        <v>3</v>
      </c>
      <c r="E4">
        <f>IF(_7024[[#This Row],[Vote]]="YEA",1,0)</f>
        <v>0</v>
      </c>
      <c r="F4">
        <f>_xlfn.XLOOKUP("H.R. 7024",Table2[Bill],Table2[Agree Value],"ERROR")</f>
        <v>1</v>
      </c>
      <c r="G4">
        <f>IF(_7024[[#This Row],[Value]]=_7024[[#This Row],[Agree]],_7024[[#This Row],[Count]],0)</f>
        <v>0</v>
      </c>
      <c r="H4">
        <f>_xlfn.XLOOKUP("H.R. 7024",Table2[Bill],Table2[Weight?],"Error")</f>
        <v>8</v>
      </c>
    </row>
    <row r="5" spans="1:8" x14ac:dyDescent="0.2">
      <c r="A5" t="s">
        <v>8</v>
      </c>
      <c r="B5" t="s">
        <v>1</v>
      </c>
      <c r="C5" t="s">
        <v>9</v>
      </c>
      <c r="D5" t="s">
        <v>7</v>
      </c>
      <c r="E5">
        <f>IF(_7024[[#This Row],[Vote]]="YEA",1,0)</f>
        <v>1</v>
      </c>
      <c r="F5">
        <f>_xlfn.XLOOKUP("H.R. 7024",Table2[Bill],Table2[Agree Value],"ERROR")</f>
        <v>1</v>
      </c>
      <c r="G5">
        <f>IF(_7024[[#This Row],[Value]]=_7024[[#This Row],[Agree]],_7024[[#This Row],[Count]],0)</f>
        <v>8</v>
      </c>
      <c r="H5">
        <f>_xlfn.XLOOKUP("H.R. 7024",Table2[Bill],Table2[Weight?],"Error")</f>
        <v>8</v>
      </c>
    </row>
    <row r="6" spans="1:8" x14ac:dyDescent="0.2">
      <c r="A6" t="s">
        <v>10</v>
      </c>
      <c r="B6" t="s">
        <v>5</v>
      </c>
      <c r="C6" t="s">
        <v>11</v>
      </c>
      <c r="D6" t="s">
        <v>7</v>
      </c>
      <c r="E6">
        <f>IF(_7024[[#This Row],[Vote]]="YEA",1,0)</f>
        <v>1</v>
      </c>
      <c r="F6">
        <f>_xlfn.XLOOKUP("H.R. 7024",Table2[Bill],Table2[Agree Value],"ERROR")</f>
        <v>1</v>
      </c>
      <c r="G6">
        <f>IF(_7024[[#This Row],[Value]]=_7024[[#This Row],[Agree]],_7024[[#This Row],[Count]],0)</f>
        <v>8</v>
      </c>
      <c r="H6">
        <f>_xlfn.XLOOKUP("H.R. 7024",Table2[Bill],Table2[Weight?],"Error")</f>
        <v>8</v>
      </c>
    </row>
    <row r="7" spans="1:8" x14ac:dyDescent="0.2">
      <c r="A7" t="s">
        <v>12</v>
      </c>
      <c r="B7" t="s">
        <v>5</v>
      </c>
      <c r="C7" t="s">
        <v>13</v>
      </c>
      <c r="D7" t="s">
        <v>7</v>
      </c>
      <c r="E7">
        <f>IF(_7024[[#This Row],[Vote]]="YEA",1,0)</f>
        <v>1</v>
      </c>
      <c r="F7">
        <f>_xlfn.XLOOKUP("H.R. 7024",Table2[Bill],Table2[Agree Value],"ERROR")</f>
        <v>1</v>
      </c>
      <c r="G7">
        <f>IF(_7024[[#This Row],[Value]]=_7024[[#This Row],[Agree]],_7024[[#This Row],[Count]],0)</f>
        <v>8</v>
      </c>
      <c r="H7">
        <f>_xlfn.XLOOKUP("H.R. 7024",Table2[Bill],Table2[Weight?],"Error")</f>
        <v>8</v>
      </c>
    </row>
    <row r="8" spans="1:8" x14ac:dyDescent="0.2">
      <c r="A8" t="s">
        <v>14</v>
      </c>
      <c r="B8" t="s">
        <v>1</v>
      </c>
      <c r="C8" t="s">
        <v>15</v>
      </c>
      <c r="D8" t="s">
        <v>7</v>
      </c>
      <c r="E8">
        <f>IF(_7024[[#This Row],[Vote]]="YEA",1,0)</f>
        <v>1</v>
      </c>
      <c r="F8">
        <f>_xlfn.XLOOKUP("H.R. 7024",Table2[Bill],Table2[Agree Value],"ERROR")</f>
        <v>1</v>
      </c>
      <c r="G8">
        <f>IF(_7024[[#This Row],[Value]]=_7024[[#This Row],[Agree]],_7024[[#This Row],[Count]],0)</f>
        <v>8</v>
      </c>
      <c r="H8">
        <f>_xlfn.XLOOKUP("H.R. 7024",Table2[Bill],Table2[Weight?],"Error")</f>
        <v>8</v>
      </c>
    </row>
    <row r="9" spans="1:8" x14ac:dyDescent="0.2">
      <c r="A9" t="s">
        <v>16</v>
      </c>
      <c r="B9" t="s">
        <v>1</v>
      </c>
      <c r="C9" t="s">
        <v>17</v>
      </c>
      <c r="D9" t="s">
        <v>7</v>
      </c>
      <c r="E9">
        <f>IF(_7024[[#This Row],[Vote]]="YEA",1,0)</f>
        <v>1</v>
      </c>
      <c r="F9">
        <f>_xlfn.XLOOKUP("H.R. 7024",Table2[Bill],Table2[Agree Value],"ERROR")</f>
        <v>1</v>
      </c>
      <c r="G9">
        <f>IF(_7024[[#This Row],[Value]]=_7024[[#This Row],[Agree]],_7024[[#This Row],[Count]],0)</f>
        <v>8</v>
      </c>
      <c r="H9">
        <f>_xlfn.XLOOKUP("H.R. 7024",Table2[Bill],Table2[Weight?],"Error")</f>
        <v>8</v>
      </c>
    </row>
    <row r="10" spans="1:8" x14ac:dyDescent="0.2">
      <c r="A10" t="s">
        <v>18</v>
      </c>
      <c r="B10" t="s">
        <v>5</v>
      </c>
      <c r="C10" t="s">
        <v>19</v>
      </c>
      <c r="D10" t="s">
        <v>7</v>
      </c>
      <c r="E10">
        <f>IF(_7024[[#This Row],[Vote]]="YEA",1,0)</f>
        <v>1</v>
      </c>
      <c r="F10">
        <f>_xlfn.XLOOKUP("H.R. 7024",Table2[Bill],Table2[Agree Value],"ERROR")</f>
        <v>1</v>
      </c>
      <c r="G10">
        <f>IF(_7024[[#This Row],[Value]]=_7024[[#This Row],[Agree]],_7024[[#This Row],[Count]],0)</f>
        <v>8</v>
      </c>
      <c r="H10">
        <f>_xlfn.XLOOKUP("H.R. 7024",Table2[Bill],Table2[Weight?],"Error")</f>
        <v>8</v>
      </c>
    </row>
    <row r="11" spans="1:8" x14ac:dyDescent="0.2">
      <c r="A11" t="s">
        <v>20</v>
      </c>
      <c r="B11" t="s">
        <v>5</v>
      </c>
      <c r="C11" t="s">
        <v>21</v>
      </c>
      <c r="D11" t="s">
        <v>7</v>
      </c>
      <c r="E11">
        <f>IF(_7024[[#This Row],[Vote]]="YEA",1,0)</f>
        <v>1</v>
      </c>
      <c r="F11">
        <f>_xlfn.XLOOKUP("H.R. 7024",Table2[Bill],Table2[Agree Value],"ERROR")</f>
        <v>1</v>
      </c>
      <c r="G11">
        <f>IF(_7024[[#This Row],[Value]]=_7024[[#This Row],[Agree]],_7024[[#This Row],[Count]],0)</f>
        <v>8</v>
      </c>
      <c r="H11">
        <f>_xlfn.XLOOKUP("H.R. 7024",Table2[Bill],Table2[Weight?],"Error")</f>
        <v>8</v>
      </c>
    </row>
    <row r="12" spans="1:8" x14ac:dyDescent="0.2">
      <c r="A12" t="s">
        <v>22</v>
      </c>
      <c r="B12" t="s">
        <v>5</v>
      </c>
      <c r="C12" t="s">
        <v>15</v>
      </c>
      <c r="D12" t="s">
        <v>7</v>
      </c>
      <c r="E12">
        <f>IF(_7024[[#This Row],[Vote]]="YEA",1,0)</f>
        <v>1</v>
      </c>
      <c r="F12">
        <f>_xlfn.XLOOKUP("H.R. 7024",Table2[Bill],Table2[Agree Value],"ERROR")</f>
        <v>1</v>
      </c>
      <c r="G12">
        <f>IF(_7024[[#This Row],[Value]]=_7024[[#This Row],[Agree]],_7024[[#This Row],[Count]],0)</f>
        <v>8</v>
      </c>
      <c r="H12">
        <f>_xlfn.XLOOKUP("H.R. 7024",Table2[Bill],Table2[Weight?],"Error")</f>
        <v>8</v>
      </c>
    </row>
    <row r="13" spans="1:8" x14ac:dyDescent="0.2">
      <c r="A13" t="s">
        <v>23</v>
      </c>
      <c r="B13" t="s">
        <v>1</v>
      </c>
      <c r="C13" t="s">
        <v>24</v>
      </c>
      <c r="D13" t="s">
        <v>7</v>
      </c>
      <c r="E13">
        <f>IF(_7024[[#This Row],[Vote]]="YEA",1,0)</f>
        <v>1</v>
      </c>
      <c r="F13">
        <f>_xlfn.XLOOKUP("H.R. 7024",Table2[Bill],Table2[Agree Value],"ERROR")</f>
        <v>1</v>
      </c>
      <c r="G13">
        <f>IF(_7024[[#This Row],[Value]]=_7024[[#This Row],[Agree]],_7024[[#This Row],[Count]],0)</f>
        <v>8</v>
      </c>
      <c r="H13">
        <f>_xlfn.XLOOKUP("H.R. 7024",Table2[Bill],Table2[Weight?],"Error")</f>
        <v>8</v>
      </c>
    </row>
    <row r="14" spans="1:8" x14ac:dyDescent="0.2">
      <c r="A14" t="s">
        <v>25</v>
      </c>
      <c r="B14" t="s">
        <v>5</v>
      </c>
      <c r="C14" t="s">
        <v>15</v>
      </c>
      <c r="D14" t="s">
        <v>7</v>
      </c>
      <c r="E14">
        <f>IF(_7024[[#This Row],[Vote]]="YEA",1,0)</f>
        <v>1</v>
      </c>
      <c r="F14">
        <f>_xlfn.XLOOKUP("H.R. 7024",Table2[Bill],Table2[Agree Value],"ERROR")</f>
        <v>1</v>
      </c>
      <c r="G14">
        <f>IF(_7024[[#This Row],[Value]]=_7024[[#This Row],[Agree]],_7024[[#This Row],[Count]],0)</f>
        <v>8</v>
      </c>
      <c r="H14">
        <f>_xlfn.XLOOKUP("H.R. 7024",Table2[Bill],Table2[Weight?],"Error")</f>
        <v>8</v>
      </c>
    </row>
    <row r="15" spans="1:8" x14ac:dyDescent="0.2">
      <c r="A15" t="s">
        <v>26</v>
      </c>
      <c r="B15" t="s">
        <v>5</v>
      </c>
      <c r="C15" t="s">
        <v>27</v>
      </c>
      <c r="D15" t="s">
        <v>7</v>
      </c>
      <c r="E15">
        <f>IF(_7024[[#This Row],[Vote]]="YEA",1,0)</f>
        <v>1</v>
      </c>
      <c r="F15">
        <f>_xlfn.XLOOKUP("H.R. 7024",Table2[Bill],Table2[Agree Value],"ERROR")</f>
        <v>1</v>
      </c>
      <c r="G15">
        <f>IF(_7024[[#This Row],[Value]]=_7024[[#This Row],[Agree]],_7024[[#This Row],[Count]],0)</f>
        <v>8</v>
      </c>
      <c r="H15">
        <f>_xlfn.XLOOKUP("H.R. 7024",Table2[Bill],Table2[Weight?],"Error")</f>
        <v>8</v>
      </c>
    </row>
    <row r="16" spans="1:8" x14ac:dyDescent="0.2">
      <c r="A16" t="s">
        <v>28</v>
      </c>
      <c r="B16" t="s">
        <v>5</v>
      </c>
      <c r="C16" t="s">
        <v>29</v>
      </c>
      <c r="D16" t="s">
        <v>7</v>
      </c>
      <c r="E16">
        <f>IF(_7024[[#This Row],[Vote]]="YEA",1,0)</f>
        <v>1</v>
      </c>
      <c r="F16">
        <f>_xlfn.XLOOKUP("H.R. 7024",Table2[Bill],Table2[Agree Value],"ERROR")</f>
        <v>1</v>
      </c>
      <c r="G16">
        <f>IF(_7024[[#This Row],[Value]]=_7024[[#This Row],[Agree]],_7024[[#This Row],[Count]],0)</f>
        <v>8</v>
      </c>
      <c r="H16">
        <f>_xlfn.XLOOKUP("H.R. 7024",Table2[Bill],Table2[Weight?],"Error")</f>
        <v>8</v>
      </c>
    </row>
    <row r="17" spans="1:8" x14ac:dyDescent="0.2">
      <c r="A17" t="s">
        <v>30</v>
      </c>
      <c r="B17" t="s">
        <v>5</v>
      </c>
      <c r="C17" t="s">
        <v>31</v>
      </c>
      <c r="D17" t="s">
        <v>7</v>
      </c>
      <c r="E17">
        <f>IF(_7024[[#This Row],[Vote]]="YEA",1,0)</f>
        <v>1</v>
      </c>
      <c r="F17">
        <f>_xlfn.XLOOKUP("H.R. 7024",Table2[Bill],Table2[Agree Value],"ERROR")</f>
        <v>1</v>
      </c>
      <c r="G17">
        <f>IF(_7024[[#This Row],[Value]]=_7024[[#This Row],[Agree]],_7024[[#This Row],[Count]],0)</f>
        <v>8</v>
      </c>
      <c r="H17">
        <f>_xlfn.XLOOKUP("H.R. 7024",Table2[Bill],Table2[Weight?],"Error")</f>
        <v>8</v>
      </c>
    </row>
    <row r="18" spans="1:8" x14ac:dyDescent="0.2">
      <c r="A18" t="s">
        <v>32</v>
      </c>
      <c r="B18" t="s">
        <v>1</v>
      </c>
      <c r="C18" t="s">
        <v>33</v>
      </c>
      <c r="D18" t="s">
        <v>7</v>
      </c>
      <c r="E18">
        <f>IF(_7024[[#This Row],[Vote]]="YEA",1,0)</f>
        <v>1</v>
      </c>
      <c r="F18">
        <f>_xlfn.XLOOKUP("H.R. 7024",Table2[Bill],Table2[Agree Value],"ERROR")</f>
        <v>1</v>
      </c>
      <c r="G18">
        <f>IF(_7024[[#This Row],[Value]]=_7024[[#This Row],[Agree]],_7024[[#This Row],[Count]],0)</f>
        <v>8</v>
      </c>
      <c r="H18">
        <f>_xlfn.XLOOKUP("H.R. 7024",Table2[Bill],Table2[Weight?],"Error")</f>
        <v>8</v>
      </c>
    </row>
    <row r="19" spans="1:8" x14ac:dyDescent="0.2">
      <c r="A19" t="s">
        <v>34</v>
      </c>
      <c r="B19" t="s">
        <v>5</v>
      </c>
      <c r="C19" t="s">
        <v>29</v>
      </c>
      <c r="D19" t="s">
        <v>3</v>
      </c>
      <c r="E19">
        <f>IF(_7024[[#This Row],[Vote]]="YEA",1,0)</f>
        <v>0</v>
      </c>
      <c r="F19">
        <f>_xlfn.XLOOKUP("H.R. 7024",Table2[Bill],Table2[Agree Value],"ERROR")</f>
        <v>1</v>
      </c>
      <c r="G19">
        <f>IF(_7024[[#This Row],[Value]]=_7024[[#This Row],[Agree]],_7024[[#This Row],[Count]],0)</f>
        <v>0</v>
      </c>
      <c r="H19">
        <f>_xlfn.XLOOKUP("H.R. 7024",Table2[Bill],Table2[Weight?],"Error")</f>
        <v>8</v>
      </c>
    </row>
    <row r="20" spans="1:8" x14ac:dyDescent="0.2">
      <c r="A20" t="s">
        <v>35</v>
      </c>
      <c r="B20" t="s">
        <v>5</v>
      </c>
      <c r="C20" t="s">
        <v>36</v>
      </c>
      <c r="D20" t="s">
        <v>7</v>
      </c>
      <c r="E20">
        <f>IF(_7024[[#This Row],[Vote]]="YEA",1,0)</f>
        <v>1</v>
      </c>
      <c r="F20">
        <f>_xlfn.XLOOKUP("H.R. 7024",Table2[Bill],Table2[Agree Value],"ERROR")</f>
        <v>1</v>
      </c>
      <c r="G20">
        <f>IF(_7024[[#This Row],[Value]]=_7024[[#This Row],[Agree]],_7024[[#This Row],[Count]],0)</f>
        <v>8</v>
      </c>
      <c r="H20">
        <f>_xlfn.XLOOKUP("H.R. 7024",Table2[Bill],Table2[Weight?],"Error")</f>
        <v>8</v>
      </c>
    </row>
    <row r="21" spans="1:8" x14ac:dyDescent="0.2">
      <c r="A21" t="s">
        <v>37</v>
      </c>
      <c r="B21" t="s">
        <v>1</v>
      </c>
      <c r="C21" t="s">
        <v>9</v>
      </c>
      <c r="D21" t="s">
        <v>7</v>
      </c>
      <c r="E21">
        <f>IF(_7024[[#This Row],[Vote]]="YEA",1,0)</f>
        <v>1</v>
      </c>
      <c r="F21">
        <f>_xlfn.XLOOKUP("H.R. 7024",Table2[Bill],Table2[Agree Value],"ERROR")</f>
        <v>1</v>
      </c>
      <c r="G21">
        <f>IF(_7024[[#This Row],[Value]]=_7024[[#This Row],[Agree]],_7024[[#This Row],[Count]],0)</f>
        <v>8</v>
      </c>
      <c r="H21">
        <f>_xlfn.XLOOKUP("H.R. 7024",Table2[Bill],Table2[Weight?],"Error")</f>
        <v>8</v>
      </c>
    </row>
    <row r="22" spans="1:8" x14ac:dyDescent="0.2">
      <c r="A22" t="s">
        <v>38</v>
      </c>
      <c r="B22" t="s">
        <v>5</v>
      </c>
      <c r="C22" t="s">
        <v>39</v>
      </c>
      <c r="D22" t="s">
        <v>7</v>
      </c>
      <c r="E22">
        <f>IF(_7024[[#This Row],[Vote]]="YEA",1,0)</f>
        <v>1</v>
      </c>
      <c r="F22">
        <f>_xlfn.XLOOKUP("H.R. 7024",Table2[Bill],Table2[Agree Value],"ERROR")</f>
        <v>1</v>
      </c>
      <c r="G22">
        <f>IF(_7024[[#This Row],[Value]]=_7024[[#This Row],[Agree]],_7024[[#This Row],[Count]],0)</f>
        <v>8</v>
      </c>
      <c r="H22">
        <f>_xlfn.XLOOKUP("H.R. 7024",Table2[Bill],Table2[Weight?],"Error")</f>
        <v>8</v>
      </c>
    </row>
    <row r="23" spans="1:8" x14ac:dyDescent="0.2">
      <c r="A23" t="s">
        <v>40</v>
      </c>
      <c r="B23" t="s">
        <v>1</v>
      </c>
      <c r="C23" t="s">
        <v>31</v>
      </c>
      <c r="D23" t="s">
        <v>7</v>
      </c>
      <c r="E23">
        <f>IF(_7024[[#This Row],[Vote]]="YEA",1,0)</f>
        <v>1</v>
      </c>
      <c r="F23">
        <f>_xlfn.XLOOKUP("H.R. 7024",Table2[Bill],Table2[Agree Value],"ERROR")</f>
        <v>1</v>
      </c>
      <c r="G23">
        <f>IF(_7024[[#This Row],[Value]]=_7024[[#This Row],[Agree]],_7024[[#This Row],[Count]],0)</f>
        <v>8</v>
      </c>
      <c r="H23">
        <f>_xlfn.XLOOKUP("H.R. 7024",Table2[Bill],Table2[Weight?],"Error")</f>
        <v>8</v>
      </c>
    </row>
    <row r="24" spans="1:8" x14ac:dyDescent="0.2">
      <c r="A24" t="s">
        <v>41</v>
      </c>
      <c r="B24" t="s">
        <v>5</v>
      </c>
      <c r="C24" t="s">
        <v>42</v>
      </c>
      <c r="D24" t="s">
        <v>7</v>
      </c>
      <c r="E24">
        <f>IF(_7024[[#This Row],[Vote]]="YEA",1,0)</f>
        <v>1</v>
      </c>
      <c r="F24">
        <f>_xlfn.XLOOKUP("H.R. 7024",Table2[Bill],Table2[Agree Value],"ERROR")</f>
        <v>1</v>
      </c>
      <c r="G24">
        <f>IF(_7024[[#This Row],[Value]]=_7024[[#This Row],[Agree]],_7024[[#This Row],[Count]],0)</f>
        <v>8</v>
      </c>
      <c r="H24">
        <f>_xlfn.XLOOKUP("H.R. 7024",Table2[Bill],Table2[Weight?],"Error")</f>
        <v>8</v>
      </c>
    </row>
    <row r="25" spans="1:8" x14ac:dyDescent="0.2">
      <c r="A25" t="s">
        <v>43</v>
      </c>
      <c r="B25" t="s">
        <v>1</v>
      </c>
      <c r="C25" t="s">
        <v>9</v>
      </c>
      <c r="D25" t="s">
        <v>7</v>
      </c>
      <c r="E25">
        <f>IF(_7024[[#This Row],[Vote]]="YEA",1,0)</f>
        <v>1</v>
      </c>
      <c r="F25">
        <f>_xlfn.XLOOKUP("H.R. 7024",Table2[Bill],Table2[Agree Value],"ERROR")</f>
        <v>1</v>
      </c>
      <c r="G25">
        <f>IF(_7024[[#This Row],[Value]]=_7024[[#This Row],[Agree]],_7024[[#This Row],[Count]],0)</f>
        <v>8</v>
      </c>
      <c r="H25">
        <f>_xlfn.XLOOKUP("H.R. 7024",Table2[Bill],Table2[Weight?],"Error")</f>
        <v>8</v>
      </c>
    </row>
    <row r="26" spans="1:8" x14ac:dyDescent="0.2">
      <c r="A26" t="s">
        <v>44</v>
      </c>
      <c r="B26" t="s">
        <v>5</v>
      </c>
      <c r="C26" t="s">
        <v>45</v>
      </c>
      <c r="D26" t="s">
        <v>7</v>
      </c>
      <c r="E26">
        <f>IF(_7024[[#This Row],[Vote]]="YEA",1,0)</f>
        <v>1</v>
      </c>
      <c r="F26">
        <f>_xlfn.XLOOKUP("H.R. 7024",Table2[Bill],Table2[Agree Value],"ERROR")</f>
        <v>1</v>
      </c>
      <c r="G26">
        <f>IF(_7024[[#This Row],[Value]]=_7024[[#This Row],[Agree]],_7024[[#This Row],[Count]],0)</f>
        <v>8</v>
      </c>
      <c r="H26">
        <f>_xlfn.XLOOKUP("H.R. 7024",Table2[Bill],Table2[Weight?],"Error")</f>
        <v>8</v>
      </c>
    </row>
    <row r="27" spans="1:8" x14ac:dyDescent="0.2">
      <c r="A27" t="s">
        <v>46</v>
      </c>
      <c r="B27" t="s">
        <v>1</v>
      </c>
      <c r="C27" t="s">
        <v>47</v>
      </c>
      <c r="D27" t="s">
        <v>7</v>
      </c>
      <c r="E27">
        <f>IF(_7024[[#This Row],[Vote]]="YEA",1,0)</f>
        <v>1</v>
      </c>
      <c r="F27">
        <f>_xlfn.XLOOKUP("H.R. 7024",Table2[Bill],Table2[Agree Value],"ERROR")</f>
        <v>1</v>
      </c>
      <c r="G27">
        <f>IF(_7024[[#This Row],[Value]]=_7024[[#This Row],[Agree]],_7024[[#This Row],[Count]],0)</f>
        <v>8</v>
      </c>
      <c r="H27">
        <f>_xlfn.XLOOKUP("H.R. 7024",Table2[Bill],Table2[Weight?],"Error")</f>
        <v>8</v>
      </c>
    </row>
    <row r="28" spans="1:8" x14ac:dyDescent="0.2">
      <c r="A28" t="s">
        <v>48</v>
      </c>
      <c r="B28" t="s">
        <v>5</v>
      </c>
      <c r="C28" t="s">
        <v>49</v>
      </c>
      <c r="D28" t="s">
        <v>7</v>
      </c>
      <c r="E28">
        <f>IF(_7024[[#This Row],[Vote]]="YEA",1,0)</f>
        <v>1</v>
      </c>
      <c r="F28">
        <f>_xlfn.XLOOKUP("H.R. 7024",Table2[Bill],Table2[Agree Value],"ERROR")</f>
        <v>1</v>
      </c>
      <c r="G28">
        <f>IF(_7024[[#This Row],[Value]]=_7024[[#This Row],[Agree]],_7024[[#This Row],[Count]],0)</f>
        <v>8</v>
      </c>
      <c r="H28">
        <f>_xlfn.XLOOKUP("H.R. 7024",Table2[Bill],Table2[Weight?],"Error")</f>
        <v>8</v>
      </c>
    </row>
    <row r="29" spans="1:8" x14ac:dyDescent="0.2">
      <c r="A29" t="s">
        <v>50</v>
      </c>
      <c r="B29" t="s">
        <v>5</v>
      </c>
      <c r="C29" t="s">
        <v>51</v>
      </c>
      <c r="D29" t="s">
        <v>3</v>
      </c>
      <c r="E29">
        <f>IF(_7024[[#This Row],[Vote]]="YEA",1,0)</f>
        <v>0</v>
      </c>
      <c r="F29">
        <f>_xlfn.XLOOKUP("H.R. 7024",Table2[Bill],Table2[Agree Value],"ERROR")</f>
        <v>1</v>
      </c>
      <c r="G29">
        <f>IF(_7024[[#This Row],[Value]]=_7024[[#This Row],[Agree]],_7024[[#This Row],[Count]],0)</f>
        <v>0</v>
      </c>
      <c r="H29">
        <f>_xlfn.XLOOKUP("H.R. 7024",Table2[Bill],Table2[Weight?],"Error")</f>
        <v>8</v>
      </c>
    </row>
    <row r="30" spans="1:8" x14ac:dyDescent="0.2">
      <c r="A30" t="s">
        <v>52</v>
      </c>
      <c r="B30" t="s">
        <v>5</v>
      </c>
      <c r="C30" t="s">
        <v>39</v>
      </c>
      <c r="D30" t="s">
        <v>7</v>
      </c>
      <c r="E30">
        <f>IF(_7024[[#This Row],[Vote]]="YEA",1,0)</f>
        <v>1</v>
      </c>
      <c r="F30">
        <f>_xlfn.XLOOKUP("H.R. 7024",Table2[Bill],Table2[Agree Value],"ERROR")</f>
        <v>1</v>
      </c>
      <c r="G30">
        <f>IF(_7024[[#This Row],[Value]]=_7024[[#This Row],[Agree]],_7024[[#This Row],[Count]],0)</f>
        <v>8</v>
      </c>
      <c r="H30">
        <f>_xlfn.XLOOKUP("H.R. 7024",Table2[Bill],Table2[Weight?],"Error")</f>
        <v>8</v>
      </c>
    </row>
    <row r="31" spans="1:8" x14ac:dyDescent="0.2">
      <c r="A31" t="s">
        <v>53</v>
      </c>
      <c r="B31" t="s">
        <v>1</v>
      </c>
      <c r="C31" t="s">
        <v>13</v>
      </c>
      <c r="D31" t="s">
        <v>7</v>
      </c>
      <c r="E31">
        <f>IF(_7024[[#This Row],[Vote]]="YEA",1,0)</f>
        <v>1</v>
      </c>
      <c r="F31">
        <f>_xlfn.XLOOKUP("H.R. 7024",Table2[Bill],Table2[Agree Value],"ERROR")</f>
        <v>1</v>
      </c>
      <c r="G31">
        <f>IF(_7024[[#This Row],[Value]]=_7024[[#This Row],[Agree]],_7024[[#This Row],[Count]],0)</f>
        <v>8</v>
      </c>
      <c r="H31">
        <f>_xlfn.XLOOKUP("H.R. 7024",Table2[Bill],Table2[Weight?],"Error")</f>
        <v>8</v>
      </c>
    </row>
    <row r="32" spans="1:8" x14ac:dyDescent="0.2">
      <c r="A32" t="s">
        <v>54</v>
      </c>
      <c r="B32" t="s">
        <v>5</v>
      </c>
      <c r="C32" t="s">
        <v>2</v>
      </c>
      <c r="D32" t="s">
        <v>3</v>
      </c>
      <c r="E32">
        <f>IF(_7024[[#This Row],[Vote]]="YEA",1,0)</f>
        <v>0</v>
      </c>
      <c r="F32">
        <f>_xlfn.XLOOKUP("H.R. 7024",Table2[Bill],Table2[Agree Value],"ERROR")</f>
        <v>1</v>
      </c>
      <c r="G32">
        <f>IF(_7024[[#This Row],[Value]]=_7024[[#This Row],[Agree]],_7024[[#This Row],[Count]],0)</f>
        <v>0</v>
      </c>
      <c r="H32">
        <f>_xlfn.XLOOKUP("H.R. 7024",Table2[Bill],Table2[Weight?],"Error")</f>
        <v>8</v>
      </c>
    </row>
    <row r="33" spans="1:8" x14ac:dyDescent="0.2">
      <c r="A33" t="s">
        <v>55</v>
      </c>
      <c r="B33" t="s">
        <v>1</v>
      </c>
      <c r="C33" t="s">
        <v>42</v>
      </c>
      <c r="D33" t="s">
        <v>7</v>
      </c>
      <c r="E33">
        <f>IF(_7024[[#This Row],[Vote]]="YEA",1,0)</f>
        <v>1</v>
      </c>
      <c r="F33">
        <f>_xlfn.XLOOKUP("H.R. 7024",Table2[Bill],Table2[Agree Value],"ERROR")</f>
        <v>1</v>
      </c>
      <c r="G33">
        <f>IF(_7024[[#This Row],[Value]]=_7024[[#This Row],[Agree]],_7024[[#This Row],[Count]],0)</f>
        <v>8</v>
      </c>
      <c r="H33">
        <f>_xlfn.XLOOKUP("H.R. 7024",Table2[Bill],Table2[Weight?],"Error")</f>
        <v>8</v>
      </c>
    </row>
    <row r="34" spans="1:8" x14ac:dyDescent="0.2">
      <c r="A34" t="s">
        <v>56</v>
      </c>
      <c r="B34" t="s">
        <v>1</v>
      </c>
      <c r="C34" t="s">
        <v>57</v>
      </c>
      <c r="D34" t="s">
        <v>7</v>
      </c>
      <c r="E34">
        <f>IF(_7024[[#This Row],[Vote]]="YEA",1,0)</f>
        <v>1</v>
      </c>
      <c r="F34">
        <f>_xlfn.XLOOKUP("H.R. 7024",Table2[Bill],Table2[Agree Value],"ERROR")</f>
        <v>1</v>
      </c>
      <c r="G34">
        <f>IF(_7024[[#This Row],[Value]]=_7024[[#This Row],[Agree]],_7024[[#This Row],[Count]],0)</f>
        <v>8</v>
      </c>
      <c r="H34">
        <f>_xlfn.XLOOKUP("H.R. 7024",Table2[Bill],Table2[Weight?],"Error")</f>
        <v>8</v>
      </c>
    </row>
    <row r="35" spans="1:8" x14ac:dyDescent="0.2">
      <c r="A35" t="s">
        <v>58</v>
      </c>
      <c r="B35" t="s">
        <v>5</v>
      </c>
      <c r="C35" t="s">
        <v>59</v>
      </c>
      <c r="D35" t="s">
        <v>3</v>
      </c>
      <c r="E35">
        <f>IF(_7024[[#This Row],[Vote]]="YEA",1,0)</f>
        <v>0</v>
      </c>
      <c r="F35">
        <f>_xlfn.XLOOKUP("H.R. 7024",Table2[Bill],Table2[Agree Value],"ERROR")</f>
        <v>1</v>
      </c>
      <c r="G35">
        <f>IF(_7024[[#This Row],[Value]]=_7024[[#This Row],[Agree]],_7024[[#This Row],[Count]],0)</f>
        <v>0</v>
      </c>
      <c r="H35">
        <f>_xlfn.XLOOKUP("H.R. 7024",Table2[Bill],Table2[Weight?],"Error")</f>
        <v>8</v>
      </c>
    </row>
    <row r="36" spans="1:8" x14ac:dyDescent="0.2">
      <c r="A36" t="s">
        <v>60</v>
      </c>
      <c r="B36" t="s">
        <v>1</v>
      </c>
      <c r="C36" t="s">
        <v>42</v>
      </c>
      <c r="D36" t="s">
        <v>7</v>
      </c>
      <c r="E36">
        <f>IF(_7024[[#This Row],[Vote]]="YEA",1,0)</f>
        <v>1</v>
      </c>
      <c r="F36">
        <f>_xlfn.XLOOKUP("H.R. 7024",Table2[Bill],Table2[Agree Value],"ERROR")</f>
        <v>1</v>
      </c>
      <c r="G36">
        <f>IF(_7024[[#This Row],[Value]]=_7024[[#This Row],[Agree]],_7024[[#This Row],[Count]],0)</f>
        <v>8</v>
      </c>
      <c r="H36">
        <f>_xlfn.XLOOKUP("H.R. 7024",Table2[Bill],Table2[Weight?],"Error")</f>
        <v>8</v>
      </c>
    </row>
    <row r="37" spans="1:8" x14ac:dyDescent="0.2">
      <c r="A37" t="s">
        <v>61</v>
      </c>
      <c r="B37" t="s">
        <v>5</v>
      </c>
      <c r="C37" t="s">
        <v>62</v>
      </c>
      <c r="D37" t="s">
        <v>7</v>
      </c>
      <c r="E37">
        <f>IF(_7024[[#This Row],[Vote]]="YEA",1,0)</f>
        <v>1</v>
      </c>
      <c r="F37">
        <f>_xlfn.XLOOKUP("H.R. 7024",Table2[Bill],Table2[Agree Value],"ERROR")</f>
        <v>1</v>
      </c>
      <c r="G37">
        <f>IF(_7024[[#This Row],[Value]]=_7024[[#This Row],[Agree]],_7024[[#This Row],[Count]],0)</f>
        <v>8</v>
      </c>
      <c r="H37">
        <f>_xlfn.XLOOKUP("H.R. 7024",Table2[Bill],Table2[Weight?],"Error")</f>
        <v>8</v>
      </c>
    </row>
    <row r="38" spans="1:8" x14ac:dyDescent="0.2">
      <c r="A38" t="s">
        <v>63</v>
      </c>
      <c r="B38" t="s">
        <v>1</v>
      </c>
      <c r="C38" t="s">
        <v>64</v>
      </c>
      <c r="D38" t="s">
        <v>3</v>
      </c>
      <c r="E38">
        <f>IF(_7024[[#This Row],[Vote]]="YEA",1,0)</f>
        <v>0</v>
      </c>
      <c r="F38">
        <f>_xlfn.XLOOKUP("H.R. 7024",Table2[Bill],Table2[Agree Value],"ERROR")</f>
        <v>1</v>
      </c>
      <c r="G38">
        <f>IF(_7024[[#This Row],[Value]]=_7024[[#This Row],[Agree]],_7024[[#This Row],[Count]],0)</f>
        <v>0</v>
      </c>
      <c r="H38">
        <f>_xlfn.XLOOKUP("H.R. 7024",Table2[Bill],Table2[Weight?],"Error")</f>
        <v>8</v>
      </c>
    </row>
    <row r="39" spans="1:8" x14ac:dyDescent="0.2">
      <c r="A39" t="s">
        <v>65</v>
      </c>
      <c r="B39" t="s">
        <v>1</v>
      </c>
      <c r="C39" t="s">
        <v>66</v>
      </c>
      <c r="D39" t="s">
        <v>7</v>
      </c>
      <c r="E39">
        <f>IF(_7024[[#This Row],[Vote]]="YEA",1,0)</f>
        <v>1</v>
      </c>
      <c r="F39">
        <f>_xlfn.XLOOKUP("H.R. 7024",Table2[Bill],Table2[Agree Value],"ERROR")</f>
        <v>1</v>
      </c>
      <c r="G39">
        <f>IF(_7024[[#This Row],[Value]]=_7024[[#This Row],[Agree]],_7024[[#This Row],[Count]],0)</f>
        <v>8</v>
      </c>
      <c r="H39">
        <f>_xlfn.XLOOKUP("H.R. 7024",Table2[Bill],Table2[Weight?],"Error")</f>
        <v>8</v>
      </c>
    </row>
    <row r="40" spans="1:8" x14ac:dyDescent="0.2">
      <c r="A40" t="s">
        <v>67</v>
      </c>
      <c r="B40" t="s">
        <v>5</v>
      </c>
      <c r="C40" t="s">
        <v>49</v>
      </c>
      <c r="D40" t="s">
        <v>3</v>
      </c>
      <c r="E40">
        <f>IF(_7024[[#This Row],[Vote]]="YEA",1,0)</f>
        <v>0</v>
      </c>
      <c r="F40">
        <f>_xlfn.XLOOKUP("H.R. 7024",Table2[Bill],Table2[Agree Value],"ERROR")</f>
        <v>1</v>
      </c>
      <c r="G40">
        <f>IF(_7024[[#This Row],[Value]]=_7024[[#This Row],[Agree]],_7024[[#This Row],[Count]],0)</f>
        <v>0</v>
      </c>
      <c r="H40">
        <f>_xlfn.XLOOKUP("H.R. 7024",Table2[Bill],Table2[Weight?],"Error")</f>
        <v>8</v>
      </c>
    </row>
    <row r="41" spans="1:8" x14ac:dyDescent="0.2">
      <c r="A41" t="s">
        <v>68</v>
      </c>
      <c r="B41" t="s">
        <v>1</v>
      </c>
      <c r="C41" t="s">
        <v>31</v>
      </c>
      <c r="D41" t="s">
        <v>7</v>
      </c>
      <c r="E41">
        <f>IF(_7024[[#This Row],[Vote]]="YEA",1,0)</f>
        <v>1</v>
      </c>
      <c r="F41">
        <f>_xlfn.XLOOKUP("H.R. 7024",Table2[Bill],Table2[Agree Value],"ERROR")</f>
        <v>1</v>
      </c>
      <c r="G41">
        <f>IF(_7024[[#This Row],[Value]]=_7024[[#This Row],[Agree]],_7024[[#This Row],[Count]],0)</f>
        <v>8</v>
      </c>
      <c r="H41">
        <f>_xlfn.XLOOKUP("H.R. 7024",Table2[Bill],Table2[Weight?],"Error")</f>
        <v>8</v>
      </c>
    </row>
    <row r="42" spans="1:8" x14ac:dyDescent="0.2">
      <c r="A42" t="s">
        <v>69</v>
      </c>
      <c r="B42" t="s">
        <v>1</v>
      </c>
      <c r="C42" t="s">
        <v>9</v>
      </c>
      <c r="D42" t="s">
        <v>7</v>
      </c>
      <c r="E42">
        <f>IF(_7024[[#This Row],[Vote]]="YEA",1,0)</f>
        <v>1</v>
      </c>
      <c r="F42">
        <f>_xlfn.XLOOKUP("H.R. 7024",Table2[Bill],Table2[Agree Value],"ERROR")</f>
        <v>1</v>
      </c>
      <c r="G42">
        <f>IF(_7024[[#This Row],[Value]]=_7024[[#This Row],[Agree]],_7024[[#This Row],[Count]],0)</f>
        <v>8</v>
      </c>
      <c r="H42">
        <f>_xlfn.XLOOKUP("H.R. 7024",Table2[Bill],Table2[Weight?],"Error")</f>
        <v>8</v>
      </c>
    </row>
    <row r="43" spans="1:8" x14ac:dyDescent="0.2">
      <c r="A43" t="s">
        <v>70</v>
      </c>
      <c r="B43" t="s">
        <v>5</v>
      </c>
      <c r="C43" t="s">
        <v>39</v>
      </c>
      <c r="D43" t="s">
        <v>7</v>
      </c>
      <c r="E43">
        <f>IF(_7024[[#This Row],[Vote]]="YEA",1,0)</f>
        <v>1</v>
      </c>
      <c r="F43">
        <f>_xlfn.XLOOKUP("H.R. 7024",Table2[Bill],Table2[Agree Value],"ERROR")</f>
        <v>1</v>
      </c>
      <c r="G43">
        <f>IF(_7024[[#This Row],[Value]]=_7024[[#This Row],[Agree]],_7024[[#This Row],[Count]],0)</f>
        <v>8</v>
      </c>
      <c r="H43">
        <f>_xlfn.XLOOKUP("H.R. 7024",Table2[Bill],Table2[Weight?],"Error")</f>
        <v>8</v>
      </c>
    </row>
    <row r="44" spans="1:8" x14ac:dyDescent="0.2">
      <c r="A44" t="s">
        <v>71</v>
      </c>
      <c r="B44" t="s">
        <v>5</v>
      </c>
      <c r="C44" t="s">
        <v>59</v>
      </c>
      <c r="D44" t="s">
        <v>3</v>
      </c>
      <c r="E44">
        <f>IF(_7024[[#This Row],[Vote]]="YEA",1,0)</f>
        <v>0</v>
      </c>
      <c r="F44">
        <f>_xlfn.XLOOKUP("H.R. 7024",Table2[Bill],Table2[Agree Value],"ERROR")</f>
        <v>1</v>
      </c>
      <c r="G44">
        <f>IF(_7024[[#This Row],[Value]]=_7024[[#This Row],[Agree]],_7024[[#This Row],[Count]],0)</f>
        <v>0</v>
      </c>
      <c r="H44">
        <f>_xlfn.XLOOKUP("H.R. 7024",Table2[Bill],Table2[Weight?],"Error")</f>
        <v>8</v>
      </c>
    </row>
    <row r="45" spans="1:8" x14ac:dyDescent="0.2">
      <c r="A45" t="s">
        <v>72</v>
      </c>
      <c r="B45" t="s">
        <v>5</v>
      </c>
      <c r="C45" t="s">
        <v>29</v>
      </c>
      <c r="D45" t="s">
        <v>7</v>
      </c>
      <c r="E45">
        <f>IF(_7024[[#This Row],[Vote]]="YEA",1,0)</f>
        <v>1</v>
      </c>
      <c r="F45">
        <f>_xlfn.XLOOKUP("H.R. 7024",Table2[Bill],Table2[Agree Value],"ERROR")</f>
        <v>1</v>
      </c>
      <c r="G45">
        <f>IF(_7024[[#This Row],[Value]]=_7024[[#This Row],[Agree]],_7024[[#This Row],[Count]],0)</f>
        <v>8</v>
      </c>
      <c r="H45">
        <f>_xlfn.XLOOKUP("H.R. 7024",Table2[Bill],Table2[Weight?],"Error")</f>
        <v>8</v>
      </c>
    </row>
    <row r="46" spans="1:8" x14ac:dyDescent="0.2">
      <c r="A46" t="s">
        <v>73</v>
      </c>
      <c r="B46" t="s">
        <v>1</v>
      </c>
      <c r="C46" t="s">
        <v>62</v>
      </c>
      <c r="D46" t="s">
        <v>7</v>
      </c>
      <c r="E46">
        <f>IF(_7024[[#This Row],[Vote]]="YEA",1,0)</f>
        <v>1</v>
      </c>
      <c r="F46">
        <f>_xlfn.XLOOKUP("H.R. 7024",Table2[Bill],Table2[Agree Value],"ERROR")</f>
        <v>1</v>
      </c>
      <c r="G46">
        <f>IF(_7024[[#This Row],[Value]]=_7024[[#This Row],[Agree]],_7024[[#This Row],[Count]],0)</f>
        <v>8</v>
      </c>
      <c r="H46">
        <f>_xlfn.XLOOKUP("H.R. 7024",Table2[Bill],Table2[Weight?],"Error")</f>
        <v>8</v>
      </c>
    </row>
    <row r="47" spans="1:8" x14ac:dyDescent="0.2">
      <c r="A47" t="s">
        <v>74</v>
      </c>
      <c r="B47" t="s">
        <v>5</v>
      </c>
      <c r="C47" t="s">
        <v>75</v>
      </c>
      <c r="D47" t="s">
        <v>7</v>
      </c>
      <c r="E47">
        <f>IF(_7024[[#This Row],[Vote]]="YEA",1,0)</f>
        <v>1</v>
      </c>
      <c r="F47">
        <f>_xlfn.XLOOKUP("H.R. 7024",Table2[Bill],Table2[Agree Value],"ERROR")</f>
        <v>1</v>
      </c>
      <c r="G47">
        <f>IF(_7024[[#This Row],[Value]]=_7024[[#This Row],[Agree]],_7024[[#This Row],[Count]],0)</f>
        <v>8</v>
      </c>
      <c r="H47">
        <f>_xlfn.XLOOKUP("H.R. 7024",Table2[Bill],Table2[Weight?],"Error")</f>
        <v>8</v>
      </c>
    </row>
    <row r="48" spans="1:8" x14ac:dyDescent="0.2">
      <c r="A48" t="s">
        <v>76</v>
      </c>
      <c r="B48" t="s">
        <v>5</v>
      </c>
      <c r="C48" t="s">
        <v>15</v>
      </c>
      <c r="D48" t="s">
        <v>3</v>
      </c>
      <c r="E48">
        <f>IF(_7024[[#This Row],[Vote]]="YEA",1,0)</f>
        <v>0</v>
      </c>
      <c r="F48">
        <f>_xlfn.XLOOKUP("H.R. 7024",Table2[Bill],Table2[Agree Value],"ERROR")</f>
        <v>1</v>
      </c>
      <c r="G48">
        <f>IF(_7024[[#This Row],[Value]]=_7024[[#This Row],[Agree]],_7024[[#This Row],[Count]],0)</f>
        <v>0</v>
      </c>
      <c r="H48">
        <f>_xlfn.XLOOKUP("H.R. 7024",Table2[Bill],Table2[Weight?],"Error")</f>
        <v>8</v>
      </c>
    </row>
    <row r="49" spans="1:8" x14ac:dyDescent="0.2">
      <c r="A49" t="s">
        <v>77</v>
      </c>
      <c r="B49" t="s">
        <v>5</v>
      </c>
      <c r="C49" t="s">
        <v>11</v>
      </c>
      <c r="D49" t="s">
        <v>3</v>
      </c>
      <c r="E49">
        <f>IF(_7024[[#This Row],[Vote]]="YEA",1,0)</f>
        <v>0</v>
      </c>
      <c r="F49">
        <f>_xlfn.XLOOKUP("H.R. 7024",Table2[Bill],Table2[Agree Value],"ERROR")</f>
        <v>1</v>
      </c>
      <c r="G49">
        <f>IF(_7024[[#This Row],[Value]]=_7024[[#This Row],[Agree]],_7024[[#This Row],[Count]],0)</f>
        <v>0</v>
      </c>
      <c r="H49">
        <f>_xlfn.XLOOKUP("H.R. 7024",Table2[Bill],Table2[Weight?],"Error")</f>
        <v>8</v>
      </c>
    </row>
    <row r="50" spans="1:8" x14ac:dyDescent="0.2">
      <c r="A50" t="s">
        <v>78</v>
      </c>
      <c r="B50" t="s">
        <v>1</v>
      </c>
      <c r="C50" t="s">
        <v>11</v>
      </c>
      <c r="D50" t="s">
        <v>3</v>
      </c>
      <c r="E50">
        <f>IF(_7024[[#This Row],[Vote]]="YEA",1,0)</f>
        <v>0</v>
      </c>
      <c r="F50">
        <f>_xlfn.XLOOKUP("H.R. 7024",Table2[Bill],Table2[Agree Value],"ERROR")</f>
        <v>1</v>
      </c>
      <c r="G50">
        <f>IF(_7024[[#This Row],[Value]]=_7024[[#This Row],[Agree]],_7024[[#This Row],[Count]],0)</f>
        <v>0</v>
      </c>
      <c r="H50">
        <f>_xlfn.XLOOKUP("H.R. 7024",Table2[Bill],Table2[Weight?],"Error")</f>
        <v>8</v>
      </c>
    </row>
    <row r="51" spans="1:8" x14ac:dyDescent="0.2">
      <c r="A51" t="s">
        <v>79</v>
      </c>
      <c r="B51" t="s">
        <v>5</v>
      </c>
      <c r="C51" t="s">
        <v>9</v>
      </c>
      <c r="D51" t="s">
        <v>7</v>
      </c>
      <c r="E51">
        <f>IF(_7024[[#This Row],[Vote]]="YEA",1,0)</f>
        <v>1</v>
      </c>
      <c r="F51">
        <f>_xlfn.XLOOKUP("H.R. 7024",Table2[Bill],Table2[Agree Value],"ERROR")</f>
        <v>1</v>
      </c>
      <c r="G51">
        <f>IF(_7024[[#This Row],[Value]]=_7024[[#This Row],[Agree]],_7024[[#This Row],[Count]],0)</f>
        <v>8</v>
      </c>
      <c r="H51">
        <f>_xlfn.XLOOKUP("H.R. 7024",Table2[Bill],Table2[Weight?],"Error")</f>
        <v>8</v>
      </c>
    </row>
    <row r="52" spans="1:8" x14ac:dyDescent="0.2">
      <c r="A52" t="s">
        <v>80</v>
      </c>
      <c r="B52" t="s">
        <v>5</v>
      </c>
      <c r="C52" t="s">
        <v>39</v>
      </c>
      <c r="D52" t="s">
        <v>7</v>
      </c>
      <c r="E52">
        <f>IF(_7024[[#This Row],[Vote]]="YEA",1,0)</f>
        <v>1</v>
      </c>
      <c r="F52">
        <f>_xlfn.XLOOKUP("H.R. 7024",Table2[Bill],Table2[Agree Value],"ERROR")</f>
        <v>1</v>
      </c>
      <c r="G52">
        <f>IF(_7024[[#This Row],[Value]]=_7024[[#This Row],[Agree]],_7024[[#This Row],[Count]],0)</f>
        <v>8</v>
      </c>
      <c r="H52">
        <f>_xlfn.XLOOKUP("H.R. 7024",Table2[Bill],Table2[Weight?],"Error")</f>
        <v>8</v>
      </c>
    </row>
    <row r="53" spans="1:8" x14ac:dyDescent="0.2">
      <c r="A53" t="s">
        <v>81</v>
      </c>
      <c r="B53" t="s">
        <v>1</v>
      </c>
      <c r="C53" t="s">
        <v>59</v>
      </c>
      <c r="D53" t="s">
        <v>7</v>
      </c>
      <c r="E53">
        <f>IF(_7024[[#This Row],[Vote]]="YEA",1,0)</f>
        <v>1</v>
      </c>
      <c r="F53">
        <f>_xlfn.XLOOKUP("H.R. 7024",Table2[Bill],Table2[Agree Value],"ERROR")</f>
        <v>1</v>
      </c>
      <c r="G53">
        <f>IF(_7024[[#This Row],[Value]]=_7024[[#This Row],[Agree]],_7024[[#This Row],[Count]],0)</f>
        <v>8</v>
      </c>
      <c r="H53">
        <f>_xlfn.XLOOKUP("H.R. 7024",Table2[Bill],Table2[Weight?],"Error")</f>
        <v>8</v>
      </c>
    </row>
    <row r="54" spans="1:8" x14ac:dyDescent="0.2">
      <c r="A54" t="s">
        <v>82</v>
      </c>
      <c r="B54" t="s">
        <v>1</v>
      </c>
      <c r="C54" t="s">
        <v>9</v>
      </c>
      <c r="D54" t="s">
        <v>7</v>
      </c>
      <c r="E54">
        <f>IF(_7024[[#This Row],[Vote]]="YEA",1,0)</f>
        <v>1</v>
      </c>
      <c r="F54">
        <f>_xlfn.XLOOKUP("H.R. 7024",Table2[Bill],Table2[Agree Value],"ERROR")</f>
        <v>1</v>
      </c>
      <c r="G54">
        <f>IF(_7024[[#This Row],[Value]]=_7024[[#This Row],[Agree]],_7024[[#This Row],[Count]],0)</f>
        <v>8</v>
      </c>
      <c r="H54">
        <f>_xlfn.XLOOKUP("H.R. 7024",Table2[Bill],Table2[Weight?],"Error")</f>
        <v>8</v>
      </c>
    </row>
    <row r="55" spans="1:8" x14ac:dyDescent="0.2">
      <c r="A55" t="s">
        <v>83</v>
      </c>
      <c r="B55" t="s">
        <v>1</v>
      </c>
      <c r="C55" t="s">
        <v>9</v>
      </c>
      <c r="D55" t="s">
        <v>7</v>
      </c>
      <c r="E55">
        <f>IF(_7024[[#This Row],[Vote]]="YEA",1,0)</f>
        <v>1</v>
      </c>
      <c r="F55">
        <f>_xlfn.XLOOKUP("H.R. 7024",Table2[Bill],Table2[Agree Value],"ERROR")</f>
        <v>1</v>
      </c>
      <c r="G55">
        <f>IF(_7024[[#This Row],[Value]]=_7024[[#This Row],[Agree]],_7024[[#This Row],[Count]],0)</f>
        <v>8</v>
      </c>
      <c r="H55">
        <f>_xlfn.XLOOKUP("H.R. 7024",Table2[Bill],Table2[Weight?],"Error")</f>
        <v>8</v>
      </c>
    </row>
    <row r="56" spans="1:8" x14ac:dyDescent="0.2">
      <c r="A56" t="s">
        <v>84</v>
      </c>
      <c r="B56" t="s">
        <v>5</v>
      </c>
      <c r="C56" t="s">
        <v>31</v>
      </c>
      <c r="D56" t="s">
        <v>7</v>
      </c>
      <c r="E56">
        <f>IF(_7024[[#This Row],[Vote]]="YEA",1,0)</f>
        <v>1</v>
      </c>
      <c r="F56">
        <f>_xlfn.XLOOKUP("H.R. 7024",Table2[Bill],Table2[Agree Value],"ERROR")</f>
        <v>1</v>
      </c>
      <c r="G56">
        <f>IF(_7024[[#This Row],[Value]]=_7024[[#This Row],[Agree]],_7024[[#This Row],[Count]],0)</f>
        <v>8</v>
      </c>
      <c r="H56">
        <f>_xlfn.XLOOKUP("H.R. 7024",Table2[Bill],Table2[Weight?],"Error")</f>
        <v>8</v>
      </c>
    </row>
    <row r="57" spans="1:8" x14ac:dyDescent="0.2">
      <c r="A57" t="s">
        <v>85</v>
      </c>
      <c r="B57" t="s">
        <v>5</v>
      </c>
      <c r="C57" t="s">
        <v>6</v>
      </c>
      <c r="D57" t="s">
        <v>3</v>
      </c>
      <c r="E57">
        <f>IF(_7024[[#This Row],[Vote]]="YEA",1,0)</f>
        <v>0</v>
      </c>
      <c r="F57">
        <f>_xlfn.XLOOKUP("H.R. 7024",Table2[Bill],Table2[Agree Value],"ERROR")</f>
        <v>1</v>
      </c>
      <c r="G57">
        <f>IF(_7024[[#This Row],[Value]]=_7024[[#This Row],[Agree]],_7024[[#This Row],[Count]],0)</f>
        <v>0</v>
      </c>
      <c r="H57">
        <f>_xlfn.XLOOKUP("H.R. 7024",Table2[Bill],Table2[Weight?],"Error")</f>
        <v>8</v>
      </c>
    </row>
    <row r="58" spans="1:8" x14ac:dyDescent="0.2">
      <c r="A58" t="s">
        <v>86</v>
      </c>
      <c r="B58" t="s">
        <v>1</v>
      </c>
      <c r="C58" t="s">
        <v>29</v>
      </c>
      <c r="D58" t="s">
        <v>7</v>
      </c>
      <c r="E58">
        <f>IF(_7024[[#This Row],[Vote]]="YEA",1,0)</f>
        <v>1</v>
      </c>
      <c r="F58">
        <f>_xlfn.XLOOKUP("H.R. 7024",Table2[Bill],Table2[Agree Value],"ERROR")</f>
        <v>1</v>
      </c>
      <c r="G58">
        <f>IF(_7024[[#This Row],[Value]]=_7024[[#This Row],[Agree]],_7024[[#This Row],[Count]],0)</f>
        <v>8</v>
      </c>
      <c r="H58">
        <f>_xlfn.XLOOKUP("H.R. 7024",Table2[Bill],Table2[Weight?],"Error")</f>
        <v>8</v>
      </c>
    </row>
    <row r="59" spans="1:8" x14ac:dyDescent="0.2">
      <c r="A59" t="s">
        <v>87</v>
      </c>
      <c r="B59" t="s">
        <v>5</v>
      </c>
      <c r="C59" t="s">
        <v>13</v>
      </c>
      <c r="D59" t="s">
        <v>7</v>
      </c>
      <c r="E59">
        <f>IF(_7024[[#This Row],[Vote]]="YEA",1,0)</f>
        <v>1</v>
      </c>
      <c r="F59">
        <f>_xlfn.XLOOKUP("H.R. 7024",Table2[Bill],Table2[Agree Value],"ERROR")</f>
        <v>1</v>
      </c>
      <c r="G59">
        <f>IF(_7024[[#This Row],[Value]]=_7024[[#This Row],[Agree]],_7024[[#This Row],[Count]],0)</f>
        <v>8</v>
      </c>
      <c r="H59">
        <f>_xlfn.XLOOKUP("H.R. 7024",Table2[Bill],Table2[Weight?],"Error")</f>
        <v>8</v>
      </c>
    </row>
    <row r="60" spans="1:8" x14ac:dyDescent="0.2">
      <c r="A60" t="s">
        <v>88</v>
      </c>
      <c r="B60" t="s">
        <v>1</v>
      </c>
      <c r="C60" t="s">
        <v>89</v>
      </c>
      <c r="D60" t="s">
        <v>7</v>
      </c>
      <c r="E60">
        <f>IF(_7024[[#This Row],[Vote]]="YEA",1,0)</f>
        <v>1</v>
      </c>
      <c r="F60">
        <f>_xlfn.XLOOKUP("H.R. 7024",Table2[Bill],Table2[Agree Value],"ERROR")</f>
        <v>1</v>
      </c>
      <c r="G60">
        <f>IF(_7024[[#This Row],[Value]]=_7024[[#This Row],[Agree]],_7024[[#This Row],[Count]],0)</f>
        <v>8</v>
      </c>
      <c r="H60">
        <f>_xlfn.XLOOKUP("H.R. 7024",Table2[Bill],Table2[Weight?],"Error")</f>
        <v>8</v>
      </c>
    </row>
    <row r="61" spans="1:8" x14ac:dyDescent="0.2">
      <c r="A61" t="s">
        <v>90</v>
      </c>
      <c r="B61" t="s">
        <v>5</v>
      </c>
      <c r="C61" t="s">
        <v>15</v>
      </c>
      <c r="D61" t="s">
        <v>7</v>
      </c>
      <c r="E61">
        <f>IF(_7024[[#This Row],[Vote]]="YEA",1,0)</f>
        <v>1</v>
      </c>
      <c r="F61">
        <f>_xlfn.XLOOKUP("H.R. 7024",Table2[Bill],Table2[Agree Value],"ERROR")</f>
        <v>1</v>
      </c>
      <c r="G61">
        <f>IF(_7024[[#This Row],[Value]]=_7024[[#This Row],[Agree]],_7024[[#This Row],[Count]],0)</f>
        <v>8</v>
      </c>
      <c r="H61">
        <f>_xlfn.XLOOKUP("H.R. 7024",Table2[Bill],Table2[Weight?],"Error")</f>
        <v>8</v>
      </c>
    </row>
    <row r="62" spans="1:8" x14ac:dyDescent="0.2">
      <c r="A62" t="s">
        <v>91</v>
      </c>
      <c r="B62" t="s">
        <v>1</v>
      </c>
      <c r="C62" t="s">
        <v>66</v>
      </c>
      <c r="D62" t="s">
        <v>7</v>
      </c>
      <c r="E62">
        <f>IF(_7024[[#This Row],[Vote]]="YEA",1,0)</f>
        <v>1</v>
      </c>
      <c r="F62">
        <f>_xlfn.XLOOKUP("H.R. 7024",Table2[Bill],Table2[Agree Value],"ERROR")</f>
        <v>1</v>
      </c>
      <c r="G62">
        <f>IF(_7024[[#This Row],[Value]]=_7024[[#This Row],[Agree]],_7024[[#This Row],[Count]],0)</f>
        <v>8</v>
      </c>
      <c r="H62">
        <f>_xlfn.XLOOKUP("H.R. 7024",Table2[Bill],Table2[Weight?],"Error")</f>
        <v>8</v>
      </c>
    </row>
    <row r="63" spans="1:8" x14ac:dyDescent="0.2">
      <c r="A63" t="s">
        <v>92</v>
      </c>
      <c r="B63" t="s">
        <v>1</v>
      </c>
      <c r="C63" t="s">
        <v>15</v>
      </c>
      <c r="D63" t="s">
        <v>3</v>
      </c>
      <c r="E63">
        <f>IF(_7024[[#This Row],[Vote]]="YEA",1,0)</f>
        <v>0</v>
      </c>
      <c r="F63">
        <f>_xlfn.XLOOKUP("H.R. 7024",Table2[Bill],Table2[Agree Value],"ERROR")</f>
        <v>1</v>
      </c>
      <c r="G63">
        <f>IF(_7024[[#This Row],[Value]]=_7024[[#This Row],[Agree]],_7024[[#This Row],[Count]],0)</f>
        <v>0</v>
      </c>
      <c r="H63">
        <f>_xlfn.XLOOKUP("H.R. 7024",Table2[Bill],Table2[Weight?],"Error")</f>
        <v>8</v>
      </c>
    </row>
    <row r="64" spans="1:8" x14ac:dyDescent="0.2">
      <c r="A64" t="s">
        <v>93</v>
      </c>
      <c r="B64" t="s">
        <v>1</v>
      </c>
      <c r="C64" t="s">
        <v>94</v>
      </c>
      <c r="D64" t="s">
        <v>7</v>
      </c>
      <c r="E64">
        <f>IF(_7024[[#This Row],[Vote]]="YEA",1,0)</f>
        <v>1</v>
      </c>
      <c r="F64">
        <f>_xlfn.XLOOKUP("H.R. 7024",Table2[Bill],Table2[Agree Value],"ERROR")</f>
        <v>1</v>
      </c>
      <c r="G64">
        <f>IF(_7024[[#This Row],[Value]]=_7024[[#This Row],[Agree]],_7024[[#This Row],[Count]],0)</f>
        <v>8</v>
      </c>
      <c r="H64">
        <f>_xlfn.XLOOKUP("H.R. 7024",Table2[Bill],Table2[Weight?],"Error")</f>
        <v>8</v>
      </c>
    </row>
    <row r="65" spans="1:8" x14ac:dyDescent="0.2">
      <c r="A65" t="s">
        <v>95</v>
      </c>
      <c r="B65" t="s">
        <v>1</v>
      </c>
      <c r="C65" t="s">
        <v>62</v>
      </c>
      <c r="D65" t="s">
        <v>7</v>
      </c>
      <c r="E65">
        <f>IF(_7024[[#This Row],[Vote]]="YEA",1,0)</f>
        <v>1</v>
      </c>
      <c r="F65">
        <f>_xlfn.XLOOKUP("H.R. 7024",Table2[Bill],Table2[Agree Value],"ERROR")</f>
        <v>1</v>
      </c>
      <c r="G65">
        <f>IF(_7024[[#This Row],[Value]]=_7024[[#This Row],[Agree]],_7024[[#This Row],[Count]],0)</f>
        <v>8</v>
      </c>
      <c r="H65">
        <f>_xlfn.XLOOKUP("H.R. 7024",Table2[Bill],Table2[Weight?],"Error")</f>
        <v>8</v>
      </c>
    </row>
    <row r="66" spans="1:8" x14ac:dyDescent="0.2">
      <c r="A66" t="s">
        <v>96</v>
      </c>
      <c r="B66" t="s">
        <v>1</v>
      </c>
      <c r="C66" t="s">
        <v>39</v>
      </c>
      <c r="D66" t="s">
        <v>7</v>
      </c>
      <c r="E66">
        <f>IF(_7024[[#This Row],[Vote]]="YEA",1,0)</f>
        <v>1</v>
      </c>
      <c r="F66">
        <f>_xlfn.XLOOKUP("H.R. 7024",Table2[Bill],Table2[Agree Value],"ERROR")</f>
        <v>1</v>
      </c>
      <c r="G66">
        <f>IF(_7024[[#This Row],[Value]]=_7024[[#This Row],[Agree]],_7024[[#This Row],[Count]],0)</f>
        <v>8</v>
      </c>
      <c r="H66">
        <f>_xlfn.XLOOKUP("H.R. 7024",Table2[Bill],Table2[Weight?],"Error")</f>
        <v>8</v>
      </c>
    </row>
    <row r="67" spans="1:8" x14ac:dyDescent="0.2">
      <c r="A67" t="s">
        <v>97</v>
      </c>
      <c r="B67" t="s">
        <v>1</v>
      </c>
      <c r="C67" t="s">
        <v>15</v>
      </c>
      <c r="D67" t="s">
        <v>7</v>
      </c>
      <c r="E67">
        <f>IF(_7024[[#This Row],[Vote]]="YEA",1,0)</f>
        <v>1</v>
      </c>
      <c r="F67">
        <f>_xlfn.XLOOKUP("H.R. 7024",Table2[Bill],Table2[Agree Value],"ERROR")</f>
        <v>1</v>
      </c>
      <c r="G67">
        <f>IF(_7024[[#This Row],[Value]]=_7024[[#This Row],[Agree]],_7024[[#This Row],[Count]],0)</f>
        <v>8</v>
      </c>
      <c r="H67">
        <f>_xlfn.XLOOKUP("H.R. 7024",Table2[Bill],Table2[Weight?],"Error")</f>
        <v>8</v>
      </c>
    </row>
    <row r="68" spans="1:8" x14ac:dyDescent="0.2">
      <c r="A68" t="s">
        <v>98</v>
      </c>
      <c r="B68" t="s">
        <v>5</v>
      </c>
      <c r="C68" t="s">
        <v>42</v>
      </c>
      <c r="D68" t="s">
        <v>7</v>
      </c>
      <c r="E68">
        <f>IF(_7024[[#This Row],[Vote]]="YEA",1,0)</f>
        <v>1</v>
      </c>
      <c r="F68">
        <f>_xlfn.XLOOKUP("H.R. 7024",Table2[Bill],Table2[Agree Value],"ERROR")</f>
        <v>1</v>
      </c>
      <c r="G68">
        <f>IF(_7024[[#This Row],[Value]]=_7024[[#This Row],[Agree]],_7024[[#This Row],[Count]],0)</f>
        <v>8</v>
      </c>
      <c r="H68">
        <f>_xlfn.XLOOKUP("H.R. 7024",Table2[Bill],Table2[Weight?],"Error")</f>
        <v>8</v>
      </c>
    </row>
    <row r="69" spans="1:8" x14ac:dyDescent="0.2">
      <c r="A69" t="s">
        <v>99</v>
      </c>
      <c r="B69" t="s">
        <v>1</v>
      </c>
      <c r="C69" t="s">
        <v>39</v>
      </c>
      <c r="D69" t="s">
        <v>7</v>
      </c>
      <c r="E69">
        <f>IF(_7024[[#This Row],[Vote]]="YEA",1,0)</f>
        <v>1</v>
      </c>
      <c r="F69">
        <f>_xlfn.XLOOKUP("H.R. 7024",Table2[Bill],Table2[Agree Value],"ERROR")</f>
        <v>1</v>
      </c>
      <c r="G69">
        <f>IF(_7024[[#This Row],[Value]]=_7024[[#This Row],[Agree]],_7024[[#This Row],[Count]],0)</f>
        <v>8</v>
      </c>
      <c r="H69">
        <f>_xlfn.XLOOKUP("H.R. 7024",Table2[Bill],Table2[Weight?],"Error")</f>
        <v>8</v>
      </c>
    </row>
    <row r="70" spans="1:8" x14ac:dyDescent="0.2">
      <c r="A70" t="s">
        <v>100</v>
      </c>
      <c r="B70" t="s">
        <v>1</v>
      </c>
      <c r="C70" t="s">
        <v>9</v>
      </c>
      <c r="D70" t="s">
        <v>7</v>
      </c>
      <c r="E70">
        <f>IF(_7024[[#This Row],[Vote]]="YEA",1,0)</f>
        <v>1</v>
      </c>
      <c r="F70">
        <f>_xlfn.XLOOKUP("H.R. 7024",Table2[Bill],Table2[Agree Value],"ERROR")</f>
        <v>1</v>
      </c>
      <c r="G70">
        <f>IF(_7024[[#This Row],[Value]]=_7024[[#This Row],[Agree]],_7024[[#This Row],[Count]],0)</f>
        <v>8</v>
      </c>
      <c r="H70">
        <f>_xlfn.XLOOKUP("H.R. 7024",Table2[Bill],Table2[Weight?],"Error")</f>
        <v>8</v>
      </c>
    </row>
    <row r="71" spans="1:8" x14ac:dyDescent="0.2">
      <c r="A71" t="s">
        <v>101</v>
      </c>
      <c r="B71" t="s">
        <v>5</v>
      </c>
      <c r="C71" t="s">
        <v>51</v>
      </c>
      <c r="D71" t="s">
        <v>7</v>
      </c>
      <c r="E71">
        <f>IF(_7024[[#This Row],[Vote]]="YEA",1,0)</f>
        <v>1</v>
      </c>
      <c r="F71">
        <f>_xlfn.XLOOKUP("H.R. 7024",Table2[Bill],Table2[Agree Value],"ERROR")</f>
        <v>1</v>
      </c>
      <c r="G71">
        <f>IF(_7024[[#This Row],[Value]]=_7024[[#This Row],[Agree]],_7024[[#This Row],[Count]],0)</f>
        <v>8</v>
      </c>
      <c r="H71">
        <f>_xlfn.XLOOKUP("H.R. 7024",Table2[Bill],Table2[Weight?],"Error")</f>
        <v>8</v>
      </c>
    </row>
    <row r="72" spans="1:8" x14ac:dyDescent="0.2">
      <c r="A72" t="s">
        <v>102</v>
      </c>
      <c r="B72" t="s">
        <v>1</v>
      </c>
      <c r="C72" t="s">
        <v>24</v>
      </c>
      <c r="D72" t="s">
        <v>7</v>
      </c>
      <c r="E72">
        <f>IF(_7024[[#This Row],[Vote]]="YEA",1,0)</f>
        <v>1</v>
      </c>
      <c r="F72">
        <f>_xlfn.XLOOKUP("H.R. 7024",Table2[Bill],Table2[Agree Value],"ERROR")</f>
        <v>1</v>
      </c>
      <c r="G72">
        <f>IF(_7024[[#This Row],[Value]]=_7024[[#This Row],[Agree]],_7024[[#This Row],[Count]],0)</f>
        <v>8</v>
      </c>
      <c r="H72">
        <f>_xlfn.XLOOKUP("H.R. 7024",Table2[Bill],Table2[Weight?],"Error")</f>
        <v>8</v>
      </c>
    </row>
    <row r="73" spans="1:8" x14ac:dyDescent="0.2">
      <c r="A73" t="s">
        <v>103</v>
      </c>
      <c r="B73" t="s">
        <v>1</v>
      </c>
      <c r="C73" t="s">
        <v>64</v>
      </c>
      <c r="D73" t="s">
        <v>7</v>
      </c>
      <c r="E73">
        <f>IF(_7024[[#This Row],[Vote]]="YEA",1,0)</f>
        <v>1</v>
      </c>
      <c r="F73">
        <f>_xlfn.XLOOKUP("H.R. 7024",Table2[Bill],Table2[Agree Value],"ERROR")</f>
        <v>1</v>
      </c>
      <c r="G73">
        <f>IF(_7024[[#This Row],[Value]]=_7024[[#This Row],[Agree]],_7024[[#This Row],[Count]],0)</f>
        <v>8</v>
      </c>
      <c r="H73">
        <f>_xlfn.XLOOKUP("H.R. 7024",Table2[Bill],Table2[Weight?],"Error")</f>
        <v>8</v>
      </c>
    </row>
    <row r="74" spans="1:8" x14ac:dyDescent="0.2">
      <c r="A74" t="s">
        <v>104</v>
      </c>
      <c r="B74" t="s">
        <v>1</v>
      </c>
      <c r="C74" t="s">
        <v>11</v>
      </c>
      <c r="D74" t="s">
        <v>7</v>
      </c>
      <c r="E74">
        <f>IF(_7024[[#This Row],[Vote]]="YEA",1,0)</f>
        <v>1</v>
      </c>
      <c r="F74">
        <f>_xlfn.XLOOKUP("H.R. 7024",Table2[Bill],Table2[Agree Value],"ERROR")</f>
        <v>1</v>
      </c>
      <c r="G74">
        <f>IF(_7024[[#This Row],[Value]]=_7024[[#This Row],[Agree]],_7024[[#This Row],[Count]],0)</f>
        <v>8</v>
      </c>
      <c r="H74">
        <f>_xlfn.XLOOKUP("H.R. 7024",Table2[Bill],Table2[Weight?],"Error")</f>
        <v>8</v>
      </c>
    </row>
    <row r="75" spans="1:8" x14ac:dyDescent="0.2">
      <c r="A75" t="s">
        <v>105</v>
      </c>
      <c r="B75" t="s">
        <v>5</v>
      </c>
      <c r="C75" t="s">
        <v>47</v>
      </c>
      <c r="D75" t="s">
        <v>7</v>
      </c>
      <c r="E75">
        <f>IF(_7024[[#This Row],[Vote]]="YEA",1,0)</f>
        <v>1</v>
      </c>
      <c r="F75">
        <f>_xlfn.XLOOKUP("H.R. 7024",Table2[Bill],Table2[Agree Value],"ERROR")</f>
        <v>1</v>
      </c>
      <c r="G75">
        <f>IF(_7024[[#This Row],[Value]]=_7024[[#This Row],[Agree]],_7024[[#This Row],[Count]],0)</f>
        <v>8</v>
      </c>
      <c r="H75">
        <f>_xlfn.XLOOKUP("H.R. 7024",Table2[Bill],Table2[Weight?],"Error")</f>
        <v>8</v>
      </c>
    </row>
    <row r="76" spans="1:8" x14ac:dyDescent="0.2">
      <c r="A76" t="s">
        <v>106</v>
      </c>
      <c r="B76" t="s">
        <v>5</v>
      </c>
      <c r="C76" t="s">
        <v>15</v>
      </c>
      <c r="D76" t="s">
        <v>3</v>
      </c>
      <c r="E76">
        <f>IF(_7024[[#This Row],[Vote]]="YEA",1,0)</f>
        <v>0</v>
      </c>
      <c r="F76">
        <f>_xlfn.XLOOKUP("H.R. 7024",Table2[Bill],Table2[Agree Value],"ERROR")</f>
        <v>1</v>
      </c>
      <c r="G76">
        <f>IF(_7024[[#This Row],[Value]]=_7024[[#This Row],[Agree]],_7024[[#This Row],[Count]],0)</f>
        <v>0</v>
      </c>
      <c r="H76">
        <f>_xlfn.XLOOKUP("H.R. 7024",Table2[Bill],Table2[Weight?],"Error")</f>
        <v>8</v>
      </c>
    </row>
    <row r="77" spans="1:8" x14ac:dyDescent="0.2">
      <c r="A77" t="s">
        <v>107</v>
      </c>
      <c r="B77" t="s">
        <v>1</v>
      </c>
      <c r="C77" t="s">
        <v>108</v>
      </c>
      <c r="D77" t="s">
        <v>7</v>
      </c>
      <c r="E77">
        <f>IF(_7024[[#This Row],[Vote]]="YEA",1,0)</f>
        <v>1</v>
      </c>
      <c r="F77">
        <f>_xlfn.XLOOKUP("H.R. 7024",Table2[Bill],Table2[Agree Value],"ERROR")</f>
        <v>1</v>
      </c>
      <c r="G77">
        <f>IF(_7024[[#This Row],[Value]]=_7024[[#This Row],[Agree]],_7024[[#This Row],[Count]],0)</f>
        <v>8</v>
      </c>
      <c r="H77">
        <f>_xlfn.XLOOKUP("H.R. 7024",Table2[Bill],Table2[Weight?],"Error")</f>
        <v>8</v>
      </c>
    </row>
    <row r="78" spans="1:8" x14ac:dyDescent="0.2">
      <c r="A78" t="s">
        <v>109</v>
      </c>
      <c r="B78" t="s">
        <v>5</v>
      </c>
      <c r="C78" t="s">
        <v>13</v>
      </c>
      <c r="D78" t="s">
        <v>3</v>
      </c>
      <c r="E78">
        <f>IF(_7024[[#This Row],[Vote]]="YEA",1,0)</f>
        <v>0</v>
      </c>
      <c r="F78">
        <f>_xlfn.XLOOKUP("H.R. 7024",Table2[Bill],Table2[Agree Value],"ERROR")</f>
        <v>1</v>
      </c>
      <c r="G78">
        <f>IF(_7024[[#This Row],[Value]]=_7024[[#This Row],[Agree]],_7024[[#This Row],[Count]],0)</f>
        <v>0</v>
      </c>
      <c r="H78">
        <f>_xlfn.XLOOKUP("H.R. 7024",Table2[Bill],Table2[Weight?],"Error")</f>
        <v>8</v>
      </c>
    </row>
    <row r="79" spans="1:8" x14ac:dyDescent="0.2">
      <c r="A79" t="s">
        <v>110</v>
      </c>
      <c r="B79" t="s">
        <v>1</v>
      </c>
      <c r="C79" t="s">
        <v>75</v>
      </c>
      <c r="D79" t="s">
        <v>7</v>
      </c>
      <c r="E79">
        <f>IF(_7024[[#This Row],[Vote]]="YEA",1,0)</f>
        <v>1</v>
      </c>
      <c r="F79">
        <f>_xlfn.XLOOKUP("H.R. 7024",Table2[Bill],Table2[Agree Value],"ERROR")</f>
        <v>1</v>
      </c>
      <c r="G79">
        <f>IF(_7024[[#This Row],[Value]]=_7024[[#This Row],[Agree]],_7024[[#This Row],[Count]],0)</f>
        <v>8</v>
      </c>
      <c r="H79">
        <f>_xlfn.XLOOKUP("H.R. 7024",Table2[Bill],Table2[Weight?],"Error")</f>
        <v>8</v>
      </c>
    </row>
    <row r="80" spans="1:8" x14ac:dyDescent="0.2">
      <c r="A80" t="s">
        <v>111</v>
      </c>
      <c r="B80" t="s">
        <v>5</v>
      </c>
      <c r="C80" t="s">
        <v>49</v>
      </c>
      <c r="D80" t="s">
        <v>7</v>
      </c>
      <c r="E80">
        <f>IF(_7024[[#This Row],[Vote]]="YEA",1,0)</f>
        <v>1</v>
      </c>
      <c r="F80">
        <f>_xlfn.XLOOKUP("H.R. 7024",Table2[Bill],Table2[Agree Value],"ERROR")</f>
        <v>1</v>
      </c>
      <c r="G80">
        <f>IF(_7024[[#This Row],[Value]]=_7024[[#This Row],[Agree]],_7024[[#This Row],[Count]],0)</f>
        <v>8</v>
      </c>
      <c r="H80">
        <f>_xlfn.XLOOKUP("H.R. 7024",Table2[Bill],Table2[Weight?],"Error")</f>
        <v>8</v>
      </c>
    </row>
    <row r="81" spans="1:8" x14ac:dyDescent="0.2">
      <c r="A81" t="s">
        <v>112</v>
      </c>
      <c r="B81" t="s">
        <v>5</v>
      </c>
      <c r="C81" t="s">
        <v>13</v>
      </c>
      <c r="D81" t="s">
        <v>7</v>
      </c>
      <c r="E81">
        <f>IF(_7024[[#This Row],[Vote]]="YEA",1,0)</f>
        <v>1</v>
      </c>
      <c r="F81">
        <f>_xlfn.XLOOKUP("H.R. 7024",Table2[Bill],Table2[Agree Value],"ERROR")</f>
        <v>1</v>
      </c>
      <c r="G81">
        <f>IF(_7024[[#This Row],[Value]]=_7024[[#This Row],[Agree]],_7024[[#This Row],[Count]],0)</f>
        <v>8</v>
      </c>
      <c r="H81">
        <f>_xlfn.XLOOKUP("H.R. 7024",Table2[Bill],Table2[Weight?],"Error")</f>
        <v>8</v>
      </c>
    </row>
    <row r="82" spans="1:8" x14ac:dyDescent="0.2">
      <c r="A82" t="s">
        <v>113</v>
      </c>
      <c r="B82" t="s">
        <v>5</v>
      </c>
      <c r="C82" t="s">
        <v>36</v>
      </c>
      <c r="D82" t="s">
        <v>7</v>
      </c>
      <c r="E82">
        <f>IF(_7024[[#This Row],[Vote]]="YEA",1,0)</f>
        <v>1</v>
      </c>
      <c r="F82">
        <f>_xlfn.XLOOKUP("H.R. 7024",Table2[Bill],Table2[Agree Value],"ERROR")</f>
        <v>1</v>
      </c>
      <c r="G82">
        <f>IF(_7024[[#This Row],[Value]]=_7024[[#This Row],[Agree]],_7024[[#This Row],[Count]],0)</f>
        <v>8</v>
      </c>
      <c r="H82">
        <f>_xlfn.XLOOKUP("H.R. 7024",Table2[Bill],Table2[Weight?],"Error")</f>
        <v>8</v>
      </c>
    </row>
    <row r="83" spans="1:8" x14ac:dyDescent="0.2">
      <c r="A83" t="s">
        <v>114</v>
      </c>
      <c r="B83" t="s">
        <v>1</v>
      </c>
      <c r="C83" t="s">
        <v>47</v>
      </c>
      <c r="D83" t="s">
        <v>7</v>
      </c>
      <c r="E83">
        <f>IF(_7024[[#This Row],[Vote]]="YEA",1,0)</f>
        <v>1</v>
      </c>
      <c r="F83">
        <f>_xlfn.XLOOKUP("H.R. 7024",Table2[Bill],Table2[Agree Value],"ERROR")</f>
        <v>1</v>
      </c>
      <c r="G83">
        <f>IF(_7024[[#This Row],[Value]]=_7024[[#This Row],[Agree]],_7024[[#This Row],[Count]],0)</f>
        <v>8</v>
      </c>
      <c r="H83">
        <f>_xlfn.XLOOKUP("H.R. 7024",Table2[Bill],Table2[Weight?],"Error")</f>
        <v>8</v>
      </c>
    </row>
    <row r="84" spans="1:8" x14ac:dyDescent="0.2">
      <c r="A84" t="s">
        <v>115</v>
      </c>
      <c r="B84" t="s">
        <v>1</v>
      </c>
      <c r="C84" t="s">
        <v>9</v>
      </c>
      <c r="D84" t="s">
        <v>7</v>
      </c>
      <c r="E84">
        <f>IF(_7024[[#This Row],[Vote]]="YEA",1,0)</f>
        <v>1</v>
      </c>
      <c r="F84">
        <f>_xlfn.XLOOKUP("H.R. 7024",Table2[Bill],Table2[Agree Value],"ERROR")</f>
        <v>1</v>
      </c>
      <c r="G84">
        <f>IF(_7024[[#This Row],[Value]]=_7024[[#This Row],[Agree]],_7024[[#This Row],[Count]],0)</f>
        <v>8</v>
      </c>
      <c r="H84">
        <f>_xlfn.XLOOKUP("H.R. 7024",Table2[Bill],Table2[Weight?],"Error")</f>
        <v>8</v>
      </c>
    </row>
    <row r="85" spans="1:8" x14ac:dyDescent="0.2">
      <c r="A85" t="s">
        <v>116</v>
      </c>
      <c r="B85" t="s">
        <v>1</v>
      </c>
      <c r="C85" t="s">
        <v>9</v>
      </c>
      <c r="D85" t="s">
        <v>7</v>
      </c>
      <c r="E85">
        <f>IF(_7024[[#This Row],[Vote]]="YEA",1,0)</f>
        <v>1</v>
      </c>
      <c r="F85">
        <f>_xlfn.XLOOKUP("H.R. 7024",Table2[Bill],Table2[Agree Value],"ERROR")</f>
        <v>1</v>
      </c>
      <c r="G85">
        <f>IF(_7024[[#This Row],[Value]]=_7024[[#This Row],[Agree]],_7024[[#This Row],[Count]],0)</f>
        <v>8</v>
      </c>
      <c r="H85">
        <f>_xlfn.XLOOKUP("H.R. 7024",Table2[Bill],Table2[Weight?],"Error")</f>
        <v>8</v>
      </c>
    </row>
    <row r="86" spans="1:8" x14ac:dyDescent="0.2">
      <c r="A86" t="s">
        <v>117</v>
      </c>
      <c r="B86" t="s">
        <v>1</v>
      </c>
      <c r="C86" t="s">
        <v>118</v>
      </c>
      <c r="D86" t="s">
        <v>7</v>
      </c>
      <c r="E86">
        <f>IF(_7024[[#This Row],[Vote]]="YEA",1,0)</f>
        <v>1</v>
      </c>
      <c r="F86">
        <f>_xlfn.XLOOKUP("H.R. 7024",Table2[Bill],Table2[Agree Value],"ERROR")</f>
        <v>1</v>
      </c>
      <c r="G86">
        <f>IF(_7024[[#This Row],[Value]]=_7024[[#This Row],[Agree]],_7024[[#This Row],[Count]],0)</f>
        <v>8</v>
      </c>
      <c r="H86">
        <f>_xlfn.XLOOKUP("H.R. 7024",Table2[Bill],Table2[Weight?],"Error")</f>
        <v>8</v>
      </c>
    </row>
    <row r="87" spans="1:8" x14ac:dyDescent="0.2">
      <c r="A87" t="s">
        <v>119</v>
      </c>
      <c r="B87" t="s">
        <v>1</v>
      </c>
      <c r="C87" t="s">
        <v>120</v>
      </c>
      <c r="D87" t="s">
        <v>7</v>
      </c>
      <c r="E87">
        <f>IF(_7024[[#This Row],[Vote]]="YEA",1,0)</f>
        <v>1</v>
      </c>
      <c r="F87">
        <f>_xlfn.XLOOKUP("H.R. 7024",Table2[Bill],Table2[Agree Value],"ERROR")</f>
        <v>1</v>
      </c>
      <c r="G87">
        <f>IF(_7024[[#This Row],[Value]]=_7024[[#This Row],[Agree]],_7024[[#This Row],[Count]],0)</f>
        <v>8</v>
      </c>
      <c r="H87">
        <f>_xlfn.XLOOKUP("H.R. 7024",Table2[Bill],Table2[Weight?],"Error")</f>
        <v>8</v>
      </c>
    </row>
    <row r="88" spans="1:8" x14ac:dyDescent="0.2">
      <c r="A88" t="s">
        <v>121</v>
      </c>
      <c r="B88" t="s">
        <v>5</v>
      </c>
      <c r="C88" t="s">
        <v>51</v>
      </c>
      <c r="D88" t="s">
        <v>3</v>
      </c>
      <c r="E88">
        <f>IF(_7024[[#This Row],[Vote]]="YEA",1,0)</f>
        <v>0</v>
      </c>
      <c r="F88">
        <f>_xlfn.XLOOKUP("H.R. 7024",Table2[Bill],Table2[Agree Value],"ERROR")</f>
        <v>1</v>
      </c>
      <c r="G88">
        <f>IF(_7024[[#This Row],[Value]]=_7024[[#This Row],[Agree]],_7024[[#This Row],[Count]],0)</f>
        <v>0</v>
      </c>
      <c r="H88">
        <f>_xlfn.XLOOKUP("H.R. 7024",Table2[Bill],Table2[Weight?],"Error")</f>
        <v>8</v>
      </c>
    </row>
    <row r="89" spans="1:8" x14ac:dyDescent="0.2">
      <c r="A89" t="s">
        <v>122</v>
      </c>
      <c r="B89" t="s">
        <v>5</v>
      </c>
      <c r="C89" t="s">
        <v>123</v>
      </c>
      <c r="D89" t="s">
        <v>7</v>
      </c>
      <c r="E89">
        <f>IF(_7024[[#This Row],[Vote]]="YEA",1,0)</f>
        <v>1</v>
      </c>
      <c r="F89">
        <f>_xlfn.XLOOKUP("H.R. 7024",Table2[Bill],Table2[Agree Value],"ERROR")</f>
        <v>1</v>
      </c>
      <c r="G89">
        <f>IF(_7024[[#This Row],[Value]]=_7024[[#This Row],[Agree]],_7024[[#This Row],[Count]],0)</f>
        <v>8</v>
      </c>
      <c r="H89">
        <f>_xlfn.XLOOKUP("H.R. 7024",Table2[Bill],Table2[Weight?],"Error")</f>
        <v>8</v>
      </c>
    </row>
    <row r="90" spans="1:8" x14ac:dyDescent="0.2">
      <c r="A90" t="s">
        <v>124</v>
      </c>
      <c r="B90" t="s">
        <v>5</v>
      </c>
      <c r="C90" t="s">
        <v>15</v>
      </c>
      <c r="D90" t="s">
        <v>7</v>
      </c>
      <c r="E90">
        <f>IF(_7024[[#This Row],[Vote]]="YEA",1,0)</f>
        <v>1</v>
      </c>
      <c r="F90">
        <f>_xlfn.XLOOKUP("H.R. 7024",Table2[Bill],Table2[Agree Value],"ERROR")</f>
        <v>1</v>
      </c>
      <c r="G90">
        <f>IF(_7024[[#This Row],[Value]]=_7024[[#This Row],[Agree]],_7024[[#This Row],[Count]],0)</f>
        <v>8</v>
      </c>
      <c r="H90">
        <f>_xlfn.XLOOKUP("H.R. 7024",Table2[Bill],Table2[Weight?],"Error")</f>
        <v>8</v>
      </c>
    </row>
    <row r="91" spans="1:8" x14ac:dyDescent="0.2">
      <c r="A91" t="s">
        <v>125</v>
      </c>
      <c r="B91" t="s">
        <v>1</v>
      </c>
      <c r="C91" t="s">
        <v>15</v>
      </c>
      <c r="D91" t="s">
        <v>7</v>
      </c>
      <c r="E91">
        <f>IF(_7024[[#This Row],[Vote]]="YEA",1,0)</f>
        <v>1</v>
      </c>
      <c r="F91">
        <f>_xlfn.XLOOKUP("H.R. 7024",Table2[Bill],Table2[Agree Value],"ERROR")</f>
        <v>1</v>
      </c>
      <c r="G91">
        <f>IF(_7024[[#This Row],[Value]]=_7024[[#This Row],[Agree]],_7024[[#This Row],[Count]],0)</f>
        <v>8</v>
      </c>
      <c r="H91">
        <f>_xlfn.XLOOKUP("H.R. 7024",Table2[Bill],Table2[Weight?],"Error")</f>
        <v>8</v>
      </c>
    </row>
    <row r="92" spans="1:8" x14ac:dyDescent="0.2">
      <c r="A92" t="s">
        <v>126</v>
      </c>
      <c r="B92" t="s">
        <v>1</v>
      </c>
      <c r="C92" t="s">
        <v>59</v>
      </c>
      <c r="D92" t="s">
        <v>7</v>
      </c>
      <c r="E92">
        <f>IF(_7024[[#This Row],[Vote]]="YEA",1,0)</f>
        <v>1</v>
      </c>
      <c r="F92">
        <f>_xlfn.XLOOKUP("H.R. 7024",Table2[Bill],Table2[Agree Value],"ERROR")</f>
        <v>1</v>
      </c>
      <c r="G92">
        <f>IF(_7024[[#This Row],[Value]]=_7024[[#This Row],[Agree]],_7024[[#This Row],[Count]],0)</f>
        <v>8</v>
      </c>
      <c r="H92">
        <f>_xlfn.XLOOKUP("H.R. 7024",Table2[Bill],Table2[Weight?],"Error")</f>
        <v>8</v>
      </c>
    </row>
    <row r="93" spans="1:8" x14ac:dyDescent="0.2">
      <c r="A93" t="s">
        <v>127</v>
      </c>
      <c r="B93" t="s">
        <v>1</v>
      </c>
      <c r="C93" t="s">
        <v>15</v>
      </c>
      <c r="D93" t="s">
        <v>7</v>
      </c>
      <c r="E93">
        <f>IF(_7024[[#This Row],[Vote]]="YEA",1,0)</f>
        <v>1</v>
      </c>
      <c r="F93">
        <f>_xlfn.XLOOKUP("H.R. 7024",Table2[Bill],Table2[Agree Value],"ERROR")</f>
        <v>1</v>
      </c>
      <c r="G93">
        <f>IF(_7024[[#This Row],[Value]]=_7024[[#This Row],[Agree]],_7024[[#This Row],[Count]],0)</f>
        <v>8</v>
      </c>
      <c r="H93">
        <f>_xlfn.XLOOKUP("H.R. 7024",Table2[Bill],Table2[Weight?],"Error")</f>
        <v>8</v>
      </c>
    </row>
    <row r="94" spans="1:8" x14ac:dyDescent="0.2">
      <c r="A94" t="s">
        <v>128</v>
      </c>
      <c r="B94" t="s">
        <v>5</v>
      </c>
      <c r="C94" t="s">
        <v>129</v>
      </c>
      <c r="D94" t="s">
        <v>7</v>
      </c>
      <c r="E94">
        <f>IF(_7024[[#This Row],[Vote]]="YEA",1,0)</f>
        <v>1</v>
      </c>
      <c r="F94">
        <f>_xlfn.XLOOKUP("H.R. 7024",Table2[Bill],Table2[Agree Value],"ERROR")</f>
        <v>1</v>
      </c>
      <c r="G94">
        <f>IF(_7024[[#This Row],[Value]]=_7024[[#This Row],[Agree]],_7024[[#This Row],[Count]],0)</f>
        <v>8</v>
      </c>
      <c r="H94">
        <f>_xlfn.XLOOKUP("H.R. 7024",Table2[Bill],Table2[Weight?],"Error")</f>
        <v>8</v>
      </c>
    </row>
    <row r="95" spans="1:8" x14ac:dyDescent="0.2">
      <c r="A95" t="s">
        <v>130</v>
      </c>
      <c r="B95" t="s">
        <v>5</v>
      </c>
      <c r="C95" t="s">
        <v>64</v>
      </c>
      <c r="D95" t="s">
        <v>3</v>
      </c>
      <c r="E95">
        <f>IF(_7024[[#This Row],[Vote]]="YEA",1,0)</f>
        <v>0</v>
      </c>
      <c r="F95">
        <f>_xlfn.XLOOKUP("H.R. 7024",Table2[Bill],Table2[Agree Value],"ERROR")</f>
        <v>1</v>
      </c>
      <c r="G95">
        <f>IF(_7024[[#This Row],[Value]]=_7024[[#This Row],[Agree]],_7024[[#This Row],[Count]],0)</f>
        <v>0</v>
      </c>
      <c r="H95">
        <f>_xlfn.XLOOKUP("H.R. 7024",Table2[Bill],Table2[Weight?],"Error")</f>
        <v>8</v>
      </c>
    </row>
    <row r="96" spans="1:8" x14ac:dyDescent="0.2">
      <c r="A96" t="s">
        <v>131</v>
      </c>
      <c r="B96" t="s">
        <v>1</v>
      </c>
      <c r="C96" t="s">
        <v>132</v>
      </c>
      <c r="D96" t="s">
        <v>7</v>
      </c>
      <c r="E96">
        <f>IF(_7024[[#This Row],[Vote]]="YEA",1,0)</f>
        <v>1</v>
      </c>
      <c r="F96">
        <f>_xlfn.XLOOKUP("H.R. 7024",Table2[Bill],Table2[Agree Value],"ERROR")</f>
        <v>1</v>
      </c>
      <c r="G96">
        <f>IF(_7024[[#This Row],[Value]]=_7024[[#This Row],[Agree]],_7024[[#This Row],[Count]],0)</f>
        <v>8</v>
      </c>
      <c r="H96">
        <f>_xlfn.XLOOKUP("H.R. 7024",Table2[Bill],Table2[Weight?],"Error")</f>
        <v>8</v>
      </c>
    </row>
    <row r="97" spans="1:8" x14ac:dyDescent="0.2">
      <c r="A97" t="s">
        <v>133</v>
      </c>
      <c r="B97" t="s">
        <v>5</v>
      </c>
      <c r="C97" t="s">
        <v>31</v>
      </c>
      <c r="D97" t="s">
        <v>3</v>
      </c>
      <c r="E97">
        <f>IF(_7024[[#This Row],[Vote]]="YEA",1,0)</f>
        <v>0</v>
      </c>
      <c r="F97">
        <f>_xlfn.XLOOKUP("H.R. 7024",Table2[Bill],Table2[Agree Value],"ERROR")</f>
        <v>1</v>
      </c>
      <c r="G97">
        <f>IF(_7024[[#This Row],[Value]]=_7024[[#This Row],[Agree]],_7024[[#This Row],[Count]],0)</f>
        <v>0</v>
      </c>
      <c r="H97">
        <f>_xlfn.XLOOKUP("H.R. 7024",Table2[Bill],Table2[Weight?],"Error")</f>
        <v>8</v>
      </c>
    </row>
    <row r="98" spans="1:8" x14ac:dyDescent="0.2">
      <c r="A98" t="s">
        <v>134</v>
      </c>
      <c r="B98" t="s">
        <v>1</v>
      </c>
      <c r="C98" t="s">
        <v>62</v>
      </c>
      <c r="D98" t="s">
        <v>7</v>
      </c>
      <c r="E98">
        <f>IF(_7024[[#This Row],[Vote]]="YEA",1,0)</f>
        <v>1</v>
      </c>
      <c r="F98">
        <f>_xlfn.XLOOKUP("H.R. 7024",Table2[Bill],Table2[Agree Value],"ERROR")</f>
        <v>1</v>
      </c>
      <c r="G98">
        <f>IF(_7024[[#This Row],[Value]]=_7024[[#This Row],[Agree]],_7024[[#This Row],[Count]],0)</f>
        <v>8</v>
      </c>
      <c r="H98">
        <f>_xlfn.XLOOKUP("H.R. 7024",Table2[Bill],Table2[Weight?],"Error")</f>
        <v>8</v>
      </c>
    </row>
    <row r="99" spans="1:8" x14ac:dyDescent="0.2">
      <c r="A99" t="s">
        <v>135</v>
      </c>
      <c r="B99" t="s">
        <v>1</v>
      </c>
      <c r="C99" t="s">
        <v>2</v>
      </c>
      <c r="D99" t="s">
        <v>7</v>
      </c>
      <c r="E99">
        <f>IF(_7024[[#This Row],[Vote]]="YEA",1,0)</f>
        <v>1</v>
      </c>
      <c r="F99">
        <f>_xlfn.XLOOKUP("H.R. 7024",Table2[Bill],Table2[Agree Value],"ERROR")</f>
        <v>1</v>
      </c>
      <c r="G99">
        <f>IF(_7024[[#This Row],[Value]]=_7024[[#This Row],[Agree]],_7024[[#This Row],[Count]],0)</f>
        <v>8</v>
      </c>
      <c r="H99">
        <f>_xlfn.XLOOKUP("H.R. 7024",Table2[Bill],Table2[Weight?],"Error")</f>
        <v>8</v>
      </c>
    </row>
    <row r="100" spans="1:8" x14ac:dyDescent="0.2">
      <c r="A100" t="s">
        <v>136</v>
      </c>
      <c r="B100" t="s">
        <v>5</v>
      </c>
      <c r="C100" t="s">
        <v>15</v>
      </c>
      <c r="D100" t="s">
        <v>7</v>
      </c>
      <c r="E100">
        <f>IF(_7024[[#This Row],[Vote]]="YEA",1,0)</f>
        <v>1</v>
      </c>
      <c r="F100">
        <f>_xlfn.XLOOKUP("H.R. 7024",Table2[Bill],Table2[Agree Value],"ERROR")</f>
        <v>1</v>
      </c>
      <c r="G100">
        <f>IF(_7024[[#This Row],[Value]]=_7024[[#This Row],[Agree]],_7024[[#This Row],[Count]],0)</f>
        <v>8</v>
      </c>
      <c r="H100">
        <f>_xlfn.XLOOKUP("H.R. 7024",Table2[Bill],Table2[Weight?],"Error")</f>
        <v>8</v>
      </c>
    </row>
    <row r="101" spans="1:8" x14ac:dyDescent="0.2">
      <c r="A101" t="s">
        <v>137</v>
      </c>
      <c r="B101" t="s">
        <v>1</v>
      </c>
      <c r="C101" t="s">
        <v>66</v>
      </c>
      <c r="D101" t="s">
        <v>7</v>
      </c>
      <c r="E101">
        <f>IF(_7024[[#This Row],[Vote]]="YEA",1,0)</f>
        <v>1</v>
      </c>
      <c r="F101">
        <f>_xlfn.XLOOKUP("H.R. 7024",Table2[Bill],Table2[Agree Value],"ERROR")</f>
        <v>1</v>
      </c>
      <c r="G101">
        <f>IF(_7024[[#This Row],[Value]]=_7024[[#This Row],[Agree]],_7024[[#This Row],[Count]],0)</f>
        <v>8</v>
      </c>
      <c r="H101">
        <f>_xlfn.XLOOKUP("H.R. 7024",Table2[Bill],Table2[Weight?],"Error")</f>
        <v>8</v>
      </c>
    </row>
    <row r="102" spans="1:8" x14ac:dyDescent="0.2">
      <c r="A102" t="s">
        <v>138</v>
      </c>
      <c r="B102" t="s">
        <v>1</v>
      </c>
      <c r="C102" t="s">
        <v>59</v>
      </c>
      <c r="D102" t="s">
        <v>7</v>
      </c>
      <c r="E102">
        <f>IF(_7024[[#This Row],[Vote]]="YEA",1,0)</f>
        <v>1</v>
      </c>
      <c r="F102">
        <f>_xlfn.XLOOKUP("H.R. 7024",Table2[Bill],Table2[Agree Value],"ERROR")</f>
        <v>1</v>
      </c>
      <c r="G102">
        <f>IF(_7024[[#This Row],[Value]]=_7024[[#This Row],[Agree]],_7024[[#This Row],[Count]],0)</f>
        <v>8</v>
      </c>
      <c r="H102">
        <f>_xlfn.XLOOKUP("H.R. 7024",Table2[Bill],Table2[Weight?],"Error")</f>
        <v>8</v>
      </c>
    </row>
    <row r="103" spans="1:8" x14ac:dyDescent="0.2">
      <c r="A103" t="s">
        <v>139</v>
      </c>
      <c r="B103" t="s">
        <v>1</v>
      </c>
      <c r="C103" t="s">
        <v>118</v>
      </c>
      <c r="D103" t="s">
        <v>3</v>
      </c>
      <c r="E103">
        <f>IF(_7024[[#This Row],[Vote]]="YEA",1,0)</f>
        <v>0</v>
      </c>
      <c r="F103">
        <f>_xlfn.XLOOKUP("H.R. 7024",Table2[Bill],Table2[Agree Value],"ERROR")</f>
        <v>1</v>
      </c>
      <c r="G103">
        <f>IF(_7024[[#This Row],[Value]]=_7024[[#This Row],[Agree]],_7024[[#This Row],[Count]],0)</f>
        <v>0</v>
      </c>
      <c r="H103">
        <f>_xlfn.XLOOKUP("H.R. 7024",Table2[Bill],Table2[Weight?],"Error")</f>
        <v>8</v>
      </c>
    </row>
    <row r="104" spans="1:8" x14ac:dyDescent="0.2">
      <c r="A104" t="s">
        <v>140</v>
      </c>
      <c r="B104" t="s">
        <v>1</v>
      </c>
      <c r="C104" t="s">
        <v>141</v>
      </c>
      <c r="D104" t="s">
        <v>7</v>
      </c>
      <c r="E104">
        <f>IF(_7024[[#This Row],[Vote]]="YEA",1,0)</f>
        <v>1</v>
      </c>
      <c r="F104">
        <f>_xlfn.XLOOKUP("H.R. 7024",Table2[Bill],Table2[Agree Value],"ERROR")</f>
        <v>1</v>
      </c>
      <c r="G104">
        <f>IF(_7024[[#This Row],[Value]]=_7024[[#This Row],[Agree]],_7024[[#This Row],[Count]],0)</f>
        <v>8</v>
      </c>
      <c r="H104">
        <f>_xlfn.XLOOKUP("H.R. 7024",Table2[Bill],Table2[Weight?],"Error")</f>
        <v>8</v>
      </c>
    </row>
    <row r="105" spans="1:8" x14ac:dyDescent="0.2">
      <c r="A105" t="s">
        <v>142</v>
      </c>
      <c r="B105" t="s">
        <v>1</v>
      </c>
      <c r="C105" t="s">
        <v>66</v>
      </c>
      <c r="D105" t="s">
        <v>7</v>
      </c>
      <c r="E105">
        <f>IF(_7024[[#This Row],[Vote]]="YEA",1,0)</f>
        <v>1</v>
      </c>
      <c r="F105">
        <f>_xlfn.XLOOKUP("H.R. 7024",Table2[Bill],Table2[Agree Value],"ERROR")</f>
        <v>1</v>
      </c>
      <c r="G105">
        <f>IF(_7024[[#This Row],[Value]]=_7024[[#This Row],[Agree]],_7024[[#This Row],[Count]],0)</f>
        <v>8</v>
      </c>
      <c r="H105">
        <f>_xlfn.XLOOKUP("H.R. 7024",Table2[Bill],Table2[Weight?],"Error")</f>
        <v>8</v>
      </c>
    </row>
    <row r="106" spans="1:8" x14ac:dyDescent="0.2">
      <c r="A106" t="s">
        <v>143</v>
      </c>
      <c r="B106" t="s">
        <v>1</v>
      </c>
      <c r="C106" t="s">
        <v>9</v>
      </c>
      <c r="D106" t="s">
        <v>7</v>
      </c>
      <c r="E106">
        <f>IF(_7024[[#This Row],[Vote]]="YEA",1,0)</f>
        <v>1</v>
      </c>
      <c r="F106">
        <f>_xlfn.XLOOKUP("H.R. 7024",Table2[Bill],Table2[Agree Value],"ERROR")</f>
        <v>1</v>
      </c>
      <c r="G106">
        <f>IF(_7024[[#This Row],[Value]]=_7024[[#This Row],[Agree]],_7024[[#This Row],[Count]],0)</f>
        <v>8</v>
      </c>
      <c r="H106">
        <f>_xlfn.XLOOKUP("H.R. 7024",Table2[Bill],Table2[Weight?],"Error")</f>
        <v>8</v>
      </c>
    </row>
    <row r="107" spans="1:8" x14ac:dyDescent="0.2">
      <c r="A107" t="s">
        <v>144</v>
      </c>
      <c r="B107" t="s">
        <v>5</v>
      </c>
      <c r="C107" t="s">
        <v>75</v>
      </c>
      <c r="D107" t="s">
        <v>3</v>
      </c>
      <c r="E107">
        <f>IF(_7024[[#This Row],[Vote]]="YEA",1,0)</f>
        <v>0</v>
      </c>
      <c r="F107">
        <f>_xlfn.XLOOKUP("H.R. 7024",Table2[Bill],Table2[Agree Value],"ERROR")</f>
        <v>1</v>
      </c>
      <c r="G107">
        <f>IF(_7024[[#This Row],[Value]]=_7024[[#This Row],[Agree]],_7024[[#This Row],[Count]],0)</f>
        <v>0</v>
      </c>
      <c r="H107">
        <f>_xlfn.XLOOKUP("H.R. 7024",Table2[Bill],Table2[Weight?],"Error")</f>
        <v>8</v>
      </c>
    </row>
    <row r="108" spans="1:8" x14ac:dyDescent="0.2">
      <c r="A108" t="s">
        <v>145</v>
      </c>
      <c r="B108" t="s">
        <v>5</v>
      </c>
      <c r="C108" t="s">
        <v>39</v>
      </c>
      <c r="D108" t="s">
        <v>7</v>
      </c>
      <c r="E108">
        <f>IF(_7024[[#This Row],[Vote]]="YEA",1,0)</f>
        <v>1</v>
      </c>
      <c r="F108">
        <f>_xlfn.XLOOKUP("H.R. 7024",Table2[Bill],Table2[Agree Value],"ERROR")</f>
        <v>1</v>
      </c>
      <c r="G108">
        <f>IF(_7024[[#This Row],[Value]]=_7024[[#This Row],[Agree]],_7024[[#This Row],[Count]],0)</f>
        <v>8</v>
      </c>
      <c r="H108">
        <f>_xlfn.XLOOKUP("H.R. 7024",Table2[Bill],Table2[Weight?],"Error")</f>
        <v>8</v>
      </c>
    </row>
    <row r="109" spans="1:8" x14ac:dyDescent="0.2">
      <c r="A109" t="s">
        <v>146</v>
      </c>
      <c r="B109" t="s">
        <v>1</v>
      </c>
      <c r="C109" t="s">
        <v>45</v>
      </c>
      <c r="D109" t="s">
        <v>7</v>
      </c>
      <c r="E109">
        <f>IF(_7024[[#This Row],[Vote]]="YEA",1,0)</f>
        <v>1</v>
      </c>
      <c r="F109">
        <f>_xlfn.XLOOKUP("H.R. 7024",Table2[Bill],Table2[Agree Value],"ERROR")</f>
        <v>1</v>
      </c>
      <c r="G109">
        <f>IF(_7024[[#This Row],[Value]]=_7024[[#This Row],[Agree]],_7024[[#This Row],[Count]],0)</f>
        <v>8</v>
      </c>
      <c r="H109">
        <f>_xlfn.XLOOKUP("H.R. 7024",Table2[Bill],Table2[Weight?],"Error")</f>
        <v>8</v>
      </c>
    </row>
    <row r="110" spans="1:8" x14ac:dyDescent="0.2">
      <c r="A110" t="s">
        <v>147</v>
      </c>
      <c r="B110" t="s">
        <v>1</v>
      </c>
      <c r="C110" t="s">
        <v>15</v>
      </c>
      <c r="D110" t="s">
        <v>3</v>
      </c>
      <c r="E110">
        <f>IF(_7024[[#This Row],[Vote]]="YEA",1,0)</f>
        <v>0</v>
      </c>
      <c r="F110">
        <f>_xlfn.XLOOKUP("H.R. 7024",Table2[Bill],Table2[Agree Value],"ERROR")</f>
        <v>1</v>
      </c>
      <c r="G110">
        <f>IF(_7024[[#This Row],[Value]]=_7024[[#This Row],[Agree]],_7024[[#This Row],[Count]],0)</f>
        <v>0</v>
      </c>
      <c r="H110">
        <f>_xlfn.XLOOKUP("H.R. 7024",Table2[Bill],Table2[Weight?],"Error")</f>
        <v>8</v>
      </c>
    </row>
    <row r="111" spans="1:8" x14ac:dyDescent="0.2">
      <c r="A111" t="s">
        <v>148</v>
      </c>
      <c r="B111" t="s">
        <v>5</v>
      </c>
      <c r="C111" t="s">
        <v>39</v>
      </c>
      <c r="D111" t="s">
        <v>7</v>
      </c>
      <c r="E111">
        <f>IF(_7024[[#This Row],[Vote]]="YEA",1,0)</f>
        <v>1</v>
      </c>
      <c r="F111">
        <f>_xlfn.XLOOKUP("H.R. 7024",Table2[Bill],Table2[Agree Value],"ERROR")</f>
        <v>1</v>
      </c>
      <c r="G111">
        <f>IF(_7024[[#This Row],[Value]]=_7024[[#This Row],[Agree]],_7024[[#This Row],[Count]],0)</f>
        <v>8</v>
      </c>
      <c r="H111">
        <f>_xlfn.XLOOKUP("H.R. 7024",Table2[Bill],Table2[Weight?],"Error")</f>
        <v>8</v>
      </c>
    </row>
    <row r="112" spans="1:8" x14ac:dyDescent="0.2">
      <c r="A112" t="s">
        <v>149</v>
      </c>
      <c r="B112" t="s">
        <v>5</v>
      </c>
      <c r="C112" t="s">
        <v>9</v>
      </c>
      <c r="D112" t="s">
        <v>7</v>
      </c>
      <c r="E112">
        <f>IF(_7024[[#This Row],[Vote]]="YEA",1,0)</f>
        <v>1</v>
      </c>
      <c r="F112">
        <f>_xlfn.XLOOKUP("H.R. 7024",Table2[Bill],Table2[Agree Value],"ERROR")</f>
        <v>1</v>
      </c>
      <c r="G112">
        <f>IF(_7024[[#This Row],[Value]]=_7024[[#This Row],[Agree]],_7024[[#This Row],[Count]],0)</f>
        <v>8</v>
      </c>
      <c r="H112">
        <f>_xlfn.XLOOKUP("H.R. 7024",Table2[Bill],Table2[Weight?],"Error")</f>
        <v>8</v>
      </c>
    </row>
    <row r="113" spans="1:8" x14ac:dyDescent="0.2">
      <c r="A113" t="s">
        <v>150</v>
      </c>
      <c r="B113" t="s">
        <v>5</v>
      </c>
      <c r="C113" t="s">
        <v>108</v>
      </c>
      <c r="D113" t="s">
        <v>3</v>
      </c>
      <c r="E113">
        <f>IF(_7024[[#This Row],[Vote]]="YEA",1,0)</f>
        <v>0</v>
      </c>
      <c r="F113">
        <f>_xlfn.XLOOKUP("H.R. 7024",Table2[Bill],Table2[Agree Value],"ERROR")</f>
        <v>1</v>
      </c>
      <c r="G113">
        <f>IF(_7024[[#This Row],[Value]]=_7024[[#This Row],[Agree]],_7024[[#This Row],[Count]],0)</f>
        <v>0</v>
      </c>
      <c r="H113">
        <f>_xlfn.XLOOKUP("H.R. 7024",Table2[Bill],Table2[Weight?],"Error")</f>
        <v>8</v>
      </c>
    </row>
    <row r="114" spans="1:8" x14ac:dyDescent="0.2">
      <c r="A114" t="s">
        <v>151</v>
      </c>
      <c r="B114" t="s">
        <v>5</v>
      </c>
      <c r="C114" t="s">
        <v>39</v>
      </c>
      <c r="D114" t="s">
        <v>7</v>
      </c>
      <c r="E114">
        <f>IF(_7024[[#This Row],[Vote]]="YEA",1,0)</f>
        <v>1</v>
      </c>
      <c r="F114">
        <f>_xlfn.XLOOKUP("H.R. 7024",Table2[Bill],Table2[Agree Value],"ERROR")</f>
        <v>1</v>
      </c>
      <c r="G114">
        <f>IF(_7024[[#This Row],[Value]]=_7024[[#This Row],[Agree]],_7024[[#This Row],[Count]],0)</f>
        <v>8</v>
      </c>
      <c r="H114">
        <f>_xlfn.XLOOKUP("H.R. 7024",Table2[Bill],Table2[Weight?],"Error")</f>
        <v>8</v>
      </c>
    </row>
    <row r="115" spans="1:8" x14ac:dyDescent="0.2">
      <c r="A115" t="s">
        <v>152</v>
      </c>
      <c r="B115" t="s">
        <v>5</v>
      </c>
      <c r="C115" t="s">
        <v>2</v>
      </c>
      <c r="D115" t="s">
        <v>7</v>
      </c>
      <c r="E115">
        <f>IF(_7024[[#This Row],[Vote]]="YEA",1,0)</f>
        <v>1</v>
      </c>
      <c r="F115">
        <f>_xlfn.XLOOKUP("H.R. 7024",Table2[Bill],Table2[Agree Value],"ERROR")</f>
        <v>1</v>
      </c>
      <c r="G115">
        <f>IF(_7024[[#This Row],[Value]]=_7024[[#This Row],[Agree]],_7024[[#This Row],[Count]],0)</f>
        <v>8</v>
      </c>
      <c r="H115">
        <f>_xlfn.XLOOKUP("H.R. 7024",Table2[Bill],Table2[Weight?],"Error")</f>
        <v>8</v>
      </c>
    </row>
    <row r="116" spans="1:8" x14ac:dyDescent="0.2">
      <c r="A116" t="s">
        <v>153</v>
      </c>
      <c r="B116" t="s">
        <v>5</v>
      </c>
      <c r="C116" t="s">
        <v>15</v>
      </c>
      <c r="D116" t="s">
        <v>7</v>
      </c>
      <c r="E116">
        <f>IF(_7024[[#This Row],[Vote]]="YEA",1,0)</f>
        <v>1</v>
      </c>
      <c r="F116">
        <f>_xlfn.XLOOKUP("H.R. 7024",Table2[Bill],Table2[Agree Value],"ERROR")</f>
        <v>1</v>
      </c>
      <c r="G116">
        <f>IF(_7024[[#This Row],[Value]]=_7024[[#This Row],[Agree]],_7024[[#This Row],[Count]],0)</f>
        <v>8</v>
      </c>
      <c r="H116">
        <f>_xlfn.XLOOKUP("H.R. 7024",Table2[Bill],Table2[Weight?],"Error")</f>
        <v>8</v>
      </c>
    </row>
    <row r="117" spans="1:8" x14ac:dyDescent="0.2">
      <c r="A117" t="s">
        <v>154</v>
      </c>
      <c r="B117" t="s">
        <v>5</v>
      </c>
      <c r="C117" t="s">
        <v>120</v>
      </c>
      <c r="D117" t="s">
        <v>7</v>
      </c>
      <c r="E117">
        <f>IF(_7024[[#This Row],[Vote]]="YEA",1,0)</f>
        <v>1</v>
      </c>
      <c r="F117">
        <f>_xlfn.XLOOKUP("H.R. 7024",Table2[Bill],Table2[Agree Value],"ERROR")</f>
        <v>1</v>
      </c>
      <c r="G117">
        <f>IF(_7024[[#This Row],[Value]]=_7024[[#This Row],[Agree]],_7024[[#This Row],[Count]],0)</f>
        <v>8</v>
      </c>
      <c r="H117">
        <f>_xlfn.XLOOKUP("H.R. 7024",Table2[Bill],Table2[Weight?],"Error")</f>
        <v>8</v>
      </c>
    </row>
    <row r="118" spans="1:8" x14ac:dyDescent="0.2">
      <c r="A118" t="s">
        <v>155</v>
      </c>
      <c r="B118" t="s">
        <v>1</v>
      </c>
      <c r="C118" t="s">
        <v>15</v>
      </c>
      <c r="D118" t="s">
        <v>7</v>
      </c>
      <c r="E118">
        <f>IF(_7024[[#This Row],[Vote]]="YEA",1,0)</f>
        <v>1</v>
      </c>
      <c r="F118">
        <f>_xlfn.XLOOKUP("H.R. 7024",Table2[Bill],Table2[Agree Value],"ERROR")</f>
        <v>1</v>
      </c>
      <c r="G118">
        <f>IF(_7024[[#This Row],[Value]]=_7024[[#This Row],[Agree]],_7024[[#This Row],[Count]],0)</f>
        <v>8</v>
      </c>
      <c r="H118">
        <f>_xlfn.XLOOKUP("H.R. 7024",Table2[Bill],Table2[Weight?],"Error")</f>
        <v>8</v>
      </c>
    </row>
    <row r="119" spans="1:8" x14ac:dyDescent="0.2">
      <c r="A119" t="s">
        <v>156</v>
      </c>
      <c r="B119" t="s">
        <v>1</v>
      </c>
      <c r="C119" t="s">
        <v>9</v>
      </c>
      <c r="D119" t="s">
        <v>7</v>
      </c>
      <c r="E119">
        <f>IF(_7024[[#This Row],[Vote]]="YEA",1,0)</f>
        <v>1</v>
      </c>
      <c r="F119">
        <f>_xlfn.XLOOKUP("H.R. 7024",Table2[Bill],Table2[Agree Value],"ERROR")</f>
        <v>1</v>
      </c>
      <c r="G119">
        <f>IF(_7024[[#This Row],[Value]]=_7024[[#This Row],[Agree]],_7024[[#This Row],[Count]],0)</f>
        <v>8</v>
      </c>
      <c r="H119">
        <f>_xlfn.XLOOKUP("H.R. 7024",Table2[Bill],Table2[Weight?],"Error")</f>
        <v>8</v>
      </c>
    </row>
    <row r="120" spans="1:8" x14ac:dyDescent="0.2">
      <c r="A120" t="s">
        <v>157</v>
      </c>
      <c r="B120" t="s">
        <v>1</v>
      </c>
      <c r="C120" t="s">
        <v>64</v>
      </c>
      <c r="D120" t="s">
        <v>7</v>
      </c>
      <c r="E120">
        <f>IF(_7024[[#This Row],[Vote]]="YEA",1,0)</f>
        <v>1</v>
      </c>
      <c r="F120">
        <f>_xlfn.XLOOKUP("H.R. 7024",Table2[Bill],Table2[Agree Value],"ERROR")</f>
        <v>1</v>
      </c>
      <c r="G120">
        <f>IF(_7024[[#This Row],[Value]]=_7024[[#This Row],[Agree]],_7024[[#This Row],[Count]],0)</f>
        <v>8</v>
      </c>
      <c r="H120">
        <f>_xlfn.XLOOKUP("H.R. 7024",Table2[Bill],Table2[Weight?],"Error")</f>
        <v>8</v>
      </c>
    </row>
    <row r="121" spans="1:8" x14ac:dyDescent="0.2">
      <c r="A121" t="s">
        <v>158</v>
      </c>
      <c r="B121" t="s">
        <v>5</v>
      </c>
      <c r="C121" t="s">
        <v>132</v>
      </c>
      <c r="D121" t="s">
        <v>7</v>
      </c>
      <c r="E121">
        <f>IF(_7024[[#This Row],[Vote]]="YEA",1,0)</f>
        <v>1</v>
      </c>
      <c r="F121">
        <f>_xlfn.XLOOKUP("H.R. 7024",Table2[Bill],Table2[Agree Value],"ERROR")</f>
        <v>1</v>
      </c>
      <c r="G121">
        <f>IF(_7024[[#This Row],[Value]]=_7024[[#This Row],[Agree]],_7024[[#This Row],[Count]],0)</f>
        <v>8</v>
      </c>
      <c r="H121">
        <f>_xlfn.XLOOKUP("H.R. 7024",Table2[Bill],Table2[Weight?],"Error")</f>
        <v>8</v>
      </c>
    </row>
    <row r="122" spans="1:8" x14ac:dyDescent="0.2">
      <c r="A122" t="s">
        <v>159</v>
      </c>
      <c r="B122" t="s">
        <v>1</v>
      </c>
      <c r="C122" t="s">
        <v>66</v>
      </c>
      <c r="D122" t="s">
        <v>7</v>
      </c>
      <c r="E122">
        <f>IF(_7024[[#This Row],[Vote]]="YEA",1,0)</f>
        <v>1</v>
      </c>
      <c r="F122">
        <f>_xlfn.XLOOKUP("H.R. 7024",Table2[Bill],Table2[Agree Value],"ERROR")</f>
        <v>1</v>
      </c>
      <c r="G122">
        <f>IF(_7024[[#This Row],[Value]]=_7024[[#This Row],[Agree]],_7024[[#This Row],[Count]],0)</f>
        <v>8</v>
      </c>
      <c r="H122">
        <f>_xlfn.XLOOKUP("H.R. 7024",Table2[Bill],Table2[Weight?],"Error")</f>
        <v>8</v>
      </c>
    </row>
    <row r="123" spans="1:8" x14ac:dyDescent="0.2">
      <c r="A123" t="s">
        <v>160</v>
      </c>
      <c r="B123" t="s">
        <v>5</v>
      </c>
      <c r="C123" t="s">
        <v>161</v>
      </c>
      <c r="D123" t="s">
        <v>7</v>
      </c>
      <c r="E123">
        <f>IF(_7024[[#This Row],[Vote]]="YEA",1,0)</f>
        <v>1</v>
      </c>
      <c r="F123">
        <f>_xlfn.XLOOKUP("H.R. 7024",Table2[Bill],Table2[Agree Value],"ERROR")</f>
        <v>1</v>
      </c>
      <c r="G123">
        <f>IF(_7024[[#This Row],[Value]]=_7024[[#This Row],[Agree]],_7024[[#This Row],[Count]],0)</f>
        <v>8</v>
      </c>
      <c r="H123">
        <f>_xlfn.XLOOKUP("H.R. 7024",Table2[Bill],Table2[Weight?],"Error")</f>
        <v>8</v>
      </c>
    </row>
    <row r="124" spans="1:8" x14ac:dyDescent="0.2">
      <c r="A124" t="s">
        <v>162</v>
      </c>
      <c r="B124" t="s">
        <v>5</v>
      </c>
      <c r="C124" t="s">
        <v>15</v>
      </c>
      <c r="D124" t="s">
        <v>7</v>
      </c>
      <c r="E124">
        <f>IF(_7024[[#This Row],[Vote]]="YEA",1,0)</f>
        <v>1</v>
      </c>
      <c r="F124">
        <f>_xlfn.XLOOKUP("H.R. 7024",Table2[Bill],Table2[Agree Value],"ERROR")</f>
        <v>1</v>
      </c>
      <c r="G124">
        <f>IF(_7024[[#This Row],[Value]]=_7024[[#This Row],[Agree]],_7024[[#This Row],[Count]],0)</f>
        <v>8</v>
      </c>
      <c r="H124">
        <f>_xlfn.XLOOKUP("H.R. 7024",Table2[Bill],Table2[Weight?],"Error")</f>
        <v>8</v>
      </c>
    </row>
    <row r="125" spans="1:8" x14ac:dyDescent="0.2">
      <c r="A125" t="s">
        <v>163</v>
      </c>
      <c r="B125" t="s">
        <v>5</v>
      </c>
      <c r="C125" t="s">
        <v>164</v>
      </c>
      <c r="D125" t="s">
        <v>7</v>
      </c>
      <c r="E125">
        <f>IF(_7024[[#This Row],[Vote]]="YEA",1,0)</f>
        <v>1</v>
      </c>
      <c r="F125">
        <f>_xlfn.XLOOKUP("H.R. 7024",Table2[Bill],Table2[Agree Value],"ERROR")</f>
        <v>1</v>
      </c>
      <c r="G125">
        <f>IF(_7024[[#This Row],[Value]]=_7024[[#This Row],[Agree]],_7024[[#This Row],[Count]],0)</f>
        <v>8</v>
      </c>
      <c r="H125">
        <f>_xlfn.XLOOKUP("H.R. 7024",Table2[Bill],Table2[Weight?],"Error")</f>
        <v>8</v>
      </c>
    </row>
    <row r="126" spans="1:8" x14ac:dyDescent="0.2">
      <c r="A126" t="s">
        <v>165</v>
      </c>
      <c r="B126" t="s">
        <v>5</v>
      </c>
      <c r="C126" t="s">
        <v>13</v>
      </c>
      <c r="D126" t="s">
        <v>7</v>
      </c>
      <c r="E126">
        <f>IF(_7024[[#This Row],[Vote]]="YEA",1,0)</f>
        <v>1</v>
      </c>
      <c r="F126">
        <f>_xlfn.XLOOKUP("H.R. 7024",Table2[Bill],Table2[Agree Value],"ERROR")</f>
        <v>1</v>
      </c>
      <c r="G126">
        <f>IF(_7024[[#This Row],[Value]]=_7024[[#This Row],[Agree]],_7024[[#This Row],[Count]],0)</f>
        <v>8</v>
      </c>
      <c r="H126">
        <f>_xlfn.XLOOKUP("H.R. 7024",Table2[Bill],Table2[Weight?],"Error")</f>
        <v>8</v>
      </c>
    </row>
    <row r="127" spans="1:8" x14ac:dyDescent="0.2">
      <c r="A127" t="s">
        <v>166</v>
      </c>
      <c r="B127" t="s">
        <v>5</v>
      </c>
      <c r="C127" t="s">
        <v>120</v>
      </c>
      <c r="D127" t="s">
        <v>7</v>
      </c>
      <c r="E127">
        <f>IF(_7024[[#This Row],[Vote]]="YEA",1,0)</f>
        <v>1</v>
      </c>
      <c r="F127">
        <f>_xlfn.XLOOKUP("H.R. 7024",Table2[Bill],Table2[Agree Value],"ERROR")</f>
        <v>1</v>
      </c>
      <c r="G127">
        <f>IF(_7024[[#This Row],[Value]]=_7024[[#This Row],[Agree]],_7024[[#This Row],[Count]],0)</f>
        <v>8</v>
      </c>
      <c r="H127">
        <f>_xlfn.XLOOKUP("H.R. 7024",Table2[Bill],Table2[Weight?],"Error")</f>
        <v>8</v>
      </c>
    </row>
    <row r="128" spans="1:8" x14ac:dyDescent="0.2">
      <c r="A128" t="s">
        <v>167</v>
      </c>
      <c r="B128" t="s">
        <v>5</v>
      </c>
      <c r="C128" t="s">
        <v>120</v>
      </c>
      <c r="D128" t="s">
        <v>7</v>
      </c>
      <c r="E128">
        <f>IF(_7024[[#This Row],[Vote]]="YEA",1,0)</f>
        <v>1</v>
      </c>
      <c r="F128">
        <f>_xlfn.XLOOKUP("H.R. 7024",Table2[Bill],Table2[Agree Value],"ERROR")</f>
        <v>1</v>
      </c>
      <c r="G128">
        <f>IF(_7024[[#This Row],[Value]]=_7024[[#This Row],[Agree]],_7024[[#This Row],[Count]],0)</f>
        <v>8</v>
      </c>
      <c r="H128">
        <f>_xlfn.XLOOKUP("H.R. 7024",Table2[Bill],Table2[Weight?],"Error")</f>
        <v>8</v>
      </c>
    </row>
    <row r="129" spans="1:8" x14ac:dyDescent="0.2">
      <c r="A129" t="s">
        <v>168</v>
      </c>
      <c r="B129" t="s">
        <v>5</v>
      </c>
      <c r="C129" t="s">
        <v>169</v>
      </c>
      <c r="D129" t="s">
        <v>7</v>
      </c>
      <c r="E129">
        <f>IF(_7024[[#This Row],[Vote]]="YEA",1,0)</f>
        <v>1</v>
      </c>
      <c r="F129">
        <f>_xlfn.XLOOKUP("H.R. 7024",Table2[Bill],Table2[Agree Value],"ERROR")</f>
        <v>1</v>
      </c>
      <c r="G129">
        <f>IF(_7024[[#This Row],[Value]]=_7024[[#This Row],[Agree]],_7024[[#This Row],[Count]],0)</f>
        <v>8</v>
      </c>
      <c r="H129">
        <f>_xlfn.XLOOKUP("H.R. 7024",Table2[Bill],Table2[Weight?],"Error")</f>
        <v>8</v>
      </c>
    </row>
    <row r="130" spans="1:8" x14ac:dyDescent="0.2">
      <c r="A130" t="s">
        <v>170</v>
      </c>
      <c r="B130" t="s">
        <v>5</v>
      </c>
      <c r="C130" t="s">
        <v>66</v>
      </c>
      <c r="D130" t="s">
        <v>7</v>
      </c>
      <c r="E130">
        <f>IF(_7024[[#This Row],[Vote]]="YEA",1,0)</f>
        <v>1</v>
      </c>
      <c r="F130">
        <f>_xlfn.XLOOKUP("H.R. 7024",Table2[Bill],Table2[Agree Value],"ERROR")</f>
        <v>1</v>
      </c>
      <c r="G130">
        <f>IF(_7024[[#This Row],[Value]]=_7024[[#This Row],[Agree]],_7024[[#This Row],[Count]],0)</f>
        <v>8</v>
      </c>
      <c r="H130">
        <f>_xlfn.XLOOKUP("H.R. 7024",Table2[Bill],Table2[Weight?],"Error")</f>
        <v>8</v>
      </c>
    </row>
    <row r="131" spans="1:8" x14ac:dyDescent="0.2">
      <c r="A131" t="s">
        <v>171</v>
      </c>
      <c r="B131" t="s">
        <v>5</v>
      </c>
      <c r="C131" t="s">
        <v>75</v>
      </c>
      <c r="D131" t="s">
        <v>7</v>
      </c>
      <c r="E131">
        <f>IF(_7024[[#This Row],[Vote]]="YEA",1,0)</f>
        <v>1</v>
      </c>
      <c r="F131">
        <f>_xlfn.XLOOKUP("H.R. 7024",Table2[Bill],Table2[Agree Value],"ERROR")</f>
        <v>1</v>
      </c>
      <c r="G131">
        <f>IF(_7024[[#This Row],[Value]]=_7024[[#This Row],[Agree]],_7024[[#This Row],[Count]],0)</f>
        <v>8</v>
      </c>
      <c r="H131">
        <f>_xlfn.XLOOKUP("H.R. 7024",Table2[Bill],Table2[Weight?],"Error")</f>
        <v>8</v>
      </c>
    </row>
    <row r="132" spans="1:8" x14ac:dyDescent="0.2">
      <c r="A132" t="s">
        <v>172</v>
      </c>
      <c r="B132" t="s">
        <v>1</v>
      </c>
      <c r="C132" t="s">
        <v>15</v>
      </c>
      <c r="D132" t="s">
        <v>7</v>
      </c>
      <c r="E132">
        <f>IF(_7024[[#This Row],[Vote]]="YEA",1,0)</f>
        <v>1</v>
      </c>
      <c r="F132">
        <f>_xlfn.XLOOKUP("H.R. 7024",Table2[Bill],Table2[Agree Value],"ERROR")</f>
        <v>1</v>
      </c>
      <c r="G132">
        <f>IF(_7024[[#This Row],[Value]]=_7024[[#This Row],[Agree]],_7024[[#This Row],[Count]],0)</f>
        <v>8</v>
      </c>
      <c r="H132">
        <f>_xlfn.XLOOKUP("H.R. 7024",Table2[Bill],Table2[Weight?],"Error")</f>
        <v>8</v>
      </c>
    </row>
    <row r="133" spans="1:8" x14ac:dyDescent="0.2">
      <c r="A133" t="s">
        <v>173</v>
      </c>
      <c r="B133" t="s">
        <v>5</v>
      </c>
      <c r="C133" t="s">
        <v>27</v>
      </c>
      <c r="D133" t="s">
        <v>7</v>
      </c>
      <c r="E133">
        <f>IF(_7024[[#This Row],[Vote]]="YEA",1,0)</f>
        <v>1</v>
      </c>
      <c r="F133">
        <f>_xlfn.XLOOKUP("H.R. 7024",Table2[Bill],Table2[Agree Value],"ERROR")</f>
        <v>1</v>
      </c>
      <c r="G133">
        <f>IF(_7024[[#This Row],[Value]]=_7024[[#This Row],[Agree]],_7024[[#This Row],[Count]],0)</f>
        <v>8</v>
      </c>
      <c r="H133">
        <f>_xlfn.XLOOKUP("H.R. 7024",Table2[Bill],Table2[Weight?],"Error")</f>
        <v>8</v>
      </c>
    </row>
    <row r="134" spans="1:8" x14ac:dyDescent="0.2">
      <c r="A134" t="s">
        <v>174</v>
      </c>
      <c r="B134" t="s">
        <v>1</v>
      </c>
      <c r="C134" t="s">
        <v>62</v>
      </c>
      <c r="D134" t="s">
        <v>7</v>
      </c>
      <c r="E134">
        <f>IF(_7024[[#This Row],[Vote]]="YEA",1,0)</f>
        <v>1</v>
      </c>
      <c r="F134">
        <f>_xlfn.XLOOKUP("H.R. 7024",Table2[Bill],Table2[Agree Value],"ERROR")</f>
        <v>1</v>
      </c>
      <c r="G134">
        <f>IF(_7024[[#This Row],[Value]]=_7024[[#This Row],[Agree]],_7024[[#This Row],[Count]],0)</f>
        <v>8</v>
      </c>
      <c r="H134">
        <f>_xlfn.XLOOKUP("H.R. 7024",Table2[Bill],Table2[Weight?],"Error")</f>
        <v>8</v>
      </c>
    </row>
    <row r="135" spans="1:8" x14ac:dyDescent="0.2">
      <c r="A135" t="s">
        <v>175</v>
      </c>
      <c r="B135" t="s">
        <v>1</v>
      </c>
      <c r="C135" t="s">
        <v>2</v>
      </c>
      <c r="D135" t="s">
        <v>7</v>
      </c>
      <c r="E135">
        <f>IF(_7024[[#This Row],[Vote]]="YEA",1,0)</f>
        <v>1</v>
      </c>
      <c r="F135">
        <f>_xlfn.XLOOKUP("H.R. 7024",Table2[Bill],Table2[Agree Value],"ERROR")</f>
        <v>1</v>
      </c>
      <c r="G135">
        <f>IF(_7024[[#This Row],[Value]]=_7024[[#This Row],[Agree]],_7024[[#This Row],[Count]],0)</f>
        <v>8</v>
      </c>
      <c r="H135">
        <f>_xlfn.XLOOKUP("H.R. 7024",Table2[Bill],Table2[Weight?],"Error")</f>
        <v>8</v>
      </c>
    </row>
    <row r="136" spans="1:8" x14ac:dyDescent="0.2">
      <c r="A136" t="s">
        <v>176</v>
      </c>
      <c r="B136" t="s">
        <v>5</v>
      </c>
      <c r="C136" t="s">
        <v>2</v>
      </c>
      <c r="D136" t="s">
        <v>7</v>
      </c>
      <c r="E136">
        <f>IF(_7024[[#This Row],[Vote]]="YEA",1,0)</f>
        <v>1</v>
      </c>
      <c r="F136">
        <f>_xlfn.XLOOKUP("H.R. 7024",Table2[Bill],Table2[Agree Value],"ERROR")</f>
        <v>1</v>
      </c>
      <c r="G136">
        <f>IF(_7024[[#This Row],[Value]]=_7024[[#This Row],[Agree]],_7024[[#This Row],[Count]],0)</f>
        <v>8</v>
      </c>
      <c r="H136">
        <f>_xlfn.XLOOKUP("H.R. 7024",Table2[Bill],Table2[Weight?],"Error")</f>
        <v>8</v>
      </c>
    </row>
    <row r="137" spans="1:8" x14ac:dyDescent="0.2">
      <c r="A137" t="s">
        <v>177</v>
      </c>
      <c r="B137" t="s">
        <v>1</v>
      </c>
      <c r="C137" t="s">
        <v>39</v>
      </c>
      <c r="D137" t="s">
        <v>7</v>
      </c>
      <c r="E137">
        <f>IF(_7024[[#This Row],[Vote]]="YEA",1,0)</f>
        <v>1</v>
      </c>
      <c r="F137">
        <f>_xlfn.XLOOKUP("H.R. 7024",Table2[Bill],Table2[Agree Value],"ERROR")</f>
        <v>1</v>
      </c>
      <c r="G137">
        <f>IF(_7024[[#This Row],[Value]]=_7024[[#This Row],[Agree]],_7024[[#This Row],[Count]],0)</f>
        <v>8</v>
      </c>
      <c r="H137">
        <f>_xlfn.XLOOKUP("H.R. 7024",Table2[Bill],Table2[Weight?],"Error")</f>
        <v>8</v>
      </c>
    </row>
    <row r="138" spans="1:8" x14ac:dyDescent="0.2">
      <c r="A138" t="s">
        <v>178</v>
      </c>
      <c r="B138" t="s">
        <v>5</v>
      </c>
      <c r="C138" t="s">
        <v>39</v>
      </c>
      <c r="D138" t="s">
        <v>7</v>
      </c>
      <c r="E138">
        <f>IF(_7024[[#This Row],[Vote]]="YEA",1,0)</f>
        <v>1</v>
      </c>
      <c r="F138">
        <f>_xlfn.XLOOKUP("H.R. 7024",Table2[Bill],Table2[Agree Value],"ERROR")</f>
        <v>1</v>
      </c>
      <c r="G138">
        <f>IF(_7024[[#This Row],[Value]]=_7024[[#This Row],[Agree]],_7024[[#This Row],[Count]],0)</f>
        <v>8</v>
      </c>
      <c r="H138">
        <f>_xlfn.XLOOKUP("H.R. 7024",Table2[Bill],Table2[Weight?],"Error")</f>
        <v>8</v>
      </c>
    </row>
    <row r="139" spans="1:8" x14ac:dyDescent="0.2">
      <c r="A139" t="s">
        <v>179</v>
      </c>
      <c r="B139" t="s">
        <v>1</v>
      </c>
      <c r="C139" t="s">
        <v>39</v>
      </c>
      <c r="D139" t="s">
        <v>3</v>
      </c>
      <c r="E139">
        <f>IF(_7024[[#This Row],[Vote]]="YEA",1,0)</f>
        <v>0</v>
      </c>
      <c r="F139">
        <f>_xlfn.XLOOKUP("H.R. 7024",Table2[Bill],Table2[Agree Value],"ERROR")</f>
        <v>1</v>
      </c>
      <c r="G139">
        <f>IF(_7024[[#This Row],[Value]]=_7024[[#This Row],[Agree]],_7024[[#This Row],[Count]],0)</f>
        <v>0</v>
      </c>
      <c r="H139">
        <f>_xlfn.XLOOKUP("H.R. 7024",Table2[Bill],Table2[Weight?],"Error")</f>
        <v>8</v>
      </c>
    </row>
    <row r="140" spans="1:8" x14ac:dyDescent="0.2">
      <c r="A140" t="s">
        <v>180</v>
      </c>
      <c r="B140" t="s">
        <v>5</v>
      </c>
      <c r="C140" t="s">
        <v>108</v>
      </c>
      <c r="D140" t="s">
        <v>7</v>
      </c>
      <c r="E140">
        <f>IF(_7024[[#This Row],[Vote]]="YEA",1,0)</f>
        <v>1</v>
      </c>
      <c r="F140">
        <f>_xlfn.XLOOKUP("H.R. 7024",Table2[Bill],Table2[Agree Value],"ERROR")</f>
        <v>1</v>
      </c>
      <c r="G140">
        <f>IF(_7024[[#This Row],[Value]]=_7024[[#This Row],[Agree]],_7024[[#This Row],[Count]],0)</f>
        <v>8</v>
      </c>
      <c r="H140">
        <f>_xlfn.XLOOKUP("H.R. 7024",Table2[Bill],Table2[Weight?],"Error")</f>
        <v>8</v>
      </c>
    </row>
    <row r="141" spans="1:8" x14ac:dyDescent="0.2">
      <c r="A141" t="s">
        <v>181</v>
      </c>
      <c r="B141" t="s">
        <v>5</v>
      </c>
      <c r="C141" t="s">
        <v>182</v>
      </c>
      <c r="D141" t="s">
        <v>3</v>
      </c>
      <c r="E141">
        <f>IF(_7024[[#This Row],[Vote]]="YEA",1,0)</f>
        <v>0</v>
      </c>
      <c r="F141">
        <f>_xlfn.XLOOKUP("H.R. 7024",Table2[Bill],Table2[Agree Value],"ERROR")</f>
        <v>1</v>
      </c>
      <c r="G141">
        <f>IF(_7024[[#This Row],[Value]]=_7024[[#This Row],[Agree]],_7024[[#This Row],[Count]],0)</f>
        <v>0</v>
      </c>
      <c r="H141">
        <f>_xlfn.XLOOKUP("H.R. 7024",Table2[Bill],Table2[Weight?],"Error")</f>
        <v>8</v>
      </c>
    </row>
    <row r="142" spans="1:8" x14ac:dyDescent="0.2">
      <c r="A142" t="s">
        <v>183</v>
      </c>
      <c r="B142" t="s">
        <v>5</v>
      </c>
      <c r="C142" t="s">
        <v>39</v>
      </c>
      <c r="D142" t="s">
        <v>3</v>
      </c>
      <c r="E142">
        <f>IF(_7024[[#This Row],[Vote]]="YEA",1,0)</f>
        <v>0</v>
      </c>
      <c r="F142">
        <f>_xlfn.XLOOKUP("H.R. 7024",Table2[Bill],Table2[Agree Value],"ERROR")</f>
        <v>1</v>
      </c>
      <c r="G142">
        <f>IF(_7024[[#This Row],[Value]]=_7024[[#This Row],[Agree]],_7024[[#This Row],[Count]],0)</f>
        <v>0</v>
      </c>
      <c r="H142">
        <f>_xlfn.XLOOKUP("H.R. 7024",Table2[Bill],Table2[Weight?],"Error")</f>
        <v>8</v>
      </c>
    </row>
    <row r="143" spans="1:8" x14ac:dyDescent="0.2">
      <c r="A143" t="s">
        <v>184</v>
      </c>
      <c r="B143" t="s">
        <v>5</v>
      </c>
      <c r="C143" t="s">
        <v>169</v>
      </c>
      <c r="D143" t="s">
        <v>7</v>
      </c>
      <c r="E143">
        <f>IF(_7024[[#This Row],[Vote]]="YEA",1,0)</f>
        <v>1</v>
      </c>
      <c r="F143">
        <f>_xlfn.XLOOKUP("H.R. 7024",Table2[Bill],Table2[Agree Value],"ERROR")</f>
        <v>1</v>
      </c>
      <c r="G143">
        <f>IF(_7024[[#This Row],[Value]]=_7024[[#This Row],[Agree]],_7024[[#This Row],[Count]],0)</f>
        <v>8</v>
      </c>
      <c r="H143">
        <f>_xlfn.XLOOKUP("H.R. 7024",Table2[Bill],Table2[Weight?],"Error")</f>
        <v>8</v>
      </c>
    </row>
    <row r="144" spans="1:8" x14ac:dyDescent="0.2">
      <c r="A144" t="s">
        <v>185</v>
      </c>
      <c r="B144" t="s">
        <v>1</v>
      </c>
      <c r="C144" t="s">
        <v>51</v>
      </c>
      <c r="D144" t="s">
        <v>7</v>
      </c>
      <c r="E144">
        <f>IF(_7024[[#This Row],[Vote]]="YEA",1,0)</f>
        <v>1</v>
      </c>
      <c r="F144">
        <f>_xlfn.XLOOKUP("H.R. 7024",Table2[Bill],Table2[Agree Value],"ERROR")</f>
        <v>1</v>
      </c>
      <c r="G144">
        <f>IF(_7024[[#This Row],[Value]]=_7024[[#This Row],[Agree]],_7024[[#This Row],[Count]],0)</f>
        <v>8</v>
      </c>
      <c r="H144">
        <f>_xlfn.XLOOKUP("H.R. 7024",Table2[Bill],Table2[Weight?],"Error")</f>
        <v>8</v>
      </c>
    </row>
    <row r="145" spans="1:8" x14ac:dyDescent="0.2">
      <c r="A145" t="s">
        <v>186</v>
      </c>
      <c r="B145" t="s">
        <v>1</v>
      </c>
      <c r="C145" t="s">
        <v>9</v>
      </c>
      <c r="D145" t="s">
        <v>7</v>
      </c>
      <c r="E145">
        <f>IF(_7024[[#This Row],[Vote]]="YEA",1,0)</f>
        <v>1</v>
      </c>
      <c r="F145">
        <f>_xlfn.XLOOKUP("H.R. 7024",Table2[Bill],Table2[Agree Value],"ERROR")</f>
        <v>1</v>
      </c>
      <c r="G145">
        <f>IF(_7024[[#This Row],[Value]]=_7024[[#This Row],[Agree]],_7024[[#This Row],[Count]],0)</f>
        <v>8</v>
      </c>
      <c r="H145">
        <f>_xlfn.XLOOKUP("H.R. 7024",Table2[Bill],Table2[Weight?],"Error")</f>
        <v>8</v>
      </c>
    </row>
    <row r="146" spans="1:8" x14ac:dyDescent="0.2">
      <c r="A146" t="s">
        <v>187</v>
      </c>
      <c r="B146" t="s">
        <v>5</v>
      </c>
      <c r="C146" t="s">
        <v>64</v>
      </c>
      <c r="D146" t="s">
        <v>7</v>
      </c>
      <c r="E146">
        <f>IF(_7024[[#This Row],[Vote]]="YEA",1,0)</f>
        <v>1</v>
      </c>
      <c r="F146">
        <f>_xlfn.XLOOKUP("H.R. 7024",Table2[Bill],Table2[Agree Value],"ERROR")</f>
        <v>1</v>
      </c>
      <c r="G146">
        <f>IF(_7024[[#This Row],[Value]]=_7024[[#This Row],[Agree]],_7024[[#This Row],[Count]],0)</f>
        <v>8</v>
      </c>
      <c r="H146">
        <f>_xlfn.XLOOKUP("H.R. 7024",Table2[Bill],Table2[Weight?],"Error")</f>
        <v>8</v>
      </c>
    </row>
    <row r="147" spans="1:8" x14ac:dyDescent="0.2">
      <c r="A147" t="s">
        <v>188</v>
      </c>
      <c r="B147" t="s">
        <v>1</v>
      </c>
      <c r="C147" t="s">
        <v>62</v>
      </c>
      <c r="D147" t="s">
        <v>7</v>
      </c>
      <c r="E147">
        <f>IF(_7024[[#This Row],[Vote]]="YEA",1,0)</f>
        <v>1</v>
      </c>
      <c r="F147">
        <f>_xlfn.XLOOKUP("H.R. 7024",Table2[Bill],Table2[Agree Value],"ERROR")</f>
        <v>1</v>
      </c>
      <c r="G147">
        <f>IF(_7024[[#This Row],[Value]]=_7024[[#This Row],[Agree]],_7024[[#This Row],[Count]],0)</f>
        <v>8</v>
      </c>
      <c r="H147">
        <f>_xlfn.XLOOKUP("H.R. 7024",Table2[Bill],Table2[Weight?],"Error")</f>
        <v>8</v>
      </c>
    </row>
    <row r="148" spans="1:8" x14ac:dyDescent="0.2">
      <c r="A148" t="s">
        <v>189</v>
      </c>
      <c r="B148" t="s">
        <v>1</v>
      </c>
      <c r="C148" t="s">
        <v>15</v>
      </c>
      <c r="D148" t="s">
        <v>3</v>
      </c>
      <c r="E148">
        <f>IF(_7024[[#This Row],[Vote]]="YEA",1,0)</f>
        <v>0</v>
      </c>
      <c r="F148">
        <f>_xlfn.XLOOKUP("H.R. 7024",Table2[Bill],Table2[Agree Value],"ERROR")</f>
        <v>1</v>
      </c>
      <c r="G148">
        <f>IF(_7024[[#This Row],[Value]]=_7024[[#This Row],[Agree]],_7024[[#This Row],[Count]],0)</f>
        <v>0</v>
      </c>
      <c r="H148">
        <f>_xlfn.XLOOKUP("H.R. 7024",Table2[Bill],Table2[Weight?],"Error")</f>
        <v>8</v>
      </c>
    </row>
    <row r="149" spans="1:8" x14ac:dyDescent="0.2">
      <c r="A149" t="s">
        <v>190</v>
      </c>
      <c r="B149" t="s">
        <v>5</v>
      </c>
      <c r="C149" t="s">
        <v>9</v>
      </c>
      <c r="D149" t="s">
        <v>7</v>
      </c>
      <c r="E149">
        <f>IF(_7024[[#This Row],[Vote]]="YEA",1,0)</f>
        <v>1</v>
      </c>
      <c r="F149">
        <f>_xlfn.XLOOKUP("H.R. 7024",Table2[Bill],Table2[Agree Value],"ERROR")</f>
        <v>1</v>
      </c>
      <c r="G149">
        <f>IF(_7024[[#This Row],[Value]]=_7024[[#This Row],[Agree]],_7024[[#This Row],[Count]],0)</f>
        <v>8</v>
      </c>
      <c r="H149">
        <f>_xlfn.XLOOKUP("H.R. 7024",Table2[Bill],Table2[Weight?],"Error")</f>
        <v>8</v>
      </c>
    </row>
    <row r="150" spans="1:8" x14ac:dyDescent="0.2">
      <c r="A150" t="s">
        <v>191</v>
      </c>
      <c r="B150" t="s">
        <v>1</v>
      </c>
      <c r="C150" t="s">
        <v>9</v>
      </c>
      <c r="D150" t="s">
        <v>7</v>
      </c>
      <c r="E150">
        <f>IF(_7024[[#This Row],[Vote]]="YEA",1,0)</f>
        <v>1</v>
      </c>
      <c r="F150">
        <f>_xlfn.XLOOKUP("H.R. 7024",Table2[Bill],Table2[Agree Value],"ERROR")</f>
        <v>1</v>
      </c>
      <c r="G150">
        <f>IF(_7024[[#This Row],[Value]]=_7024[[#This Row],[Agree]],_7024[[#This Row],[Count]],0)</f>
        <v>8</v>
      </c>
      <c r="H150">
        <f>_xlfn.XLOOKUP("H.R. 7024",Table2[Bill],Table2[Weight?],"Error")</f>
        <v>8</v>
      </c>
    </row>
    <row r="151" spans="1:8" x14ac:dyDescent="0.2">
      <c r="A151" t="s">
        <v>192</v>
      </c>
      <c r="B151" t="s">
        <v>5</v>
      </c>
      <c r="C151" t="s">
        <v>39</v>
      </c>
      <c r="D151" t="s">
        <v>7</v>
      </c>
      <c r="E151">
        <f>IF(_7024[[#This Row],[Vote]]="YEA",1,0)</f>
        <v>1</v>
      </c>
      <c r="F151">
        <f>_xlfn.XLOOKUP("H.R. 7024",Table2[Bill],Table2[Agree Value],"ERROR")</f>
        <v>1</v>
      </c>
      <c r="G151">
        <f>IF(_7024[[#This Row],[Value]]=_7024[[#This Row],[Agree]],_7024[[#This Row],[Count]],0)</f>
        <v>8</v>
      </c>
      <c r="H151">
        <f>_xlfn.XLOOKUP("H.R. 7024",Table2[Bill],Table2[Weight?],"Error")</f>
        <v>8</v>
      </c>
    </row>
    <row r="152" spans="1:8" x14ac:dyDescent="0.2">
      <c r="A152" t="s">
        <v>193</v>
      </c>
      <c r="B152" t="s">
        <v>1</v>
      </c>
      <c r="C152" t="s">
        <v>194</v>
      </c>
      <c r="D152" t="s">
        <v>3</v>
      </c>
      <c r="E152">
        <f>IF(_7024[[#This Row],[Vote]]="YEA",1,0)</f>
        <v>0</v>
      </c>
      <c r="F152">
        <f>_xlfn.XLOOKUP("H.R. 7024",Table2[Bill],Table2[Agree Value],"ERROR")</f>
        <v>1</v>
      </c>
      <c r="G152">
        <f>IF(_7024[[#This Row],[Value]]=_7024[[#This Row],[Agree]],_7024[[#This Row],[Count]],0)</f>
        <v>0</v>
      </c>
      <c r="H152">
        <f>_xlfn.XLOOKUP("H.R. 7024",Table2[Bill],Table2[Weight?],"Error")</f>
        <v>8</v>
      </c>
    </row>
    <row r="153" spans="1:8" x14ac:dyDescent="0.2">
      <c r="A153" t="s">
        <v>195</v>
      </c>
      <c r="B153" t="s">
        <v>1</v>
      </c>
      <c r="C153" t="s">
        <v>64</v>
      </c>
      <c r="D153" t="s">
        <v>7</v>
      </c>
      <c r="E153">
        <f>IF(_7024[[#This Row],[Vote]]="YEA",1,0)</f>
        <v>1</v>
      </c>
      <c r="F153">
        <f>_xlfn.XLOOKUP("H.R. 7024",Table2[Bill],Table2[Agree Value],"ERROR")</f>
        <v>1</v>
      </c>
      <c r="G153">
        <f>IF(_7024[[#This Row],[Value]]=_7024[[#This Row],[Agree]],_7024[[#This Row],[Count]],0)</f>
        <v>8</v>
      </c>
      <c r="H153">
        <f>_xlfn.XLOOKUP("H.R. 7024",Table2[Bill],Table2[Weight?],"Error")</f>
        <v>8</v>
      </c>
    </row>
    <row r="154" spans="1:8" x14ac:dyDescent="0.2">
      <c r="A154" t="s">
        <v>196</v>
      </c>
      <c r="B154" t="s">
        <v>1</v>
      </c>
      <c r="C154" t="s">
        <v>9</v>
      </c>
      <c r="D154" t="s">
        <v>7</v>
      </c>
      <c r="E154">
        <f>IF(_7024[[#This Row],[Vote]]="YEA",1,0)</f>
        <v>1</v>
      </c>
      <c r="F154">
        <f>_xlfn.XLOOKUP("H.R. 7024",Table2[Bill],Table2[Agree Value],"ERROR")</f>
        <v>1</v>
      </c>
      <c r="G154">
        <f>IF(_7024[[#This Row],[Value]]=_7024[[#This Row],[Agree]],_7024[[#This Row],[Count]],0)</f>
        <v>8</v>
      </c>
      <c r="H154">
        <f>_xlfn.XLOOKUP("H.R. 7024",Table2[Bill],Table2[Weight?],"Error")</f>
        <v>8</v>
      </c>
    </row>
    <row r="155" spans="1:8" x14ac:dyDescent="0.2">
      <c r="A155" t="s">
        <v>197</v>
      </c>
      <c r="B155" t="s">
        <v>5</v>
      </c>
      <c r="C155" t="s">
        <v>15</v>
      </c>
      <c r="D155" t="s">
        <v>7</v>
      </c>
      <c r="E155">
        <f>IF(_7024[[#This Row],[Vote]]="YEA",1,0)</f>
        <v>1</v>
      </c>
      <c r="F155">
        <f>_xlfn.XLOOKUP("H.R. 7024",Table2[Bill],Table2[Agree Value],"ERROR")</f>
        <v>1</v>
      </c>
      <c r="G155">
        <f>IF(_7024[[#This Row],[Value]]=_7024[[#This Row],[Agree]],_7024[[#This Row],[Count]],0)</f>
        <v>8</v>
      </c>
      <c r="H155">
        <f>_xlfn.XLOOKUP("H.R. 7024",Table2[Bill],Table2[Weight?],"Error")</f>
        <v>8</v>
      </c>
    </row>
    <row r="156" spans="1:8" x14ac:dyDescent="0.2">
      <c r="A156" t="s">
        <v>198</v>
      </c>
      <c r="B156" t="s">
        <v>1</v>
      </c>
      <c r="C156" t="s">
        <v>15</v>
      </c>
      <c r="D156" t="s">
        <v>7</v>
      </c>
      <c r="E156">
        <f>IF(_7024[[#This Row],[Vote]]="YEA",1,0)</f>
        <v>1</v>
      </c>
      <c r="F156">
        <f>_xlfn.XLOOKUP("H.R. 7024",Table2[Bill],Table2[Agree Value],"ERROR")</f>
        <v>1</v>
      </c>
      <c r="G156">
        <f>IF(_7024[[#This Row],[Value]]=_7024[[#This Row],[Agree]],_7024[[#This Row],[Count]],0)</f>
        <v>8</v>
      </c>
      <c r="H156">
        <f>_xlfn.XLOOKUP("H.R. 7024",Table2[Bill],Table2[Weight?],"Error")</f>
        <v>8</v>
      </c>
    </row>
    <row r="157" spans="1:8" x14ac:dyDescent="0.2">
      <c r="A157" t="s">
        <v>199</v>
      </c>
      <c r="B157" t="s">
        <v>5</v>
      </c>
      <c r="C157" t="s">
        <v>47</v>
      </c>
      <c r="D157" t="s">
        <v>3</v>
      </c>
      <c r="E157">
        <f>IF(_7024[[#This Row],[Vote]]="YEA",1,0)</f>
        <v>0</v>
      </c>
      <c r="F157">
        <f>_xlfn.XLOOKUP("H.R. 7024",Table2[Bill],Table2[Agree Value],"ERROR")</f>
        <v>1</v>
      </c>
      <c r="G157">
        <f>IF(_7024[[#This Row],[Value]]=_7024[[#This Row],[Agree]],_7024[[#This Row],[Count]],0)</f>
        <v>0</v>
      </c>
      <c r="H157">
        <f>_xlfn.XLOOKUP("H.R. 7024",Table2[Bill],Table2[Weight?],"Error")</f>
        <v>8</v>
      </c>
    </row>
    <row r="158" spans="1:8" x14ac:dyDescent="0.2">
      <c r="A158" t="s">
        <v>200</v>
      </c>
      <c r="B158" t="s">
        <v>5</v>
      </c>
      <c r="C158" t="s">
        <v>15</v>
      </c>
      <c r="D158" t="s">
        <v>3</v>
      </c>
      <c r="E158">
        <f>IF(_7024[[#This Row],[Vote]]="YEA",1,0)</f>
        <v>0</v>
      </c>
      <c r="F158">
        <f>_xlfn.XLOOKUP("H.R. 7024",Table2[Bill],Table2[Agree Value],"ERROR")</f>
        <v>1</v>
      </c>
      <c r="G158">
        <f>IF(_7024[[#This Row],[Value]]=_7024[[#This Row],[Agree]],_7024[[#This Row],[Count]],0)</f>
        <v>0</v>
      </c>
      <c r="H158">
        <f>_xlfn.XLOOKUP("H.R. 7024",Table2[Bill],Table2[Weight?],"Error")</f>
        <v>8</v>
      </c>
    </row>
    <row r="159" spans="1:8" x14ac:dyDescent="0.2">
      <c r="A159" t="s">
        <v>201</v>
      </c>
      <c r="B159" t="s">
        <v>5</v>
      </c>
      <c r="C159" t="s">
        <v>51</v>
      </c>
      <c r="D159" t="s">
        <v>3</v>
      </c>
      <c r="E159">
        <f>IF(_7024[[#This Row],[Vote]]="YEA",1,0)</f>
        <v>0</v>
      </c>
      <c r="F159">
        <f>_xlfn.XLOOKUP("H.R. 7024",Table2[Bill],Table2[Agree Value],"ERROR")</f>
        <v>1</v>
      </c>
      <c r="G159">
        <f>IF(_7024[[#This Row],[Value]]=_7024[[#This Row],[Agree]],_7024[[#This Row],[Count]],0)</f>
        <v>0</v>
      </c>
      <c r="H159">
        <f>_xlfn.XLOOKUP("H.R. 7024",Table2[Bill],Table2[Weight?],"Error")</f>
        <v>8</v>
      </c>
    </row>
    <row r="160" spans="1:8" x14ac:dyDescent="0.2">
      <c r="A160" t="s">
        <v>202</v>
      </c>
      <c r="B160" t="s">
        <v>1</v>
      </c>
      <c r="C160" t="s">
        <v>203</v>
      </c>
      <c r="D160" t="s">
        <v>7</v>
      </c>
      <c r="E160">
        <f>IF(_7024[[#This Row],[Vote]]="YEA",1,0)</f>
        <v>1</v>
      </c>
      <c r="F160">
        <f>_xlfn.XLOOKUP("H.R. 7024",Table2[Bill],Table2[Agree Value],"ERROR")</f>
        <v>1</v>
      </c>
      <c r="G160">
        <f>IF(_7024[[#This Row],[Value]]=_7024[[#This Row],[Agree]],_7024[[#This Row],[Count]],0)</f>
        <v>8</v>
      </c>
      <c r="H160">
        <f>_xlfn.XLOOKUP("H.R. 7024",Table2[Bill],Table2[Weight?],"Error")</f>
        <v>8</v>
      </c>
    </row>
    <row r="161" spans="1:8" x14ac:dyDescent="0.2">
      <c r="A161" t="s">
        <v>204</v>
      </c>
      <c r="B161" t="s">
        <v>5</v>
      </c>
      <c r="C161" t="s">
        <v>15</v>
      </c>
      <c r="D161" t="s">
        <v>7</v>
      </c>
      <c r="E161">
        <f>IF(_7024[[#This Row],[Vote]]="YEA",1,0)</f>
        <v>1</v>
      </c>
      <c r="F161">
        <f>_xlfn.XLOOKUP("H.R. 7024",Table2[Bill],Table2[Agree Value],"ERROR")</f>
        <v>1</v>
      </c>
      <c r="G161">
        <f>IF(_7024[[#This Row],[Value]]=_7024[[#This Row],[Agree]],_7024[[#This Row],[Count]],0)</f>
        <v>8</v>
      </c>
      <c r="H161">
        <f>_xlfn.XLOOKUP("H.R. 7024",Table2[Bill],Table2[Weight?],"Error")</f>
        <v>8</v>
      </c>
    </row>
    <row r="162" spans="1:8" x14ac:dyDescent="0.2">
      <c r="A162" t="s">
        <v>205</v>
      </c>
      <c r="B162" t="s">
        <v>5</v>
      </c>
      <c r="C162" t="s">
        <v>89</v>
      </c>
      <c r="D162" t="s">
        <v>7</v>
      </c>
      <c r="E162">
        <f>IF(_7024[[#This Row],[Vote]]="YEA",1,0)</f>
        <v>1</v>
      </c>
      <c r="F162">
        <f>_xlfn.XLOOKUP("H.R. 7024",Table2[Bill],Table2[Agree Value],"ERROR")</f>
        <v>1</v>
      </c>
      <c r="G162">
        <f>IF(_7024[[#This Row],[Value]]=_7024[[#This Row],[Agree]],_7024[[#This Row],[Count]],0)</f>
        <v>8</v>
      </c>
      <c r="H162">
        <f>_xlfn.XLOOKUP("H.R. 7024",Table2[Bill],Table2[Weight?],"Error")</f>
        <v>8</v>
      </c>
    </row>
    <row r="163" spans="1:8" x14ac:dyDescent="0.2">
      <c r="A163" t="s">
        <v>206</v>
      </c>
      <c r="B163" t="s">
        <v>5</v>
      </c>
      <c r="C163" t="s">
        <v>11</v>
      </c>
      <c r="D163" t="s">
        <v>7</v>
      </c>
      <c r="E163">
        <f>IF(_7024[[#This Row],[Vote]]="YEA",1,0)</f>
        <v>1</v>
      </c>
      <c r="F163">
        <f>_xlfn.XLOOKUP("H.R. 7024",Table2[Bill],Table2[Agree Value],"ERROR")</f>
        <v>1</v>
      </c>
      <c r="G163">
        <f>IF(_7024[[#This Row],[Value]]=_7024[[#This Row],[Agree]],_7024[[#This Row],[Count]],0)</f>
        <v>8</v>
      </c>
      <c r="H163">
        <f>_xlfn.XLOOKUP("H.R. 7024",Table2[Bill],Table2[Weight?],"Error")</f>
        <v>8</v>
      </c>
    </row>
    <row r="164" spans="1:8" x14ac:dyDescent="0.2">
      <c r="A164" t="s">
        <v>207</v>
      </c>
      <c r="B164" t="s">
        <v>5</v>
      </c>
      <c r="C164" t="s">
        <v>75</v>
      </c>
      <c r="D164" t="s">
        <v>3</v>
      </c>
      <c r="E164">
        <f>IF(_7024[[#This Row],[Vote]]="YEA",1,0)</f>
        <v>0</v>
      </c>
      <c r="F164">
        <f>_xlfn.XLOOKUP("H.R. 7024",Table2[Bill],Table2[Agree Value],"ERROR")</f>
        <v>1</v>
      </c>
      <c r="G164">
        <f>IF(_7024[[#This Row],[Value]]=_7024[[#This Row],[Agree]],_7024[[#This Row],[Count]],0)</f>
        <v>0</v>
      </c>
      <c r="H164">
        <f>_xlfn.XLOOKUP("H.R. 7024",Table2[Bill],Table2[Weight?],"Error")</f>
        <v>8</v>
      </c>
    </row>
    <row r="165" spans="1:8" x14ac:dyDescent="0.2">
      <c r="A165" t="s">
        <v>208</v>
      </c>
      <c r="B165" t="s">
        <v>1</v>
      </c>
      <c r="C165" t="s">
        <v>15</v>
      </c>
      <c r="D165" t="s">
        <v>7</v>
      </c>
      <c r="E165">
        <f>IF(_7024[[#This Row],[Vote]]="YEA",1,0)</f>
        <v>1</v>
      </c>
      <c r="F165">
        <f>_xlfn.XLOOKUP("H.R. 7024",Table2[Bill],Table2[Agree Value],"ERROR")</f>
        <v>1</v>
      </c>
      <c r="G165">
        <f>IF(_7024[[#This Row],[Value]]=_7024[[#This Row],[Agree]],_7024[[#This Row],[Count]],0)</f>
        <v>8</v>
      </c>
      <c r="H165">
        <f>_xlfn.XLOOKUP("H.R. 7024",Table2[Bill],Table2[Weight?],"Error")</f>
        <v>8</v>
      </c>
    </row>
    <row r="166" spans="1:8" x14ac:dyDescent="0.2">
      <c r="A166" t="s">
        <v>209</v>
      </c>
      <c r="B166" t="s">
        <v>5</v>
      </c>
      <c r="C166" t="s">
        <v>13</v>
      </c>
      <c r="D166" t="s">
        <v>7</v>
      </c>
      <c r="E166">
        <f>IF(_7024[[#This Row],[Vote]]="YEA",1,0)</f>
        <v>1</v>
      </c>
      <c r="F166">
        <f>_xlfn.XLOOKUP("H.R. 7024",Table2[Bill],Table2[Agree Value],"ERROR")</f>
        <v>1</v>
      </c>
      <c r="G166">
        <f>IF(_7024[[#This Row],[Value]]=_7024[[#This Row],[Agree]],_7024[[#This Row],[Count]],0)</f>
        <v>8</v>
      </c>
      <c r="H166">
        <f>_xlfn.XLOOKUP("H.R. 7024",Table2[Bill],Table2[Weight?],"Error")</f>
        <v>8</v>
      </c>
    </row>
    <row r="167" spans="1:8" x14ac:dyDescent="0.2">
      <c r="A167" t="s">
        <v>210</v>
      </c>
      <c r="B167" t="s">
        <v>5</v>
      </c>
      <c r="C167" t="s">
        <v>47</v>
      </c>
      <c r="D167" t="s">
        <v>7</v>
      </c>
      <c r="E167">
        <f>IF(_7024[[#This Row],[Vote]]="YEA",1,0)</f>
        <v>1</v>
      </c>
      <c r="F167">
        <f>_xlfn.XLOOKUP("H.R. 7024",Table2[Bill],Table2[Agree Value],"ERROR")</f>
        <v>1</v>
      </c>
      <c r="G167">
        <f>IF(_7024[[#This Row],[Value]]=_7024[[#This Row],[Agree]],_7024[[#This Row],[Count]],0)</f>
        <v>8</v>
      </c>
      <c r="H167">
        <f>_xlfn.XLOOKUP("H.R. 7024",Table2[Bill],Table2[Weight?],"Error")</f>
        <v>8</v>
      </c>
    </row>
    <row r="168" spans="1:8" x14ac:dyDescent="0.2">
      <c r="A168" t="s">
        <v>211</v>
      </c>
      <c r="B168" t="s">
        <v>1</v>
      </c>
      <c r="C168" t="s">
        <v>51</v>
      </c>
      <c r="D168" t="s">
        <v>7</v>
      </c>
      <c r="E168">
        <f>IF(_7024[[#This Row],[Vote]]="YEA",1,0)</f>
        <v>1</v>
      </c>
      <c r="F168">
        <f>_xlfn.XLOOKUP("H.R. 7024",Table2[Bill],Table2[Agree Value],"ERROR")</f>
        <v>1</v>
      </c>
      <c r="G168">
        <f>IF(_7024[[#This Row],[Value]]=_7024[[#This Row],[Agree]],_7024[[#This Row],[Count]],0)</f>
        <v>8</v>
      </c>
      <c r="H168">
        <f>_xlfn.XLOOKUP("H.R. 7024",Table2[Bill],Table2[Weight?],"Error")</f>
        <v>8</v>
      </c>
    </row>
    <row r="169" spans="1:8" x14ac:dyDescent="0.2">
      <c r="A169" t="s">
        <v>212</v>
      </c>
      <c r="B169" t="s">
        <v>5</v>
      </c>
      <c r="C169" t="s">
        <v>169</v>
      </c>
      <c r="D169" t="s">
        <v>7</v>
      </c>
      <c r="E169">
        <f>IF(_7024[[#This Row],[Vote]]="YEA",1,0)</f>
        <v>1</v>
      </c>
      <c r="F169">
        <f>_xlfn.XLOOKUP("H.R. 7024",Table2[Bill],Table2[Agree Value],"ERROR")</f>
        <v>1</v>
      </c>
      <c r="G169">
        <f>IF(_7024[[#This Row],[Value]]=_7024[[#This Row],[Agree]],_7024[[#This Row],[Count]],0)</f>
        <v>8</v>
      </c>
      <c r="H169">
        <f>_xlfn.XLOOKUP("H.R. 7024",Table2[Bill],Table2[Weight?],"Error")</f>
        <v>8</v>
      </c>
    </row>
    <row r="170" spans="1:8" x14ac:dyDescent="0.2">
      <c r="A170" t="s">
        <v>213</v>
      </c>
      <c r="B170" t="s">
        <v>5</v>
      </c>
      <c r="C170" t="s">
        <v>161</v>
      </c>
      <c r="D170" t="s">
        <v>7</v>
      </c>
      <c r="E170">
        <f>IF(_7024[[#This Row],[Vote]]="YEA",1,0)</f>
        <v>1</v>
      </c>
      <c r="F170">
        <f>_xlfn.XLOOKUP("H.R. 7024",Table2[Bill],Table2[Agree Value],"ERROR")</f>
        <v>1</v>
      </c>
      <c r="G170">
        <f>IF(_7024[[#This Row],[Value]]=_7024[[#This Row],[Agree]],_7024[[#This Row],[Count]],0)</f>
        <v>8</v>
      </c>
      <c r="H170">
        <f>_xlfn.XLOOKUP("H.R. 7024",Table2[Bill],Table2[Weight?],"Error")</f>
        <v>8</v>
      </c>
    </row>
    <row r="171" spans="1:8" x14ac:dyDescent="0.2">
      <c r="A171" t="s">
        <v>214</v>
      </c>
      <c r="B171" t="s">
        <v>5</v>
      </c>
      <c r="C171" t="s">
        <v>36</v>
      </c>
      <c r="D171" t="s">
        <v>7</v>
      </c>
      <c r="E171">
        <f>IF(_7024[[#This Row],[Vote]]="YEA",1,0)</f>
        <v>1</v>
      </c>
      <c r="F171">
        <f>_xlfn.XLOOKUP("H.R. 7024",Table2[Bill],Table2[Agree Value],"ERROR")</f>
        <v>1</v>
      </c>
      <c r="G171">
        <f>IF(_7024[[#This Row],[Value]]=_7024[[#This Row],[Agree]],_7024[[#This Row],[Count]],0)</f>
        <v>8</v>
      </c>
      <c r="H171">
        <f>_xlfn.XLOOKUP("H.R. 7024",Table2[Bill],Table2[Weight?],"Error")</f>
        <v>8</v>
      </c>
    </row>
    <row r="172" spans="1:8" x14ac:dyDescent="0.2">
      <c r="A172" t="s">
        <v>215</v>
      </c>
      <c r="B172" t="s">
        <v>5</v>
      </c>
      <c r="C172" t="s">
        <v>216</v>
      </c>
      <c r="D172" t="s">
        <v>3</v>
      </c>
      <c r="E172">
        <f>IF(_7024[[#This Row],[Vote]]="YEA",1,0)</f>
        <v>0</v>
      </c>
      <c r="F172">
        <f>_xlfn.XLOOKUP("H.R. 7024",Table2[Bill],Table2[Agree Value],"ERROR")</f>
        <v>1</v>
      </c>
      <c r="G172">
        <f>IF(_7024[[#This Row],[Value]]=_7024[[#This Row],[Agree]],_7024[[#This Row],[Count]],0)</f>
        <v>0</v>
      </c>
      <c r="H172">
        <f>_xlfn.XLOOKUP("H.R. 7024",Table2[Bill],Table2[Weight?],"Error")</f>
        <v>8</v>
      </c>
    </row>
    <row r="173" spans="1:8" x14ac:dyDescent="0.2">
      <c r="A173" t="s">
        <v>217</v>
      </c>
      <c r="B173" t="s">
        <v>1</v>
      </c>
      <c r="C173" t="s">
        <v>9</v>
      </c>
      <c r="D173" t="s">
        <v>7</v>
      </c>
      <c r="E173">
        <f>IF(_7024[[#This Row],[Vote]]="YEA",1,0)</f>
        <v>1</v>
      </c>
      <c r="F173">
        <f>_xlfn.XLOOKUP("H.R. 7024",Table2[Bill],Table2[Agree Value],"ERROR")</f>
        <v>1</v>
      </c>
      <c r="G173">
        <f>IF(_7024[[#This Row],[Value]]=_7024[[#This Row],[Agree]],_7024[[#This Row],[Count]],0)</f>
        <v>8</v>
      </c>
      <c r="H173">
        <f>_xlfn.XLOOKUP("H.R. 7024",Table2[Bill],Table2[Weight?],"Error")</f>
        <v>8</v>
      </c>
    </row>
    <row r="174" spans="1:8" x14ac:dyDescent="0.2">
      <c r="A174" t="s">
        <v>218</v>
      </c>
      <c r="B174" t="s">
        <v>5</v>
      </c>
      <c r="C174" t="s">
        <v>219</v>
      </c>
      <c r="D174" t="s">
        <v>3</v>
      </c>
      <c r="E174">
        <f>IF(_7024[[#This Row],[Vote]]="YEA",1,0)</f>
        <v>0</v>
      </c>
      <c r="F174">
        <f>_xlfn.XLOOKUP("H.R. 7024",Table2[Bill],Table2[Agree Value],"ERROR")</f>
        <v>1</v>
      </c>
      <c r="G174">
        <f>IF(_7024[[#This Row],[Value]]=_7024[[#This Row],[Agree]],_7024[[#This Row],[Count]],0)</f>
        <v>0</v>
      </c>
      <c r="H174">
        <f>_xlfn.XLOOKUP("H.R. 7024",Table2[Bill],Table2[Weight?],"Error")</f>
        <v>8</v>
      </c>
    </row>
    <row r="175" spans="1:8" x14ac:dyDescent="0.2">
      <c r="A175" t="s">
        <v>220</v>
      </c>
      <c r="B175" t="s">
        <v>5</v>
      </c>
      <c r="C175" t="s">
        <v>75</v>
      </c>
      <c r="D175" t="s">
        <v>7</v>
      </c>
      <c r="E175">
        <f>IF(_7024[[#This Row],[Vote]]="YEA",1,0)</f>
        <v>1</v>
      </c>
      <c r="F175">
        <f>_xlfn.XLOOKUP("H.R. 7024",Table2[Bill],Table2[Agree Value],"ERROR")</f>
        <v>1</v>
      </c>
      <c r="G175">
        <f>IF(_7024[[#This Row],[Value]]=_7024[[#This Row],[Agree]],_7024[[#This Row],[Count]],0)</f>
        <v>8</v>
      </c>
      <c r="H175">
        <f>_xlfn.XLOOKUP("H.R. 7024",Table2[Bill],Table2[Weight?],"Error")</f>
        <v>8</v>
      </c>
    </row>
    <row r="176" spans="1:8" x14ac:dyDescent="0.2">
      <c r="A176" t="s">
        <v>221</v>
      </c>
      <c r="B176" t="s">
        <v>1</v>
      </c>
      <c r="C176" t="s">
        <v>118</v>
      </c>
      <c r="D176" t="s">
        <v>7</v>
      </c>
      <c r="E176">
        <f>IF(_7024[[#This Row],[Vote]]="YEA",1,0)</f>
        <v>1</v>
      </c>
      <c r="F176">
        <f>_xlfn.XLOOKUP("H.R. 7024",Table2[Bill],Table2[Agree Value],"ERROR")</f>
        <v>1</v>
      </c>
      <c r="G176">
        <f>IF(_7024[[#This Row],[Value]]=_7024[[#This Row],[Agree]],_7024[[#This Row],[Count]],0)</f>
        <v>8</v>
      </c>
      <c r="H176">
        <f>_xlfn.XLOOKUP("H.R. 7024",Table2[Bill],Table2[Weight?],"Error")</f>
        <v>8</v>
      </c>
    </row>
    <row r="177" spans="1:8" x14ac:dyDescent="0.2">
      <c r="A177" t="s">
        <v>222</v>
      </c>
      <c r="B177" t="s">
        <v>5</v>
      </c>
      <c r="C177" t="s">
        <v>49</v>
      </c>
      <c r="D177" t="s">
        <v>7</v>
      </c>
      <c r="E177">
        <f>IF(_7024[[#This Row],[Vote]]="YEA",1,0)</f>
        <v>1</v>
      </c>
      <c r="F177">
        <f>_xlfn.XLOOKUP("H.R. 7024",Table2[Bill],Table2[Agree Value],"ERROR")</f>
        <v>1</v>
      </c>
      <c r="G177">
        <f>IF(_7024[[#This Row],[Value]]=_7024[[#This Row],[Agree]],_7024[[#This Row],[Count]],0)</f>
        <v>8</v>
      </c>
      <c r="H177">
        <f>_xlfn.XLOOKUP("H.R. 7024",Table2[Bill],Table2[Weight?],"Error")</f>
        <v>8</v>
      </c>
    </row>
    <row r="178" spans="1:8" x14ac:dyDescent="0.2">
      <c r="A178" t="s">
        <v>223</v>
      </c>
      <c r="B178" t="s">
        <v>5</v>
      </c>
      <c r="C178" t="s">
        <v>89</v>
      </c>
      <c r="D178" t="s">
        <v>7</v>
      </c>
      <c r="E178">
        <f>IF(_7024[[#This Row],[Vote]]="YEA",1,0)</f>
        <v>1</v>
      </c>
      <c r="F178">
        <f>_xlfn.XLOOKUP("H.R. 7024",Table2[Bill],Table2[Agree Value],"ERROR")</f>
        <v>1</v>
      </c>
      <c r="G178">
        <f>IF(_7024[[#This Row],[Value]]=_7024[[#This Row],[Agree]],_7024[[#This Row],[Count]],0)</f>
        <v>8</v>
      </c>
      <c r="H178">
        <f>_xlfn.XLOOKUP("H.R. 7024",Table2[Bill],Table2[Weight?],"Error")</f>
        <v>8</v>
      </c>
    </row>
    <row r="179" spans="1:8" x14ac:dyDescent="0.2">
      <c r="A179" t="s">
        <v>494</v>
      </c>
      <c r="B179" t="s">
        <v>1</v>
      </c>
      <c r="C179" t="s">
        <v>64</v>
      </c>
      <c r="D179" t="s">
        <v>7</v>
      </c>
      <c r="E179">
        <f>IF(_7024[[#This Row],[Vote]]="YEA",1,0)</f>
        <v>1</v>
      </c>
      <c r="F179">
        <f>_xlfn.XLOOKUP("H.R. 7024",Table2[Bill],Table2[Agree Value],"ERROR")</f>
        <v>1</v>
      </c>
      <c r="G179">
        <f>IF(_7024[[#This Row],[Value]]=_7024[[#This Row],[Agree]],_7024[[#This Row],[Count]],0)</f>
        <v>8</v>
      </c>
      <c r="H179">
        <f>_xlfn.XLOOKUP("H.R. 7024",Table2[Bill],Table2[Weight?],"Error")</f>
        <v>8</v>
      </c>
    </row>
    <row r="180" spans="1:8" x14ac:dyDescent="0.2">
      <c r="A180" t="s">
        <v>224</v>
      </c>
      <c r="B180" t="s">
        <v>5</v>
      </c>
      <c r="C180" t="s">
        <v>123</v>
      </c>
      <c r="D180" t="s">
        <v>7</v>
      </c>
      <c r="E180">
        <f>IF(_7024[[#This Row],[Vote]]="YEA",1,0)</f>
        <v>1</v>
      </c>
      <c r="F180">
        <f>_xlfn.XLOOKUP("H.R. 7024",Table2[Bill],Table2[Agree Value],"ERROR")</f>
        <v>1</v>
      </c>
      <c r="G180">
        <f>IF(_7024[[#This Row],[Value]]=_7024[[#This Row],[Agree]],_7024[[#This Row],[Count]],0)</f>
        <v>8</v>
      </c>
      <c r="H180">
        <f>_xlfn.XLOOKUP("H.R. 7024",Table2[Bill],Table2[Weight?],"Error")</f>
        <v>8</v>
      </c>
    </row>
    <row r="181" spans="1:8" x14ac:dyDescent="0.2">
      <c r="A181" t="s">
        <v>225</v>
      </c>
      <c r="B181" t="s">
        <v>1</v>
      </c>
      <c r="C181" t="s">
        <v>118</v>
      </c>
      <c r="D181" t="s">
        <v>7</v>
      </c>
      <c r="E181">
        <f>IF(_7024[[#This Row],[Vote]]="YEA",1,0)</f>
        <v>1</v>
      </c>
      <c r="F181">
        <f>_xlfn.XLOOKUP("H.R. 7024",Table2[Bill],Table2[Agree Value],"ERROR")</f>
        <v>1</v>
      </c>
      <c r="G181">
        <f>IF(_7024[[#This Row],[Value]]=_7024[[#This Row],[Agree]],_7024[[#This Row],[Count]],0)</f>
        <v>8</v>
      </c>
      <c r="H181">
        <f>_xlfn.XLOOKUP("H.R. 7024",Table2[Bill],Table2[Weight?],"Error")</f>
        <v>8</v>
      </c>
    </row>
    <row r="182" spans="1:8" x14ac:dyDescent="0.2">
      <c r="A182" t="s">
        <v>226</v>
      </c>
      <c r="B182" t="s">
        <v>5</v>
      </c>
      <c r="C182" t="s">
        <v>164</v>
      </c>
      <c r="D182" t="s">
        <v>7</v>
      </c>
      <c r="E182">
        <f>IF(_7024[[#This Row],[Vote]]="YEA",1,0)</f>
        <v>1</v>
      </c>
      <c r="F182">
        <f>_xlfn.XLOOKUP("H.R. 7024",Table2[Bill],Table2[Agree Value],"ERROR")</f>
        <v>1</v>
      </c>
      <c r="G182">
        <f>IF(_7024[[#This Row],[Value]]=_7024[[#This Row],[Agree]],_7024[[#This Row],[Count]],0)</f>
        <v>8</v>
      </c>
      <c r="H182">
        <f>_xlfn.XLOOKUP("H.R. 7024",Table2[Bill],Table2[Weight?],"Error")</f>
        <v>8</v>
      </c>
    </row>
    <row r="183" spans="1:8" x14ac:dyDescent="0.2">
      <c r="A183" t="s">
        <v>227</v>
      </c>
      <c r="B183" t="s">
        <v>1</v>
      </c>
      <c r="C183" t="s">
        <v>19</v>
      </c>
      <c r="D183" t="s">
        <v>7</v>
      </c>
      <c r="E183">
        <f>IF(_7024[[#This Row],[Vote]]="YEA",1,0)</f>
        <v>1</v>
      </c>
      <c r="F183">
        <f>_xlfn.XLOOKUP("H.R. 7024",Table2[Bill],Table2[Agree Value],"ERROR")</f>
        <v>1</v>
      </c>
      <c r="G183">
        <f>IF(_7024[[#This Row],[Value]]=_7024[[#This Row],[Agree]],_7024[[#This Row],[Count]],0)</f>
        <v>8</v>
      </c>
      <c r="H183">
        <f>_xlfn.XLOOKUP("H.R. 7024",Table2[Bill],Table2[Weight?],"Error")</f>
        <v>8</v>
      </c>
    </row>
    <row r="184" spans="1:8" x14ac:dyDescent="0.2">
      <c r="A184" t="s">
        <v>228</v>
      </c>
      <c r="B184" t="s">
        <v>5</v>
      </c>
      <c r="C184" t="s">
        <v>29</v>
      </c>
      <c r="D184" t="s">
        <v>7</v>
      </c>
      <c r="E184">
        <f>IF(_7024[[#This Row],[Vote]]="YEA",1,0)</f>
        <v>1</v>
      </c>
      <c r="F184">
        <f>_xlfn.XLOOKUP("H.R. 7024",Table2[Bill],Table2[Agree Value],"ERROR")</f>
        <v>1</v>
      </c>
      <c r="G184">
        <f>IF(_7024[[#This Row],[Value]]=_7024[[#This Row],[Agree]],_7024[[#This Row],[Count]],0)</f>
        <v>8</v>
      </c>
      <c r="H184">
        <f>_xlfn.XLOOKUP("H.R. 7024",Table2[Bill],Table2[Weight?],"Error")</f>
        <v>8</v>
      </c>
    </row>
    <row r="185" spans="1:8" x14ac:dyDescent="0.2">
      <c r="A185" t="s">
        <v>229</v>
      </c>
      <c r="B185" t="s">
        <v>1</v>
      </c>
      <c r="C185" t="s">
        <v>66</v>
      </c>
      <c r="D185" t="s">
        <v>7</v>
      </c>
      <c r="E185">
        <f>IF(_7024[[#This Row],[Vote]]="YEA",1,0)</f>
        <v>1</v>
      </c>
      <c r="F185">
        <f>_xlfn.XLOOKUP("H.R. 7024",Table2[Bill],Table2[Agree Value],"ERROR")</f>
        <v>1</v>
      </c>
      <c r="G185">
        <f>IF(_7024[[#This Row],[Value]]=_7024[[#This Row],[Agree]],_7024[[#This Row],[Count]],0)</f>
        <v>8</v>
      </c>
      <c r="H185">
        <f>_xlfn.XLOOKUP("H.R. 7024",Table2[Bill],Table2[Weight?],"Error")</f>
        <v>8</v>
      </c>
    </row>
    <row r="186" spans="1:8" x14ac:dyDescent="0.2">
      <c r="A186" t="s">
        <v>230</v>
      </c>
      <c r="B186" t="s">
        <v>1</v>
      </c>
      <c r="C186" t="s">
        <v>219</v>
      </c>
      <c r="D186" t="s">
        <v>7</v>
      </c>
      <c r="E186">
        <f>IF(_7024[[#This Row],[Vote]]="YEA",1,0)</f>
        <v>1</v>
      </c>
      <c r="F186">
        <f>_xlfn.XLOOKUP("H.R. 7024",Table2[Bill],Table2[Agree Value],"ERROR")</f>
        <v>1</v>
      </c>
      <c r="G186">
        <f>IF(_7024[[#This Row],[Value]]=_7024[[#This Row],[Agree]],_7024[[#This Row],[Count]],0)</f>
        <v>8</v>
      </c>
      <c r="H186">
        <f>_xlfn.XLOOKUP("H.R. 7024",Table2[Bill],Table2[Weight?],"Error")</f>
        <v>8</v>
      </c>
    </row>
    <row r="187" spans="1:8" x14ac:dyDescent="0.2">
      <c r="A187" t="s">
        <v>231</v>
      </c>
      <c r="B187" t="s">
        <v>1</v>
      </c>
      <c r="C187" t="s">
        <v>42</v>
      </c>
      <c r="D187" t="s">
        <v>7</v>
      </c>
      <c r="E187">
        <f>IF(_7024[[#This Row],[Vote]]="YEA",1,0)</f>
        <v>1</v>
      </c>
      <c r="F187">
        <f>_xlfn.XLOOKUP("H.R. 7024",Table2[Bill],Table2[Agree Value],"ERROR")</f>
        <v>1</v>
      </c>
      <c r="G187">
        <f>IF(_7024[[#This Row],[Value]]=_7024[[#This Row],[Agree]],_7024[[#This Row],[Count]],0)</f>
        <v>8</v>
      </c>
      <c r="H187">
        <f>_xlfn.XLOOKUP("H.R. 7024",Table2[Bill],Table2[Weight?],"Error")</f>
        <v>8</v>
      </c>
    </row>
    <row r="188" spans="1:8" x14ac:dyDescent="0.2">
      <c r="A188" t="s">
        <v>232</v>
      </c>
      <c r="B188" t="s">
        <v>5</v>
      </c>
      <c r="C188" t="s">
        <v>2</v>
      </c>
      <c r="D188" t="s">
        <v>7</v>
      </c>
      <c r="E188">
        <f>IF(_7024[[#This Row],[Vote]]="YEA",1,0)</f>
        <v>1</v>
      </c>
      <c r="F188">
        <f>_xlfn.XLOOKUP("H.R. 7024",Table2[Bill],Table2[Agree Value],"ERROR")</f>
        <v>1</v>
      </c>
      <c r="G188">
        <f>IF(_7024[[#This Row],[Value]]=_7024[[#This Row],[Agree]],_7024[[#This Row],[Count]],0)</f>
        <v>8</v>
      </c>
      <c r="H188">
        <f>_xlfn.XLOOKUP("H.R. 7024",Table2[Bill],Table2[Weight?],"Error")</f>
        <v>8</v>
      </c>
    </row>
    <row r="189" spans="1:8" x14ac:dyDescent="0.2">
      <c r="A189" t="s">
        <v>233</v>
      </c>
      <c r="B189" t="s">
        <v>1</v>
      </c>
      <c r="C189" t="s">
        <v>9</v>
      </c>
      <c r="D189" t="s">
        <v>7</v>
      </c>
      <c r="E189">
        <f>IF(_7024[[#This Row],[Vote]]="YEA",1,0)</f>
        <v>1</v>
      </c>
      <c r="F189">
        <f>_xlfn.XLOOKUP("H.R. 7024",Table2[Bill],Table2[Agree Value],"ERROR")</f>
        <v>1</v>
      </c>
      <c r="G189">
        <f>IF(_7024[[#This Row],[Value]]=_7024[[#This Row],[Agree]],_7024[[#This Row],[Count]],0)</f>
        <v>8</v>
      </c>
      <c r="H189">
        <f>_xlfn.XLOOKUP("H.R. 7024",Table2[Bill],Table2[Weight?],"Error")</f>
        <v>8</v>
      </c>
    </row>
    <row r="190" spans="1:8" x14ac:dyDescent="0.2">
      <c r="A190" t="s">
        <v>234</v>
      </c>
      <c r="B190" t="s">
        <v>5</v>
      </c>
      <c r="C190" t="s">
        <v>45</v>
      </c>
      <c r="D190" t="s">
        <v>7</v>
      </c>
      <c r="E190">
        <f>IF(_7024[[#This Row],[Vote]]="YEA",1,0)</f>
        <v>1</v>
      </c>
      <c r="F190">
        <f>_xlfn.XLOOKUP("H.R. 7024",Table2[Bill],Table2[Agree Value],"ERROR")</f>
        <v>1</v>
      </c>
      <c r="G190">
        <f>IF(_7024[[#This Row],[Value]]=_7024[[#This Row],[Agree]],_7024[[#This Row],[Count]],0)</f>
        <v>8</v>
      </c>
      <c r="H190">
        <f>_xlfn.XLOOKUP("H.R. 7024",Table2[Bill],Table2[Weight?],"Error")</f>
        <v>8</v>
      </c>
    </row>
    <row r="191" spans="1:8" x14ac:dyDescent="0.2">
      <c r="A191" t="s">
        <v>235</v>
      </c>
      <c r="B191" t="s">
        <v>5</v>
      </c>
      <c r="C191" t="s">
        <v>15</v>
      </c>
      <c r="D191" t="s">
        <v>7</v>
      </c>
      <c r="E191">
        <f>IF(_7024[[#This Row],[Vote]]="YEA",1,0)</f>
        <v>1</v>
      </c>
      <c r="F191">
        <f>_xlfn.XLOOKUP("H.R. 7024",Table2[Bill],Table2[Agree Value],"ERROR")</f>
        <v>1</v>
      </c>
      <c r="G191">
        <f>IF(_7024[[#This Row],[Value]]=_7024[[#This Row],[Agree]],_7024[[#This Row],[Count]],0)</f>
        <v>8</v>
      </c>
      <c r="H191">
        <f>_xlfn.XLOOKUP("H.R. 7024",Table2[Bill],Table2[Weight?],"Error")</f>
        <v>8</v>
      </c>
    </row>
    <row r="192" spans="1:8" x14ac:dyDescent="0.2">
      <c r="A192" t="s">
        <v>236</v>
      </c>
      <c r="B192" t="s">
        <v>5</v>
      </c>
      <c r="C192" t="s">
        <v>9</v>
      </c>
      <c r="D192" t="s">
        <v>7</v>
      </c>
      <c r="E192">
        <f>IF(_7024[[#This Row],[Vote]]="YEA",1,0)</f>
        <v>1</v>
      </c>
      <c r="F192">
        <f>_xlfn.XLOOKUP("H.R. 7024",Table2[Bill],Table2[Agree Value],"ERROR")</f>
        <v>1</v>
      </c>
      <c r="G192">
        <f>IF(_7024[[#This Row],[Value]]=_7024[[#This Row],[Agree]],_7024[[#This Row],[Count]],0)</f>
        <v>8</v>
      </c>
      <c r="H192">
        <f>_xlfn.XLOOKUP("H.R. 7024",Table2[Bill],Table2[Weight?],"Error")</f>
        <v>8</v>
      </c>
    </row>
    <row r="193" spans="1:8" x14ac:dyDescent="0.2">
      <c r="A193" t="s">
        <v>237</v>
      </c>
      <c r="B193" t="s">
        <v>1</v>
      </c>
      <c r="C193" t="s">
        <v>219</v>
      </c>
      <c r="D193" t="s">
        <v>7</v>
      </c>
      <c r="E193">
        <f>IF(_7024[[#This Row],[Vote]]="YEA",1,0)</f>
        <v>1</v>
      </c>
      <c r="F193">
        <f>_xlfn.XLOOKUP("H.R. 7024",Table2[Bill],Table2[Agree Value],"ERROR")</f>
        <v>1</v>
      </c>
      <c r="G193">
        <f>IF(_7024[[#This Row],[Value]]=_7024[[#This Row],[Agree]],_7024[[#This Row],[Count]],0)</f>
        <v>8</v>
      </c>
      <c r="H193">
        <f>_xlfn.XLOOKUP("H.R. 7024",Table2[Bill],Table2[Weight?],"Error")</f>
        <v>8</v>
      </c>
    </row>
    <row r="194" spans="1:8" x14ac:dyDescent="0.2">
      <c r="A194" t="s">
        <v>238</v>
      </c>
      <c r="B194" t="s">
        <v>1</v>
      </c>
      <c r="C194" t="s">
        <v>62</v>
      </c>
      <c r="D194" t="s">
        <v>3</v>
      </c>
      <c r="E194">
        <f>IF(_7024[[#This Row],[Vote]]="YEA",1,0)</f>
        <v>0</v>
      </c>
      <c r="F194">
        <f>_xlfn.XLOOKUP("H.R. 7024",Table2[Bill],Table2[Agree Value],"ERROR")</f>
        <v>1</v>
      </c>
      <c r="G194">
        <f>IF(_7024[[#This Row],[Value]]=_7024[[#This Row],[Agree]],_7024[[#This Row],[Count]],0)</f>
        <v>0</v>
      </c>
      <c r="H194">
        <f>_xlfn.XLOOKUP("H.R. 7024",Table2[Bill],Table2[Weight?],"Error")</f>
        <v>8</v>
      </c>
    </row>
    <row r="195" spans="1:8" x14ac:dyDescent="0.2">
      <c r="A195" t="s">
        <v>239</v>
      </c>
      <c r="B195" t="s">
        <v>1</v>
      </c>
      <c r="C195" t="s">
        <v>2</v>
      </c>
      <c r="D195" t="s">
        <v>7</v>
      </c>
      <c r="E195">
        <f>IF(_7024[[#This Row],[Vote]]="YEA",1,0)</f>
        <v>1</v>
      </c>
      <c r="F195">
        <f>_xlfn.XLOOKUP("H.R. 7024",Table2[Bill],Table2[Agree Value],"ERROR")</f>
        <v>1</v>
      </c>
      <c r="G195">
        <f>IF(_7024[[#This Row],[Value]]=_7024[[#This Row],[Agree]],_7024[[#This Row],[Count]],0)</f>
        <v>8</v>
      </c>
      <c r="H195">
        <f>_xlfn.XLOOKUP("H.R. 7024",Table2[Bill],Table2[Weight?],"Error")</f>
        <v>8</v>
      </c>
    </row>
    <row r="196" spans="1:8" x14ac:dyDescent="0.2">
      <c r="A196" t="s">
        <v>240</v>
      </c>
      <c r="B196" t="s">
        <v>5</v>
      </c>
      <c r="C196" t="s">
        <v>15</v>
      </c>
      <c r="D196" t="s">
        <v>7</v>
      </c>
      <c r="E196">
        <f>IF(_7024[[#This Row],[Vote]]="YEA",1,0)</f>
        <v>1</v>
      </c>
      <c r="F196">
        <f>_xlfn.XLOOKUP("H.R. 7024",Table2[Bill],Table2[Agree Value],"ERROR")</f>
        <v>1</v>
      </c>
      <c r="G196">
        <f>IF(_7024[[#This Row],[Value]]=_7024[[#This Row],[Agree]],_7024[[#This Row],[Count]],0)</f>
        <v>8</v>
      </c>
      <c r="H196">
        <f>_xlfn.XLOOKUP("H.R. 7024",Table2[Bill],Table2[Weight?],"Error")</f>
        <v>8</v>
      </c>
    </row>
    <row r="197" spans="1:8" x14ac:dyDescent="0.2">
      <c r="A197" t="s">
        <v>241</v>
      </c>
      <c r="B197" t="s">
        <v>1</v>
      </c>
      <c r="C197" t="s">
        <v>15</v>
      </c>
      <c r="D197" t="s">
        <v>7</v>
      </c>
      <c r="E197">
        <f>IF(_7024[[#This Row],[Vote]]="YEA",1,0)</f>
        <v>1</v>
      </c>
      <c r="F197">
        <f>_xlfn.XLOOKUP("H.R. 7024",Table2[Bill],Table2[Agree Value],"ERROR")</f>
        <v>1</v>
      </c>
      <c r="G197">
        <f>IF(_7024[[#This Row],[Value]]=_7024[[#This Row],[Agree]],_7024[[#This Row],[Count]],0)</f>
        <v>8</v>
      </c>
      <c r="H197">
        <f>_xlfn.XLOOKUP("H.R. 7024",Table2[Bill],Table2[Weight?],"Error")</f>
        <v>8</v>
      </c>
    </row>
    <row r="198" spans="1:8" x14ac:dyDescent="0.2">
      <c r="A198" t="s">
        <v>242</v>
      </c>
      <c r="B198" t="s">
        <v>1</v>
      </c>
      <c r="C198" t="s">
        <v>9</v>
      </c>
      <c r="D198" t="s">
        <v>7</v>
      </c>
      <c r="E198">
        <f>IF(_7024[[#This Row],[Vote]]="YEA",1,0)</f>
        <v>1</v>
      </c>
      <c r="F198">
        <f>_xlfn.XLOOKUP("H.R. 7024",Table2[Bill],Table2[Agree Value],"ERROR")</f>
        <v>1</v>
      </c>
      <c r="G198">
        <f>IF(_7024[[#This Row],[Value]]=_7024[[#This Row],[Agree]],_7024[[#This Row],[Count]],0)</f>
        <v>8</v>
      </c>
      <c r="H198">
        <f>_xlfn.XLOOKUP("H.R. 7024",Table2[Bill],Table2[Weight?],"Error")</f>
        <v>8</v>
      </c>
    </row>
    <row r="199" spans="1:8" x14ac:dyDescent="0.2">
      <c r="A199" t="s">
        <v>243</v>
      </c>
      <c r="B199" t="s">
        <v>5</v>
      </c>
      <c r="C199" t="s">
        <v>45</v>
      </c>
      <c r="D199" t="s">
        <v>7</v>
      </c>
      <c r="E199">
        <f>IF(_7024[[#This Row],[Vote]]="YEA",1,0)</f>
        <v>1</v>
      </c>
      <c r="F199">
        <f>_xlfn.XLOOKUP("H.R. 7024",Table2[Bill],Table2[Agree Value],"ERROR")</f>
        <v>1</v>
      </c>
      <c r="G199">
        <f>IF(_7024[[#This Row],[Value]]=_7024[[#This Row],[Agree]],_7024[[#This Row],[Count]],0)</f>
        <v>8</v>
      </c>
      <c r="H199">
        <f>_xlfn.XLOOKUP("H.R. 7024",Table2[Bill],Table2[Weight?],"Error")</f>
        <v>8</v>
      </c>
    </row>
    <row r="200" spans="1:8" x14ac:dyDescent="0.2">
      <c r="A200" t="s">
        <v>244</v>
      </c>
      <c r="B200" t="s">
        <v>1</v>
      </c>
      <c r="C200" t="s">
        <v>141</v>
      </c>
      <c r="D200" t="s">
        <v>7</v>
      </c>
      <c r="E200">
        <f>IF(_7024[[#This Row],[Vote]]="YEA",1,0)</f>
        <v>1</v>
      </c>
      <c r="F200">
        <f>_xlfn.XLOOKUP("H.R. 7024",Table2[Bill],Table2[Agree Value],"ERROR")</f>
        <v>1</v>
      </c>
      <c r="G200">
        <f>IF(_7024[[#This Row],[Value]]=_7024[[#This Row],[Agree]],_7024[[#This Row],[Count]],0)</f>
        <v>8</v>
      </c>
      <c r="H200">
        <f>_xlfn.XLOOKUP("H.R. 7024",Table2[Bill],Table2[Weight?],"Error")</f>
        <v>8</v>
      </c>
    </row>
    <row r="201" spans="1:8" x14ac:dyDescent="0.2">
      <c r="A201" t="s">
        <v>245</v>
      </c>
      <c r="B201" t="s">
        <v>1</v>
      </c>
      <c r="C201" t="s">
        <v>64</v>
      </c>
      <c r="D201" t="s">
        <v>7</v>
      </c>
      <c r="E201">
        <f>IF(_7024[[#This Row],[Vote]]="YEA",1,0)</f>
        <v>1</v>
      </c>
      <c r="F201">
        <f>_xlfn.XLOOKUP("H.R. 7024",Table2[Bill],Table2[Agree Value],"ERROR")</f>
        <v>1</v>
      </c>
      <c r="G201">
        <f>IF(_7024[[#This Row],[Value]]=_7024[[#This Row],[Agree]],_7024[[#This Row],[Count]],0)</f>
        <v>8</v>
      </c>
      <c r="H201">
        <f>_xlfn.XLOOKUP("H.R. 7024",Table2[Bill],Table2[Weight?],"Error")</f>
        <v>8</v>
      </c>
    </row>
    <row r="202" spans="1:8" x14ac:dyDescent="0.2">
      <c r="A202" t="s">
        <v>246</v>
      </c>
      <c r="B202" t="s">
        <v>1</v>
      </c>
      <c r="C202" t="s">
        <v>13</v>
      </c>
      <c r="D202" t="s">
        <v>3</v>
      </c>
      <c r="E202">
        <f>IF(_7024[[#This Row],[Vote]]="YEA",1,0)</f>
        <v>0</v>
      </c>
      <c r="F202">
        <f>_xlfn.XLOOKUP("H.R. 7024",Table2[Bill],Table2[Agree Value],"ERROR")</f>
        <v>1</v>
      </c>
      <c r="G202">
        <f>IF(_7024[[#This Row],[Value]]=_7024[[#This Row],[Agree]],_7024[[#This Row],[Count]],0)</f>
        <v>0</v>
      </c>
      <c r="H202">
        <f>_xlfn.XLOOKUP("H.R. 7024",Table2[Bill],Table2[Weight?],"Error")</f>
        <v>8</v>
      </c>
    </row>
    <row r="203" spans="1:8" x14ac:dyDescent="0.2">
      <c r="A203" t="s">
        <v>247</v>
      </c>
      <c r="B203" t="s">
        <v>5</v>
      </c>
      <c r="C203" t="s">
        <v>89</v>
      </c>
      <c r="D203" t="s">
        <v>7</v>
      </c>
      <c r="E203">
        <f>IF(_7024[[#This Row],[Vote]]="YEA",1,0)</f>
        <v>1</v>
      </c>
      <c r="F203">
        <f>_xlfn.XLOOKUP("H.R. 7024",Table2[Bill],Table2[Agree Value],"ERROR")</f>
        <v>1</v>
      </c>
      <c r="G203">
        <f>IF(_7024[[#This Row],[Value]]=_7024[[#This Row],[Agree]],_7024[[#This Row],[Count]],0)</f>
        <v>8</v>
      </c>
      <c r="H203">
        <f>_xlfn.XLOOKUP("H.R. 7024",Table2[Bill],Table2[Weight?],"Error")</f>
        <v>8</v>
      </c>
    </row>
    <row r="204" spans="1:8" x14ac:dyDescent="0.2">
      <c r="A204" t="s">
        <v>248</v>
      </c>
      <c r="B204" t="s">
        <v>5</v>
      </c>
      <c r="C204" t="s">
        <v>249</v>
      </c>
      <c r="D204" t="s">
        <v>7</v>
      </c>
      <c r="E204">
        <f>IF(_7024[[#This Row],[Vote]]="YEA",1,0)</f>
        <v>1</v>
      </c>
      <c r="F204">
        <f>_xlfn.XLOOKUP("H.R. 7024",Table2[Bill],Table2[Agree Value],"ERROR")</f>
        <v>1</v>
      </c>
      <c r="G204">
        <f>IF(_7024[[#This Row],[Value]]=_7024[[#This Row],[Agree]],_7024[[#This Row],[Count]],0)</f>
        <v>8</v>
      </c>
      <c r="H204">
        <f>_xlfn.XLOOKUP("H.R. 7024",Table2[Bill],Table2[Weight?],"Error")</f>
        <v>8</v>
      </c>
    </row>
    <row r="205" spans="1:8" x14ac:dyDescent="0.2">
      <c r="A205" t="s">
        <v>250</v>
      </c>
      <c r="B205" t="s">
        <v>5</v>
      </c>
      <c r="C205" t="s">
        <v>31</v>
      </c>
      <c r="D205" t="s">
        <v>7</v>
      </c>
      <c r="E205">
        <f>IF(_7024[[#This Row],[Vote]]="YEA",1,0)</f>
        <v>1</v>
      </c>
      <c r="F205">
        <f>_xlfn.XLOOKUP("H.R. 7024",Table2[Bill],Table2[Agree Value],"ERROR")</f>
        <v>1</v>
      </c>
      <c r="G205">
        <f>IF(_7024[[#This Row],[Value]]=_7024[[#This Row],[Agree]],_7024[[#This Row],[Count]],0)</f>
        <v>8</v>
      </c>
      <c r="H205">
        <f>_xlfn.XLOOKUP("H.R. 7024",Table2[Bill],Table2[Weight?],"Error")</f>
        <v>8</v>
      </c>
    </row>
    <row r="206" spans="1:8" x14ac:dyDescent="0.2">
      <c r="A206" t="s">
        <v>251</v>
      </c>
      <c r="B206" t="s">
        <v>5</v>
      </c>
      <c r="C206" t="s">
        <v>31</v>
      </c>
      <c r="D206" t="s">
        <v>7</v>
      </c>
      <c r="E206">
        <f>IF(_7024[[#This Row],[Vote]]="YEA",1,0)</f>
        <v>1</v>
      </c>
      <c r="F206">
        <f>_xlfn.XLOOKUP("H.R. 7024",Table2[Bill],Table2[Agree Value],"ERROR")</f>
        <v>1</v>
      </c>
      <c r="G206">
        <f>IF(_7024[[#This Row],[Value]]=_7024[[#This Row],[Agree]],_7024[[#This Row],[Count]],0)</f>
        <v>8</v>
      </c>
      <c r="H206">
        <f>_xlfn.XLOOKUP("H.R. 7024",Table2[Bill],Table2[Weight?],"Error")</f>
        <v>8</v>
      </c>
    </row>
    <row r="207" spans="1:8" x14ac:dyDescent="0.2">
      <c r="A207" t="s">
        <v>252</v>
      </c>
      <c r="B207" t="s">
        <v>5</v>
      </c>
      <c r="C207" t="s">
        <v>66</v>
      </c>
      <c r="D207" t="s">
        <v>3</v>
      </c>
      <c r="E207">
        <f>IF(_7024[[#This Row],[Vote]]="YEA",1,0)</f>
        <v>0</v>
      </c>
      <c r="F207">
        <f>_xlfn.XLOOKUP("H.R. 7024",Table2[Bill],Table2[Agree Value],"ERROR")</f>
        <v>1</v>
      </c>
      <c r="G207">
        <f>IF(_7024[[#This Row],[Value]]=_7024[[#This Row],[Agree]],_7024[[#This Row],[Count]],0)</f>
        <v>0</v>
      </c>
      <c r="H207">
        <f>_xlfn.XLOOKUP("H.R. 7024",Table2[Bill],Table2[Weight?],"Error")</f>
        <v>8</v>
      </c>
    </row>
    <row r="208" spans="1:8" x14ac:dyDescent="0.2">
      <c r="A208" t="s">
        <v>253</v>
      </c>
      <c r="B208" t="s">
        <v>1</v>
      </c>
      <c r="C208" t="s">
        <v>9</v>
      </c>
      <c r="D208" t="s">
        <v>3</v>
      </c>
      <c r="E208">
        <f>IF(_7024[[#This Row],[Vote]]="YEA",1,0)</f>
        <v>0</v>
      </c>
      <c r="F208">
        <f>_xlfn.XLOOKUP("H.R. 7024",Table2[Bill],Table2[Agree Value],"ERROR")</f>
        <v>1</v>
      </c>
      <c r="G208">
        <f>IF(_7024[[#This Row],[Value]]=_7024[[#This Row],[Agree]],_7024[[#This Row],[Count]],0)</f>
        <v>0</v>
      </c>
      <c r="H208">
        <f>_xlfn.XLOOKUP("H.R. 7024",Table2[Bill],Table2[Weight?],"Error")</f>
        <v>8</v>
      </c>
    </row>
    <row r="209" spans="1:8" x14ac:dyDescent="0.2">
      <c r="A209" t="s">
        <v>254</v>
      </c>
      <c r="B209" t="s">
        <v>1</v>
      </c>
      <c r="C209" t="s">
        <v>31</v>
      </c>
      <c r="D209" t="s">
        <v>7</v>
      </c>
      <c r="E209">
        <f>IF(_7024[[#This Row],[Vote]]="YEA",1,0)</f>
        <v>1</v>
      </c>
      <c r="F209">
        <f>_xlfn.XLOOKUP("H.R. 7024",Table2[Bill],Table2[Agree Value],"ERROR")</f>
        <v>1</v>
      </c>
      <c r="G209">
        <f>IF(_7024[[#This Row],[Value]]=_7024[[#This Row],[Agree]],_7024[[#This Row],[Count]],0)</f>
        <v>8</v>
      </c>
      <c r="H209">
        <f>_xlfn.XLOOKUP("H.R. 7024",Table2[Bill],Table2[Weight?],"Error")</f>
        <v>8</v>
      </c>
    </row>
    <row r="210" spans="1:8" x14ac:dyDescent="0.2">
      <c r="A210" t="s">
        <v>255</v>
      </c>
      <c r="B210" t="s">
        <v>5</v>
      </c>
      <c r="C210" t="s">
        <v>203</v>
      </c>
      <c r="D210" t="s">
        <v>3</v>
      </c>
      <c r="E210">
        <f>IF(_7024[[#This Row],[Vote]]="YEA",1,0)</f>
        <v>0</v>
      </c>
      <c r="F210">
        <f>_xlfn.XLOOKUP("H.R. 7024",Table2[Bill],Table2[Agree Value],"ERROR")</f>
        <v>1</v>
      </c>
      <c r="G210">
        <f>IF(_7024[[#This Row],[Value]]=_7024[[#This Row],[Agree]],_7024[[#This Row],[Count]],0)</f>
        <v>0</v>
      </c>
      <c r="H210">
        <f>_xlfn.XLOOKUP("H.R. 7024",Table2[Bill],Table2[Weight?],"Error")</f>
        <v>8</v>
      </c>
    </row>
    <row r="211" spans="1:8" x14ac:dyDescent="0.2">
      <c r="A211" t="s">
        <v>256</v>
      </c>
      <c r="B211" t="s">
        <v>1</v>
      </c>
      <c r="C211" t="s">
        <v>24</v>
      </c>
      <c r="D211" t="s">
        <v>7</v>
      </c>
      <c r="E211">
        <f>IF(_7024[[#This Row],[Vote]]="YEA",1,0)</f>
        <v>1</v>
      </c>
      <c r="F211">
        <f>_xlfn.XLOOKUP("H.R. 7024",Table2[Bill],Table2[Agree Value],"ERROR")</f>
        <v>1</v>
      </c>
      <c r="G211">
        <f>IF(_7024[[#This Row],[Value]]=_7024[[#This Row],[Agree]],_7024[[#This Row],[Count]],0)</f>
        <v>8</v>
      </c>
      <c r="H211">
        <f>_xlfn.XLOOKUP("H.R. 7024",Table2[Bill],Table2[Weight?],"Error")</f>
        <v>8</v>
      </c>
    </row>
    <row r="212" spans="1:8" x14ac:dyDescent="0.2">
      <c r="A212" t="s">
        <v>257</v>
      </c>
      <c r="B212" t="s">
        <v>1</v>
      </c>
      <c r="C212" t="s">
        <v>62</v>
      </c>
      <c r="D212" t="s">
        <v>7</v>
      </c>
      <c r="E212">
        <f>IF(_7024[[#This Row],[Vote]]="YEA",1,0)</f>
        <v>1</v>
      </c>
      <c r="F212">
        <f>_xlfn.XLOOKUP("H.R. 7024",Table2[Bill],Table2[Agree Value],"ERROR")</f>
        <v>1</v>
      </c>
      <c r="G212">
        <f>IF(_7024[[#This Row],[Value]]=_7024[[#This Row],[Agree]],_7024[[#This Row],[Count]],0)</f>
        <v>8</v>
      </c>
      <c r="H212">
        <f>_xlfn.XLOOKUP("H.R. 7024",Table2[Bill],Table2[Weight?],"Error")</f>
        <v>8</v>
      </c>
    </row>
    <row r="213" spans="1:8" x14ac:dyDescent="0.2">
      <c r="A213" t="s">
        <v>258</v>
      </c>
      <c r="B213" t="s">
        <v>5</v>
      </c>
      <c r="C213" t="s">
        <v>161</v>
      </c>
      <c r="D213" t="s">
        <v>7</v>
      </c>
      <c r="E213">
        <f>IF(_7024[[#This Row],[Vote]]="YEA",1,0)</f>
        <v>1</v>
      </c>
      <c r="F213">
        <f>_xlfn.XLOOKUP("H.R. 7024",Table2[Bill],Table2[Agree Value],"ERROR")</f>
        <v>1</v>
      </c>
      <c r="G213">
        <f>IF(_7024[[#This Row],[Value]]=_7024[[#This Row],[Agree]],_7024[[#This Row],[Count]],0)</f>
        <v>8</v>
      </c>
      <c r="H213">
        <f>_xlfn.XLOOKUP("H.R. 7024",Table2[Bill],Table2[Weight?],"Error")</f>
        <v>8</v>
      </c>
    </row>
    <row r="214" spans="1:8" x14ac:dyDescent="0.2">
      <c r="A214" t="s">
        <v>259</v>
      </c>
      <c r="B214" t="s">
        <v>5</v>
      </c>
      <c r="C214" t="s">
        <v>66</v>
      </c>
      <c r="D214" t="s">
        <v>7</v>
      </c>
      <c r="E214">
        <f>IF(_7024[[#This Row],[Vote]]="YEA",1,0)</f>
        <v>1</v>
      </c>
      <c r="F214">
        <f>_xlfn.XLOOKUP("H.R. 7024",Table2[Bill],Table2[Agree Value],"ERROR")</f>
        <v>1</v>
      </c>
      <c r="G214">
        <f>IF(_7024[[#This Row],[Value]]=_7024[[#This Row],[Agree]],_7024[[#This Row],[Count]],0)</f>
        <v>8</v>
      </c>
      <c r="H214">
        <f>_xlfn.XLOOKUP("H.R. 7024",Table2[Bill],Table2[Weight?],"Error")</f>
        <v>8</v>
      </c>
    </row>
    <row r="215" spans="1:8" x14ac:dyDescent="0.2">
      <c r="A215" t="s">
        <v>260</v>
      </c>
      <c r="B215" t="s">
        <v>1</v>
      </c>
      <c r="C215" t="s">
        <v>9</v>
      </c>
      <c r="D215" t="s">
        <v>7</v>
      </c>
      <c r="E215">
        <f>IF(_7024[[#This Row],[Vote]]="YEA",1,0)</f>
        <v>1</v>
      </c>
      <c r="F215">
        <f>_xlfn.XLOOKUP("H.R. 7024",Table2[Bill],Table2[Agree Value],"ERROR")</f>
        <v>1</v>
      </c>
      <c r="G215">
        <f>IF(_7024[[#This Row],[Value]]=_7024[[#This Row],[Agree]],_7024[[#This Row],[Count]],0)</f>
        <v>8</v>
      </c>
      <c r="H215">
        <f>_xlfn.XLOOKUP("H.R. 7024",Table2[Bill],Table2[Weight?],"Error")</f>
        <v>8</v>
      </c>
    </row>
    <row r="216" spans="1:8" x14ac:dyDescent="0.2">
      <c r="A216" t="s">
        <v>261</v>
      </c>
      <c r="B216" t="s">
        <v>5</v>
      </c>
      <c r="C216" t="s">
        <v>47</v>
      </c>
      <c r="D216" t="s">
        <v>7</v>
      </c>
      <c r="E216">
        <f>IF(_7024[[#This Row],[Vote]]="YEA",1,0)</f>
        <v>1</v>
      </c>
      <c r="F216">
        <f>_xlfn.XLOOKUP("H.R. 7024",Table2[Bill],Table2[Agree Value],"ERROR")</f>
        <v>1</v>
      </c>
      <c r="G216">
        <f>IF(_7024[[#This Row],[Value]]=_7024[[#This Row],[Agree]],_7024[[#This Row],[Count]],0)</f>
        <v>8</v>
      </c>
      <c r="H216">
        <f>_xlfn.XLOOKUP("H.R. 7024",Table2[Bill],Table2[Weight?],"Error")</f>
        <v>8</v>
      </c>
    </row>
    <row r="217" spans="1:8" x14ac:dyDescent="0.2">
      <c r="A217" t="s">
        <v>262</v>
      </c>
      <c r="B217" t="s">
        <v>1</v>
      </c>
      <c r="C217" t="s">
        <v>45</v>
      </c>
      <c r="D217" t="s">
        <v>7</v>
      </c>
      <c r="E217">
        <f>IF(_7024[[#This Row],[Vote]]="YEA",1,0)</f>
        <v>1</v>
      </c>
      <c r="F217">
        <f>_xlfn.XLOOKUP("H.R. 7024",Table2[Bill],Table2[Agree Value],"ERROR")</f>
        <v>1</v>
      </c>
      <c r="G217">
        <f>IF(_7024[[#This Row],[Value]]=_7024[[#This Row],[Agree]],_7024[[#This Row],[Count]],0)</f>
        <v>8</v>
      </c>
      <c r="H217">
        <f>_xlfn.XLOOKUP("H.R. 7024",Table2[Bill],Table2[Weight?],"Error")</f>
        <v>8</v>
      </c>
    </row>
    <row r="218" spans="1:8" x14ac:dyDescent="0.2">
      <c r="A218" t="s">
        <v>263</v>
      </c>
      <c r="B218" t="s">
        <v>5</v>
      </c>
      <c r="C218" t="s">
        <v>9</v>
      </c>
      <c r="D218" t="s">
        <v>7</v>
      </c>
      <c r="E218">
        <f>IF(_7024[[#This Row],[Vote]]="YEA",1,0)</f>
        <v>1</v>
      </c>
      <c r="F218">
        <f>_xlfn.XLOOKUP("H.R. 7024",Table2[Bill],Table2[Agree Value],"ERROR")</f>
        <v>1</v>
      </c>
      <c r="G218">
        <f>IF(_7024[[#This Row],[Value]]=_7024[[#This Row],[Agree]],_7024[[#This Row],[Count]],0)</f>
        <v>8</v>
      </c>
      <c r="H218">
        <f>_xlfn.XLOOKUP("H.R. 7024",Table2[Bill],Table2[Weight?],"Error")</f>
        <v>8</v>
      </c>
    </row>
    <row r="219" spans="1:8" x14ac:dyDescent="0.2">
      <c r="A219" t="s">
        <v>264</v>
      </c>
      <c r="B219" t="s">
        <v>1</v>
      </c>
      <c r="C219" t="s">
        <v>141</v>
      </c>
      <c r="D219" t="s">
        <v>7</v>
      </c>
      <c r="E219">
        <f>IF(_7024[[#This Row],[Vote]]="YEA",1,0)</f>
        <v>1</v>
      </c>
      <c r="F219">
        <f>_xlfn.XLOOKUP("H.R. 7024",Table2[Bill],Table2[Agree Value],"ERROR")</f>
        <v>1</v>
      </c>
      <c r="G219">
        <f>IF(_7024[[#This Row],[Value]]=_7024[[#This Row],[Agree]],_7024[[#This Row],[Count]],0)</f>
        <v>8</v>
      </c>
      <c r="H219">
        <f>_xlfn.XLOOKUP("H.R. 7024",Table2[Bill],Table2[Weight?],"Error")</f>
        <v>8</v>
      </c>
    </row>
    <row r="220" spans="1:8" x14ac:dyDescent="0.2">
      <c r="A220" t="s">
        <v>265</v>
      </c>
      <c r="B220" t="s">
        <v>5</v>
      </c>
      <c r="C220" t="s">
        <v>9</v>
      </c>
      <c r="D220" t="s">
        <v>7</v>
      </c>
      <c r="E220">
        <f>IF(_7024[[#This Row],[Vote]]="YEA",1,0)</f>
        <v>1</v>
      </c>
      <c r="F220">
        <f>_xlfn.XLOOKUP("H.R. 7024",Table2[Bill],Table2[Agree Value],"ERROR")</f>
        <v>1</v>
      </c>
      <c r="G220">
        <f>IF(_7024[[#This Row],[Value]]=_7024[[#This Row],[Agree]],_7024[[#This Row],[Count]],0)</f>
        <v>8</v>
      </c>
      <c r="H220">
        <f>_xlfn.XLOOKUP("H.R. 7024",Table2[Bill],Table2[Weight?],"Error")</f>
        <v>8</v>
      </c>
    </row>
    <row r="221" spans="1:8" x14ac:dyDescent="0.2">
      <c r="A221" t="s">
        <v>266</v>
      </c>
      <c r="B221" t="s">
        <v>1</v>
      </c>
      <c r="C221" t="s">
        <v>203</v>
      </c>
      <c r="D221" t="s">
        <v>7</v>
      </c>
      <c r="E221">
        <f>IF(_7024[[#This Row],[Vote]]="YEA",1,0)</f>
        <v>1</v>
      </c>
      <c r="F221">
        <f>_xlfn.XLOOKUP("H.R. 7024",Table2[Bill],Table2[Agree Value],"ERROR")</f>
        <v>1</v>
      </c>
      <c r="G221">
        <f>IF(_7024[[#This Row],[Value]]=_7024[[#This Row],[Agree]],_7024[[#This Row],[Count]],0)</f>
        <v>8</v>
      </c>
      <c r="H221">
        <f>_xlfn.XLOOKUP("H.R. 7024",Table2[Bill],Table2[Weight?],"Error")</f>
        <v>8</v>
      </c>
    </row>
    <row r="222" spans="1:8" x14ac:dyDescent="0.2">
      <c r="A222" t="s">
        <v>267</v>
      </c>
      <c r="B222" t="s">
        <v>1</v>
      </c>
      <c r="C222" t="s">
        <v>62</v>
      </c>
      <c r="D222" t="s">
        <v>7</v>
      </c>
      <c r="E222">
        <f>IF(_7024[[#This Row],[Vote]]="YEA",1,0)</f>
        <v>1</v>
      </c>
      <c r="F222">
        <f>_xlfn.XLOOKUP("H.R. 7024",Table2[Bill],Table2[Agree Value],"ERROR")</f>
        <v>1</v>
      </c>
      <c r="G222">
        <f>IF(_7024[[#This Row],[Value]]=_7024[[#This Row],[Agree]],_7024[[#This Row],[Count]],0)</f>
        <v>8</v>
      </c>
      <c r="H222">
        <f>_xlfn.XLOOKUP("H.R. 7024",Table2[Bill],Table2[Weight?],"Error")</f>
        <v>8</v>
      </c>
    </row>
    <row r="223" spans="1:8" x14ac:dyDescent="0.2">
      <c r="A223" t="s">
        <v>268</v>
      </c>
      <c r="B223" t="s">
        <v>1</v>
      </c>
      <c r="C223" t="s">
        <v>269</v>
      </c>
      <c r="D223" t="s">
        <v>7</v>
      </c>
      <c r="E223">
        <f>IF(_7024[[#This Row],[Vote]]="YEA",1,0)</f>
        <v>1</v>
      </c>
      <c r="F223">
        <f>_xlfn.XLOOKUP("H.R. 7024",Table2[Bill],Table2[Agree Value],"ERROR")</f>
        <v>1</v>
      </c>
      <c r="G223">
        <f>IF(_7024[[#This Row],[Value]]=_7024[[#This Row],[Agree]],_7024[[#This Row],[Count]],0)</f>
        <v>8</v>
      </c>
      <c r="H223">
        <f>_xlfn.XLOOKUP("H.R. 7024",Table2[Bill],Table2[Weight?],"Error")</f>
        <v>8</v>
      </c>
    </row>
    <row r="224" spans="1:8" x14ac:dyDescent="0.2">
      <c r="A224" t="s">
        <v>270</v>
      </c>
      <c r="B224" t="s">
        <v>5</v>
      </c>
      <c r="C224" t="s">
        <v>75</v>
      </c>
      <c r="D224" t="s">
        <v>7</v>
      </c>
      <c r="E224">
        <f>IF(_7024[[#This Row],[Vote]]="YEA",1,0)</f>
        <v>1</v>
      </c>
      <c r="F224">
        <f>_xlfn.XLOOKUP("H.R. 7024",Table2[Bill],Table2[Agree Value],"ERROR")</f>
        <v>1</v>
      </c>
      <c r="G224">
        <f>IF(_7024[[#This Row],[Value]]=_7024[[#This Row],[Agree]],_7024[[#This Row],[Count]],0)</f>
        <v>8</v>
      </c>
      <c r="H224">
        <f>_xlfn.XLOOKUP("H.R. 7024",Table2[Bill],Table2[Weight?],"Error")</f>
        <v>8</v>
      </c>
    </row>
    <row r="225" spans="1:8" x14ac:dyDescent="0.2">
      <c r="A225" t="s">
        <v>271</v>
      </c>
      <c r="B225" t="s">
        <v>5</v>
      </c>
      <c r="C225" t="s">
        <v>62</v>
      </c>
      <c r="D225" t="s">
        <v>7</v>
      </c>
      <c r="E225">
        <f>IF(_7024[[#This Row],[Vote]]="YEA",1,0)</f>
        <v>1</v>
      </c>
      <c r="F225">
        <f>_xlfn.XLOOKUP("H.R. 7024",Table2[Bill],Table2[Agree Value],"ERROR")</f>
        <v>1</v>
      </c>
      <c r="G225">
        <f>IF(_7024[[#This Row],[Value]]=_7024[[#This Row],[Agree]],_7024[[#This Row],[Count]],0)</f>
        <v>8</v>
      </c>
      <c r="H225">
        <f>_xlfn.XLOOKUP("H.R. 7024",Table2[Bill],Table2[Weight?],"Error")</f>
        <v>8</v>
      </c>
    </row>
    <row r="226" spans="1:8" x14ac:dyDescent="0.2">
      <c r="A226" t="s">
        <v>272</v>
      </c>
      <c r="B226" t="s">
        <v>5</v>
      </c>
      <c r="C226" t="s">
        <v>64</v>
      </c>
      <c r="D226" t="s">
        <v>3</v>
      </c>
      <c r="E226">
        <f>IF(_7024[[#This Row],[Vote]]="YEA",1,0)</f>
        <v>0</v>
      </c>
      <c r="F226">
        <f>_xlfn.XLOOKUP("H.R. 7024",Table2[Bill],Table2[Agree Value],"ERROR")</f>
        <v>1</v>
      </c>
      <c r="G226">
        <f>IF(_7024[[#This Row],[Value]]=_7024[[#This Row],[Agree]],_7024[[#This Row],[Count]],0)</f>
        <v>0</v>
      </c>
      <c r="H226">
        <f>_xlfn.XLOOKUP("H.R. 7024",Table2[Bill],Table2[Weight?],"Error")</f>
        <v>8</v>
      </c>
    </row>
    <row r="227" spans="1:8" x14ac:dyDescent="0.2">
      <c r="A227" t="s">
        <v>273</v>
      </c>
      <c r="B227" t="s">
        <v>5</v>
      </c>
      <c r="C227" t="s">
        <v>9</v>
      </c>
      <c r="D227" t="s">
        <v>7</v>
      </c>
      <c r="E227">
        <f>IF(_7024[[#This Row],[Vote]]="YEA",1,0)</f>
        <v>1</v>
      </c>
      <c r="F227">
        <f>_xlfn.XLOOKUP("H.R. 7024",Table2[Bill],Table2[Agree Value],"ERROR")</f>
        <v>1</v>
      </c>
      <c r="G227">
        <f>IF(_7024[[#This Row],[Value]]=_7024[[#This Row],[Agree]],_7024[[#This Row],[Count]],0)</f>
        <v>8</v>
      </c>
      <c r="H227">
        <f>_xlfn.XLOOKUP("H.R. 7024",Table2[Bill],Table2[Weight?],"Error")</f>
        <v>8</v>
      </c>
    </row>
    <row r="228" spans="1:8" x14ac:dyDescent="0.2">
      <c r="A228" t="s">
        <v>274</v>
      </c>
      <c r="B228" t="s">
        <v>5</v>
      </c>
      <c r="C228" t="s">
        <v>59</v>
      </c>
      <c r="D228" t="s">
        <v>3</v>
      </c>
      <c r="E228">
        <f>IF(_7024[[#This Row],[Vote]]="YEA",1,0)</f>
        <v>0</v>
      </c>
      <c r="F228">
        <f>_xlfn.XLOOKUP("H.R. 7024",Table2[Bill],Table2[Agree Value],"ERROR")</f>
        <v>1</v>
      </c>
      <c r="G228">
        <f>IF(_7024[[#This Row],[Value]]=_7024[[#This Row],[Agree]],_7024[[#This Row],[Count]],0)</f>
        <v>0</v>
      </c>
      <c r="H228">
        <f>_xlfn.XLOOKUP("H.R. 7024",Table2[Bill],Table2[Weight?],"Error")</f>
        <v>8</v>
      </c>
    </row>
    <row r="229" spans="1:8" x14ac:dyDescent="0.2">
      <c r="A229" t="s">
        <v>275</v>
      </c>
      <c r="B229" t="s">
        <v>1</v>
      </c>
      <c r="C229" t="s">
        <v>31</v>
      </c>
      <c r="D229" t="s">
        <v>7</v>
      </c>
      <c r="E229">
        <f>IF(_7024[[#This Row],[Vote]]="YEA",1,0)</f>
        <v>1</v>
      </c>
      <c r="F229">
        <f>_xlfn.XLOOKUP("H.R. 7024",Table2[Bill],Table2[Agree Value],"ERROR")</f>
        <v>1</v>
      </c>
      <c r="G229">
        <f>IF(_7024[[#This Row],[Value]]=_7024[[#This Row],[Agree]],_7024[[#This Row],[Count]],0)</f>
        <v>8</v>
      </c>
      <c r="H229">
        <f>_xlfn.XLOOKUP("H.R. 7024",Table2[Bill],Table2[Weight?],"Error")</f>
        <v>8</v>
      </c>
    </row>
    <row r="230" spans="1:8" x14ac:dyDescent="0.2">
      <c r="A230" t="s">
        <v>276</v>
      </c>
      <c r="B230" t="s">
        <v>5</v>
      </c>
      <c r="C230" t="s">
        <v>64</v>
      </c>
      <c r="D230" t="s">
        <v>7</v>
      </c>
      <c r="E230">
        <f>IF(_7024[[#This Row],[Vote]]="YEA",1,0)</f>
        <v>1</v>
      </c>
      <c r="F230">
        <f>_xlfn.XLOOKUP("H.R. 7024",Table2[Bill],Table2[Agree Value],"ERROR")</f>
        <v>1</v>
      </c>
      <c r="G230">
        <f>IF(_7024[[#This Row],[Value]]=_7024[[#This Row],[Agree]],_7024[[#This Row],[Count]],0)</f>
        <v>8</v>
      </c>
      <c r="H230">
        <f>_xlfn.XLOOKUP("H.R. 7024",Table2[Bill],Table2[Weight?],"Error")</f>
        <v>8</v>
      </c>
    </row>
    <row r="231" spans="1:8" x14ac:dyDescent="0.2">
      <c r="A231" t="s">
        <v>277</v>
      </c>
      <c r="B231" t="s">
        <v>1</v>
      </c>
      <c r="C231" t="s">
        <v>141</v>
      </c>
      <c r="D231" t="s">
        <v>7</v>
      </c>
      <c r="E231">
        <f>IF(_7024[[#This Row],[Vote]]="YEA",1,0)</f>
        <v>1</v>
      </c>
      <c r="F231">
        <f>_xlfn.XLOOKUP("H.R. 7024",Table2[Bill],Table2[Agree Value],"ERROR")</f>
        <v>1</v>
      </c>
      <c r="G231">
        <f>IF(_7024[[#This Row],[Value]]=_7024[[#This Row],[Agree]],_7024[[#This Row],[Count]],0)</f>
        <v>8</v>
      </c>
      <c r="H231">
        <f>_xlfn.XLOOKUP("H.R. 7024",Table2[Bill],Table2[Weight?],"Error")</f>
        <v>8</v>
      </c>
    </row>
    <row r="232" spans="1:8" x14ac:dyDescent="0.2">
      <c r="A232" t="s">
        <v>278</v>
      </c>
      <c r="B232" t="s">
        <v>1</v>
      </c>
      <c r="C232" t="s">
        <v>118</v>
      </c>
      <c r="D232" t="s">
        <v>7</v>
      </c>
      <c r="E232">
        <f>IF(_7024[[#This Row],[Vote]]="YEA",1,0)</f>
        <v>1</v>
      </c>
      <c r="F232">
        <f>_xlfn.XLOOKUP("H.R. 7024",Table2[Bill],Table2[Agree Value],"ERROR")</f>
        <v>1</v>
      </c>
      <c r="G232">
        <f>IF(_7024[[#This Row],[Value]]=_7024[[#This Row],[Agree]],_7024[[#This Row],[Count]],0)</f>
        <v>8</v>
      </c>
      <c r="H232">
        <f>_xlfn.XLOOKUP("H.R. 7024",Table2[Bill],Table2[Weight?],"Error")</f>
        <v>8</v>
      </c>
    </row>
    <row r="233" spans="1:8" x14ac:dyDescent="0.2">
      <c r="A233" t="s">
        <v>279</v>
      </c>
      <c r="B233" t="s">
        <v>5</v>
      </c>
      <c r="C233" t="s">
        <v>31</v>
      </c>
      <c r="D233" t="s">
        <v>7</v>
      </c>
      <c r="E233">
        <f>IF(_7024[[#This Row],[Vote]]="YEA",1,0)</f>
        <v>1</v>
      </c>
      <c r="F233">
        <f>_xlfn.XLOOKUP("H.R. 7024",Table2[Bill],Table2[Agree Value],"ERROR")</f>
        <v>1</v>
      </c>
      <c r="G233">
        <f>IF(_7024[[#This Row],[Value]]=_7024[[#This Row],[Agree]],_7024[[#This Row],[Count]],0)</f>
        <v>8</v>
      </c>
      <c r="H233">
        <f>_xlfn.XLOOKUP("H.R. 7024",Table2[Bill],Table2[Weight?],"Error")</f>
        <v>8</v>
      </c>
    </row>
    <row r="234" spans="1:8" x14ac:dyDescent="0.2">
      <c r="A234" t="s">
        <v>280</v>
      </c>
      <c r="B234" t="s">
        <v>5</v>
      </c>
      <c r="C234" t="s">
        <v>132</v>
      </c>
      <c r="D234" t="s">
        <v>7</v>
      </c>
      <c r="E234">
        <f>IF(_7024[[#This Row],[Vote]]="YEA",1,0)</f>
        <v>1</v>
      </c>
      <c r="F234">
        <f>_xlfn.XLOOKUP("H.R. 7024",Table2[Bill],Table2[Agree Value],"ERROR")</f>
        <v>1</v>
      </c>
      <c r="G234">
        <f>IF(_7024[[#This Row],[Value]]=_7024[[#This Row],[Agree]],_7024[[#This Row],[Count]],0)</f>
        <v>8</v>
      </c>
      <c r="H234">
        <f>_xlfn.XLOOKUP("H.R. 7024",Table2[Bill],Table2[Weight?],"Error")</f>
        <v>8</v>
      </c>
    </row>
    <row r="235" spans="1:8" x14ac:dyDescent="0.2">
      <c r="A235" t="s">
        <v>281</v>
      </c>
      <c r="B235" t="s">
        <v>5</v>
      </c>
      <c r="C235" t="s">
        <v>64</v>
      </c>
      <c r="D235" t="s">
        <v>7</v>
      </c>
      <c r="E235">
        <f>IF(_7024[[#This Row],[Vote]]="YEA",1,0)</f>
        <v>1</v>
      </c>
      <c r="F235">
        <f>_xlfn.XLOOKUP("H.R. 7024",Table2[Bill],Table2[Agree Value],"ERROR")</f>
        <v>1</v>
      </c>
      <c r="G235">
        <f>IF(_7024[[#This Row],[Value]]=_7024[[#This Row],[Agree]],_7024[[#This Row],[Count]],0)</f>
        <v>8</v>
      </c>
      <c r="H235">
        <f>_xlfn.XLOOKUP("H.R. 7024",Table2[Bill],Table2[Weight?],"Error")</f>
        <v>8</v>
      </c>
    </row>
    <row r="236" spans="1:8" x14ac:dyDescent="0.2">
      <c r="A236" t="s">
        <v>282</v>
      </c>
      <c r="B236" t="s">
        <v>1</v>
      </c>
      <c r="C236" t="s">
        <v>9</v>
      </c>
      <c r="D236" t="s">
        <v>7</v>
      </c>
      <c r="E236">
        <f>IF(_7024[[#This Row],[Vote]]="YEA",1,0)</f>
        <v>1</v>
      </c>
      <c r="F236">
        <f>_xlfn.XLOOKUP("H.R. 7024",Table2[Bill],Table2[Agree Value],"ERROR")</f>
        <v>1</v>
      </c>
      <c r="G236">
        <f>IF(_7024[[#This Row],[Value]]=_7024[[#This Row],[Agree]],_7024[[#This Row],[Count]],0)</f>
        <v>8</v>
      </c>
      <c r="H236">
        <f>_xlfn.XLOOKUP("H.R. 7024",Table2[Bill],Table2[Weight?],"Error")</f>
        <v>8</v>
      </c>
    </row>
    <row r="237" spans="1:8" x14ac:dyDescent="0.2">
      <c r="A237" t="s">
        <v>283</v>
      </c>
      <c r="B237" t="s">
        <v>5</v>
      </c>
      <c r="C237" t="s">
        <v>39</v>
      </c>
      <c r="D237" t="s">
        <v>7</v>
      </c>
      <c r="E237">
        <f>IF(_7024[[#This Row],[Vote]]="YEA",1,0)</f>
        <v>1</v>
      </c>
      <c r="F237">
        <f>_xlfn.XLOOKUP("H.R. 7024",Table2[Bill],Table2[Agree Value],"ERROR")</f>
        <v>1</v>
      </c>
      <c r="G237">
        <f>IF(_7024[[#This Row],[Value]]=_7024[[#This Row],[Agree]],_7024[[#This Row],[Count]],0)</f>
        <v>8</v>
      </c>
      <c r="H237">
        <f>_xlfn.XLOOKUP("H.R. 7024",Table2[Bill],Table2[Weight?],"Error")</f>
        <v>8</v>
      </c>
    </row>
    <row r="238" spans="1:8" x14ac:dyDescent="0.2">
      <c r="A238" t="s">
        <v>284</v>
      </c>
      <c r="B238" t="s">
        <v>1</v>
      </c>
      <c r="C238" t="s">
        <v>19</v>
      </c>
      <c r="D238" t="s">
        <v>7</v>
      </c>
      <c r="E238">
        <f>IF(_7024[[#This Row],[Vote]]="YEA",1,0)</f>
        <v>1</v>
      </c>
      <c r="F238">
        <f>_xlfn.XLOOKUP("H.R. 7024",Table2[Bill],Table2[Agree Value],"ERROR")</f>
        <v>1</v>
      </c>
      <c r="G238">
        <f>IF(_7024[[#This Row],[Value]]=_7024[[#This Row],[Agree]],_7024[[#This Row],[Count]],0)</f>
        <v>8</v>
      </c>
      <c r="H238">
        <f>_xlfn.XLOOKUP("H.R. 7024",Table2[Bill],Table2[Weight?],"Error")</f>
        <v>8</v>
      </c>
    </row>
    <row r="239" spans="1:8" x14ac:dyDescent="0.2">
      <c r="A239" t="s">
        <v>285</v>
      </c>
      <c r="B239" t="s">
        <v>1</v>
      </c>
      <c r="C239" t="s">
        <v>66</v>
      </c>
      <c r="D239" t="s">
        <v>7</v>
      </c>
      <c r="E239">
        <f>IF(_7024[[#This Row],[Vote]]="YEA",1,0)</f>
        <v>1</v>
      </c>
      <c r="F239">
        <f>_xlfn.XLOOKUP("H.R. 7024",Table2[Bill],Table2[Agree Value],"ERROR")</f>
        <v>1</v>
      </c>
      <c r="G239">
        <f>IF(_7024[[#This Row],[Value]]=_7024[[#This Row],[Agree]],_7024[[#This Row],[Count]],0)</f>
        <v>8</v>
      </c>
      <c r="H239">
        <f>_xlfn.XLOOKUP("H.R. 7024",Table2[Bill],Table2[Weight?],"Error")</f>
        <v>8</v>
      </c>
    </row>
    <row r="240" spans="1:8" x14ac:dyDescent="0.2">
      <c r="A240" t="s">
        <v>286</v>
      </c>
      <c r="B240" t="s">
        <v>1</v>
      </c>
      <c r="C240" t="s">
        <v>287</v>
      </c>
      <c r="D240" t="s">
        <v>7</v>
      </c>
      <c r="E240">
        <f>IF(_7024[[#This Row],[Vote]]="YEA",1,0)</f>
        <v>1</v>
      </c>
      <c r="F240">
        <f>_xlfn.XLOOKUP("H.R. 7024",Table2[Bill],Table2[Agree Value],"ERROR")</f>
        <v>1</v>
      </c>
      <c r="G240">
        <f>IF(_7024[[#This Row],[Value]]=_7024[[#This Row],[Agree]],_7024[[#This Row],[Count]],0)</f>
        <v>8</v>
      </c>
      <c r="H240">
        <f>_xlfn.XLOOKUP("H.R. 7024",Table2[Bill],Table2[Weight?],"Error")</f>
        <v>8</v>
      </c>
    </row>
    <row r="241" spans="1:8" x14ac:dyDescent="0.2">
      <c r="A241" t="s">
        <v>288</v>
      </c>
      <c r="B241" t="s">
        <v>5</v>
      </c>
      <c r="C241" t="s">
        <v>51</v>
      </c>
      <c r="D241" t="s">
        <v>3</v>
      </c>
      <c r="E241">
        <f>IF(_7024[[#This Row],[Vote]]="YEA",1,0)</f>
        <v>0</v>
      </c>
      <c r="F241">
        <f>_xlfn.XLOOKUP("H.R. 7024",Table2[Bill],Table2[Agree Value],"ERROR")</f>
        <v>1</v>
      </c>
      <c r="G241">
        <f>IF(_7024[[#This Row],[Value]]=_7024[[#This Row],[Agree]],_7024[[#This Row],[Count]],0)</f>
        <v>0</v>
      </c>
      <c r="H241">
        <f>_xlfn.XLOOKUP("H.R. 7024",Table2[Bill],Table2[Weight?],"Error")</f>
        <v>8</v>
      </c>
    </row>
    <row r="242" spans="1:8" x14ac:dyDescent="0.2">
      <c r="A242" t="s">
        <v>289</v>
      </c>
      <c r="B242" t="s">
        <v>5</v>
      </c>
      <c r="C242" t="s">
        <v>89</v>
      </c>
      <c r="D242" t="s">
        <v>7</v>
      </c>
      <c r="E242">
        <f>IF(_7024[[#This Row],[Vote]]="YEA",1,0)</f>
        <v>1</v>
      </c>
      <c r="F242">
        <f>_xlfn.XLOOKUP("H.R. 7024",Table2[Bill],Table2[Agree Value],"ERROR")</f>
        <v>1</v>
      </c>
      <c r="G242">
        <f>IF(_7024[[#This Row],[Value]]=_7024[[#This Row],[Agree]],_7024[[#This Row],[Count]],0)</f>
        <v>8</v>
      </c>
      <c r="H242">
        <f>_xlfn.XLOOKUP("H.R. 7024",Table2[Bill],Table2[Weight?],"Error")</f>
        <v>8</v>
      </c>
    </row>
    <row r="243" spans="1:8" x14ac:dyDescent="0.2">
      <c r="A243" t="s">
        <v>290</v>
      </c>
      <c r="B243" t="s">
        <v>1</v>
      </c>
      <c r="C243" t="s">
        <v>9</v>
      </c>
      <c r="D243" t="s">
        <v>7</v>
      </c>
      <c r="E243">
        <f>IF(_7024[[#This Row],[Vote]]="YEA",1,0)</f>
        <v>1</v>
      </c>
      <c r="F243">
        <f>_xlfn.XLOOKUP("H.R. 7024",Table2[Bill],Table2[Agree Value],"ERROR")</f>
        <v>1</v>
      </c>
      <c r="G243">
        <f>IF(_7024[[#This Row],[Value]]=_7024[[#This Row],[Agree]],_7024[[#This Row],[Count]],0)</f>
        <v>8</v>
      </c>
      <c r="H243">
        <f>_xlfn.XLOOKUP("H.R. 7024",Table2[Bill],Table2[Weight?],"Error")</f>
        <v>8</v>
      </c>
    </row>
    <row r="244" spans="1:8" x14ac:dyDescent="0.2">
      <c r="A244" t="s">
        <v>291</v>
      </c>
      <c r="B244" t="s">
        <v>1</v>
      </c>
      <c r="C244" t="s">
        <v>9</v>
      </c>
      <c r="D244" t="s">
        <v>7</v>
      </c>
      <c r="E244">
        <f>IF(_7024[[#This Row],[Vote]]="YEA",1,0)</f>
        <v>1</v>
      </c>
      <c r="F244">
        <f>_xlfn.XLOOKUP("H.R. 7024",Table2[Bill],Table2[Agree Value],"ERROR")</f>
        <v>1</v>
      </c>
      <c r="G244">
        <f>IF(_7024[[#This Row],[Value]]=_7024[[#This Row],[Agree]],_7024[[#This Row],[Count]],0)</f>
        <v>8</v>
      </c>
      <c r="H244">
        <f>_xlfn.XLOOKUP("H.R. 7024",Table2[Bill],Table2[Weight?],"Error")</f>
        <v>8</v>
      </c>
    </row>
    <row r="245" spans="1:8" x14ac:dyDescent="0.2">
      <c r="A245" t="s">
        <v>292</v>
      </c>
      <c r="B245" t="s">
        <v>1</v>
      </c>
      <c r="C245" t="s">
        <v>9</v>
      </c>
      <c r="D245" t="s">
        <v>7</v>
      </c>
      <c r="E245">
        <f>IF(_7024[[#This Row],[Vote]]="YEA",1,0)</f>
        <v>1</v>
      </c>
      <c r="F245">
        <f>_xlfn.XLOOKUP("H.R. 7024",Table2[Bill],Table2[Agree Value],"ERROR")</f>
        <v>1</v>
      </c>
      <c r="G245">
        <f>IF(_7024[[#This Row],[Value]]=_7024[[#This Row],[Agree]],_7024[[#This Row],[Count]],0)</f>
        <v>8</v>
      </c>
      <c r="H245">
        <f>_xlfn.XLOOKUP("H.R. 7024",Table2[Bill],Table2[Weight?],"Error")</f>
        <v>8</v>
      </c>
    </row>
    <row r="246" spans="1:8" x14ac:dyDescent="0.2">
      <c r="A246" t="s">
        <v>293</v>
      </c>
      <c r="B246" t="s">
        <v>5</v>
      </c>
      <c r="C246" t="s">
        <v>13</v>
      </c>
      <c r="D246" t="s">
        <v>7</v>
      </c>
      <c r="E246">
        <f>IF(_7024[[#This Row],[Vote]]="YEA",1,0)</f>
        <v>1</v>
      </c>
      <c r="F246">
        <f>_xlfn.XLOOKUP("H.R. 7024",Table2[Bill],Table2[Agree Value],"ERROR")</f>
        <v>1</v>
      </c>
      <c r="G246">
        <f>IF(_7024[[#This Row],[Value]]=_7024[[#This Row],[Agree]],_7024[[#This Row],[Count]],0)</f>
        <v>8</v>
      </c>
      <c r="H246">
        <f>_xlfn.XLOOKUP("H.R. 7024",Table2[Bill],Table2[Weight?],"Error")</f>
        <v>8</v>
      </c>
    </row>
    <row r="247" spans="1:8" x14ac:dyDescent="0.2">
      <c r="A247" t="s">
        <v>294</v>
      </c>
      <c r="B247" t="s">
        <v>5</v>
      </c>
      <c r="C247" t="s">
        <v>49</v>
      </c>
      <c r="D247" t="s">
        <v>7</v>
      </c>
      <c r="E247">
        <f>IF(_7024[[#This Row],[Vote]]="YEA",1,0)</f>
        <v>1</v>
      </c>
      <c r="F247">
        <f>_xlfn.XLOOKUP("H.R. 7024",Table2[Bill],Table2[Agree Value],"ERROR")</f>
        <v>1</v>
      </c>
      <c r="G247">
        <f>IF(_7024[[#This Row],[Value]]=_7024[[#This Row],[Agree]],_7024[[#This Row],[Count]],0)</f>
        <v>8</v>
      </c>
      <c r="H247">
        <f>_xlfn.XLOOKUP("H.R. 7024",Table2[Bill],Table2[Weight?],"Error")</f>
        <v>8</v>
      </c>
    </row>
    <row r="248" spans="1:8" x14ac:dyDescent="0.2">
      <c r="A248" t="s">
        <v>295</v>
      </c>
      <c r="B248" t="s">
        <v>5</v>
      </c>
      <c r="C248" t="s">
        <v>11</v>
      </c>
      <c r="D248" t="s">
        <v>7</v>
      </c>
      <c r="E248">
        <f>IF(_7024[[#This Row],[Vote]]="YEA",1,0)</f>
        <v>1</v>
      </c>
      <c r="F248">
        <f>_xlfn.XLOOKUP("H.R. 7024",Table2[Bill],Table2[Agree Value],"ERROR")</f>
        <v>1</v>
      </c>
      <c r="G248">
        <f>IF(_7024[[#This Row],[Value]]=_7024[[#This Row],[Agree]],_7024[[#This Row],[Count]],0)</f>
        <v>8</v>
      </c>
      <c r="H248">
        <f>_xlfn.XLOOKUP("H.R. 7024",Table2[Bill],Table2[Weight?],"Error")</f>
        <v>8</v>
      </c>
    </row>
    <row r="249" spans="1:8" x14ac:dyDescent="0.2">
      <c r="A249" t="s">
        <v>296</v>
      </c>
      <c r="B249" t="s">
        <v>5</v>
      </c>
      <c r="C249" t="s">
        <v>39</v>
      </c>
      <c r="D249" t="s">
        <v>3</v>
      </c>
      <c r="E249">
        <f>IF(_7024[[#This Row],[Vote]]="YEA",1,0)</f>
        <v>0</v>
      </c>
      <c r="F249">
        <f>_xlfn.XLOOKUP("H.R. 7024",Table2[Bill],Table2[Agree Value],"ERROR")</f>
        <v>1</v>
      </c>
      <c r="G249">
        <f>IF(_7024[[#This Row],[Value]]=_7024[[#This Row],[Agree]],_7024[[#This Row],[Count]],0)</f>
        <v>0</v>
      </c>
      <c r="H249">
        <f>_xlfn.XLOOKUP("H.R. 7024",Table2[Bill],Table2[Weight?],"Error")</f>
        <v>8</v>
      </c>
    </row>
    <row r="250" spans="1:8" x14ac:dyDescent="0.2">
      <c r="A250" t="s">
        <v>297</v>
      </c>
      <c r="B250" t="s">
        <v>5</v>
      </c>
      <c r="C250" t="s">
        <v>15</v>
      </c>
      <c r="D250" t="s">
        <v>7</v>
      </c>
      <c r="E250">
        <f>IF(_7024[[#This Row],[Vote]]="YEA",1,0)</f>
        <v>1</v>
      </c>
      <c r="F250">
        <f>_xlfn.XLOOKUP("H.R. 7024",Table2[Bill],Table2[Agree Value],"ERROR")</f>
        <v>1</v>
      </c>
      <c r="G250">
        <f>IF(_7024[[#This Row],[Value]]=_7024[[#This Row],[Agree]],_7024[[#This Row],[Count]],0)</f>
        <v>8</v>
      </c>
      <c r="H250">
        <f>_xlfn.XLOOKUP("H.R. 7024",Table2[Bill],Table2[Weight?],"Error")</f>
        <v>8</v>
      </c>
    </row>
    <row r="251" spans="1:8" x14ac:dyDescent="0.2">
      <c r="A251" t="s">
        <v>298</v>
      </c>
      <c r="B251" t="s">
        <v>1</v>
      </c>
      <c r="C251" t="s">
        <v>24</v>
      </c>
      <c r="D251" t="s">
        <v>7</v>
      </c>
      <c r="E251">
        <f>IF(_7024[[#This Row],[Vote]]="YEA",1,0)</f>
        <v>1</v>
      </c>
      <c r="F251">
        <f>_xlfn.XLOOKUP("H.R. 7024",Table2[Bill],Table2[Agree Value],"ERROR")</f>
        <v>1</v>
      </c>
      <c r="G251">
        <f>IF(_7024[[#This Row],[Value]]=_7024[[#This Row],[Agree]],_7024[[#This Row],[Count]],0)</f>
        <v>8</v>
      </c>
      <c r="H251">
        <f>_xlfn.XLOOKUP("H.R. 7024",Table2[Bill],Table2[Weight?],"Error")</f>
        <v>8</v>
      </c>
    </row>
    <row r="252" spans="1:8" x14ac:dyDescent="0.2">
      <c r="A252" t="s">
        <v>299</v>
      </c>
      <c r="B252" t="s">
        <v>5</v>
      </c>
      <c r="C252" t="s">
        <v>108</v>
      </c>
      <c r="D252" t="s">
        <v>7</v>
      </c>
      <c r="E252">
        <f>IF(_7024[[#This Row],[Vote]]="YEA",1,0)</f>
        <v>1</v>
      </c>
      <c r="F252">
        <f>_xlfn.XLOOKUP("H.R. 7024",Table2[Bill],Table2[Agree Value],"ERROR")</f>
        <v>1</v>
      </c>
      <c r="G252">
        <f>IF(_7024[[#This Row],[Value]]=_7024[[#This Row],[Agree]],_7024[[#This Row],[Count]],0)</f>
        <v>8</v>
      </c>
      <c r="H252">
        <f>_xlfn.XLOOKUP("H.R. 7024",Table2[Bill],Table2[Weight?],"Error")</f>
        <v>8</v>
      </c>
    </row>
    <row r="253" spans="1:8" x14ac:dyDescent="0.2">
      <c r="A253" t="s">
        <v>300</v>
      </c>
      <c r="B253" t="s">
        <v>1</v>
      </c>
      <c r="C253" t="s">
        <v>17</v>
      </c>
      <c r="D253" t="s">
        <v>7</v>
      </c>
      <c r="E253">
        <f>IF(_7024[[#This Row],[Vote]]="YEA",1,0)</f>
        <v>1</v>
      </c>
      <c r="F253">
        <f>_xlfn.XLOOKUP("H.R. 7024",Table2[Bill],Table2[Agree Value],"ERROR")</f>
        <v>1</v>
      </c>
      <c r="G253">
        <f>IF(_7024[[#This Row],[Value]]=_7024[[#This Row],[Agree]],_7024[[#This Row],[Count]],0)</f>
        <v>8</v>
      </c>
      <c r="H253">
        <f>_xlfn.XLOOKUP("H.R. 7024",Table2[Bill],Table2[Weight?],"Error")</f>
        <v>8</v>
      </c>
    </row>
    <row r="254" spans="1:8" x14ac:dyDescent="0.2">
      <c r="A254" t="s">
        <v>301</v>
      </c>
      <c r="B254" t="s">
        <v>5</v>
      </c>
      <c r="C254" t="s">
        <v>64</v>
      </c>
      <c r="D254" t="s">
        <v>7</v>
      </c>
      <c r="E254">
        <f>IF(_7024[[#This Row],[Vote]]="YEA",1,0)</f>
        <v>1</v>
      </c>
      <c r="F254">
        <f>_xlfn.XLOOKUP("H.R. 7024",Table2[Bill],Table2[Agree Value],"ERROR")</f>
        <v>1</v>
      </c>
      <c r="G254">
        <f>IF(_7024[[#This Row],[Value]]=_7024[[#This Row],[Agree]],_7024[[#This Row],[Count]],0)</f>
        <v>8</v>
      </c>
      <c r="H254">
        <f>_xlfn.XLOOKUP("H.R. 7024",Table2[Bill],Table2[Weight?],"Error")</f>
        <v>8</v>
      </c>
    </row>
    <row r="255" spans="1:8" x14ac:dyDescent="0.2">
      <c r="A255" t="s">
        <v>302</v>
      </c>
      <c r="B255" t="s">
        <v>5</v>
      </c>
      <c r="C255" t="s">
        <v>129</v>
      </c>
      <c r="D255" t="s">
        <v>7</v>
      </c>
      <c r="E255">
        <f>IF(_7024[[#This Row],[Vote]]="YEA",1,0)</f>
        <v>1</v>
      </c>
      <c r="F255">
        <f>_xlfn.XLOOKUP("H.R. 7024",Table2[Bill],Table2[Agree Value],"ERROR")</f>
        <v>1</v>
      </c>
      <c r="G255">
        <f>IF(_7024[[#This Row],[Value]]=_7024[[#This Row],[Agree]],_7024[[#This Row],[Count]],0)</f>
        <v>8</v>
      </c>
      <c r="H255">
        <f>_xlfn.XLOOKUP("H.R. 7024",Table2[Bill],Table2[Weight?],"Error")</f>
        <v>8</v>
      </c>
    </row>
    <row r="256" spans="1:8" x14ac:dyDescent="0.2">
      <c r="A256" t="s">
        <v>303</v>
      </c>
      <c r="B256" t="s">
        <v>5</v>
      </c>
      <c r="C256" t="s">
        <v>132</v>
      </c>
      <c r="D256" t="s">
        <v>7</v>
      </c>
      <c r="E256">
        <f>IF(_7024[[#This Row],[Vote]]="YEA",1,0)</f>
        <v>1</v>
      </c>
      <c r="F256">
        <f>_xlfn.XLOOKUP("H.R. 7024",Table2[Bill],Table2[Agree Value],"ERROR")</f>
        <v>1</v>
      </c>
      <c r="G256">
        <f>IF(_7024[[#This Row],[Value]]=_7024[[#This Row],[Agree]],_7024[[#This Row],[Count]],0)</f>
        <v>8</v>
      </c>
      <c r="H256">
        <f>_xlfn.XLOOKUP("H.R. 7024",Table2[Bill],Table2[Weight?],"Error")</f>
        <v>8</v>
      </c>
    </row>
    <row r="257" spans="1:8" x14ac:dyDescent="0.2">
      <c r="A257" t="s">
        <v>304</v>
      </c>
      <c r="B257" t="s">
        <v>1</v>
      </c>
      <c r="C257" t="s">
        <v>2</v>
      </c>
      <c r="D257" t="s">
        <v>7</v>
      </c>
      <c r="E257">
        <f>IF(_7024[[#This Row],[Vote]]="YEA",1,0)</f>
        <v>1</v>
      </c>
      <c r="F257">
        <f>_xlfn.XLOOKUP("H.R. 7024",Table2[Bill],Table2[Agree Value],"ERROR")</f>
        <v>1</v>
      </c>
      <c r="G257">
        <f>IF(_7024[[#This Row],[Value]]=_7024[[#This Row],[Agree]],_7024[[#This Row],[Count]],0)</f>
        <v>8</v>
      </c>
      <c r="H257">
        <f>_xlfn.XLOOKUP("H.R. 7024",Table2[Bill],Table2[Weight?],"Error")</f>
        <v>8</v>
      </c>
    </row>
    <row r="258" spans="1:8" x14ac:dyDescent="0.2">
      <c r="A258" t="s">
        <v>305</v>
      </c>
      <c r="B258" t="s">
        <v>5</v>
      </c>
      <c r="C258" t="s">
        <v>36</v>
      </c>
      <c r="D258" t="s">
        <v>3</v>
      </c>
      <c r="E258">
        <f>IF(_7024[[#This Row],[Vote]]="YEA",1,0)</f>
        <v>0</v>
      </c>
      <c r="F258">
        <f>_xlfn.XLOOKUP("H.R. 7024",Table2[Bill],Table2[Agree Value],"ERROR")</f>
        <v>1</v>
      </c>
      <c r="G258">
        <f>IF(_7024[[#This Row],[Value]]=_7024[[#This Row],[Agree]],_7024[[#This Row],[Count]],0)</f>
        <v>0</v>
      </c>
      <c r="H258">
        <f>_xlfn.XLOOKUP("H.R. 7024",Table2[Bill],Table2[Weight?],"Error")</f>
        <v>8</v>
      </c>
    </row>
    <row r="259" spans="1:8" x14ac:dyDescent="0.2">
      <c r="A259" t="s">
        <v>306</v>
      </c>
      <c r="B259" t="s">
        <v>5</v>
      </c>
      <c r="C259" t="s">
        <v>39</v>
      </c>
      <c r="D259" t="s">
        <v>3</v>
      </c>
      <c r="E259">
        <f>IF(_7024[[#This Row],[Vote]]="YEA",1,0)</f>
        <v>0</v>
      </c>
      <c r="F259">
        <f>_xlfn.XLOOKUP("H.R. 7024",Table2[Bill],Table2[Agree Value],"ERROR")</f>
        <v>1</v>
      </c>
      <c r="G259">
        <f>IF(_7024[[#This Row],[Value]]=_7024[[#This Row],[Agree]],_7024[[#This Row],[Count]],0)</f>
        <v>0</v>
      </c>
      <c r="H259">
        <f>_xlfn.XLOOKUP("H.R. 7024",Table2[Bill],Table2[Weight?],"Error")</f>
        <v>8</v>
      </c>
    </row>
    <row r="260" spans="1:8" x14ac:dyDescent="0.2">
      <c r="A260" t="s">
        <v>307</v>
      </c>
      <c r="B260" t="s">
        <v>1</v>
      </c>
      <c r="C260" t="s">
        <v>9</v>
      </c>
      <c r="D260" t="s">
        <v>7</v>
      </c>
      <c r="E260">
        <f>IF(_7024[[#This Row],[Vote]]="YEA",1,0)</f>
        <v>1</v>
      </c>
      <c r="F260">
        <f>_xlfn.XLOOKUP("H.R. 7024",Table2[Bill],Table2[Agree Value],"ERROR")</f>
        <v>1</v>
      </c>
      <c r="G260">
        <f>IF(_7024[[#This Row],[Value]]=_7024[[#This Row],[Agree]],_7024[[#This Row],[Count]],0)</f>
        <v>8</v>
      </c>
      <c r="H260">
        <f>_xlfn.XLOOKUP("H.R. 7024",Table2[Bill],Table2[Weight?],"Error")</f>
        <v>8</v>
      </c>
    </row>
    <row r="261" spans="1:8" x14ac:dyDescent="0.2">
      <c r="A261" t="s">
        <v>308</v>
      </c>
      <c r="B261" t="s">
        <v>1</v>
      </c>
      <c r="C261" t="s">
        <v>13</v>
      </c>
      <c r="D261" t="s">
        <v>7</v>
      </c>
      <c r="E261">
        <f>IF(_7024[[#This Row],[Vote]]="YEA",1,0)</f>
        <v>1</v>
      </c>
      <c r="F261">
        <f>_xlfn.XLOOKUP("H.R. 7024",Table2[Bill],Table2[Agree Value],"ERROR")</f>
        <v>1</v>
      </c>
      <c r="G261">
        <f>IF(_7024[[#This Row],[Value]]=_7024[[#This Row],[Agree]],_7024[[#This Row],[Count]],0)</f>
        <v>8</v>
      </c>
      <c r="H261">
        <f>_xlfn.XLOOKUP("H.R. 7024",Table2[Bill],Table2[Weight?],"Error")</f>
        <v>8</v>
      </c>
    </row>
    <row r="262" spans="1:8" x14ac:dyDescent="0.2">
      <c r="A262" t="s">
        <v>309</v>
      </c>
      <c r="B262" t="s">
        <v>5</v>
      </c>
      <c r="C262" t="s">
        <v>15</v>
      </c>
      <c r="D262" t="s">
        <v>7</v>
      </c>
      <c r="E262">
        <f>IF(_7024[[#This Row],[Vote]]="YEA",1,0)</f>
        <v>1</v>
      </c>
      <c r="F262">
        <f>_xlfn.XLOOKUP("H.R. 7024",Table2[Bill],Table2[Agree Value],"ERROR")</f>
        <v>1</v>
      </c>
      <c r="G262">
        <f>IF(_7024[[#This Row],[Value]]=_7024[[#This Row],[Agree]],_7024[[#This Row],[Count]],0)</f>
        <v>8</v>
      </c>
      <c r="H262">
        <f>_xlfn.XLOOKUP("H.R. 7024",Table2[Bill],Table2[Weight?],"Error")</f>
        <v>8</v>
      </c>
    </row>
    <row r="263" spans="1:8" x14ac:dyDescent="0.2">
      <c r="A263" t="s">
        <v>310</v>
      </c>
      <c r="B263" t="s">
        <v>5</v>
      </c>
      <c r="C263" t="s">
        <v>45</v>
      </c>
      <c r="D263" t="s">
        <v>7</v>
      </c>
      <c r="E263">
        <f>IF(_7024[[#This Row],[Vote]]="YEA",1,0)</f>
        <v>1</v>
      </c>
      <c r="F263">
        <f>_xlfn.XLOOKUP("H.R. 7024",Table2[Bill],Table2[Agree Value],"ERROR")</f>
        <v>1</v>
      </c>
      <c r="G263">
        <f>IF(_7024[[#This Row],[Value]]=_7024[[#This Row],[Agree]],_7024[[#This Row],[Count]],0)</f>
        <v>8</v>
      </c>
      <c r="H263">
        <f>_xlfn.XLOOKUP("H.R. 7024",Table2[Bill],Table2[Weight?],"Error")</f>
        <v>8</v>
      </c>
    </row>
    <row r="264" spans="1:8" x14ac:dyDescent="0.2">
      <c r="A264" t="s">
        <v>311</v>
      </c>
      <c r="B264" t="s">
        <v>1</v>
      </c>
      <c r="C264" t="s">
        <v>47</v>
      </c>
      <c r="D264" t="s">
        <v>7</v>
      </c>
      <c r="E264">
        <f>IF(_7024[[#This Row],[Vote]]="YEA",1,0)</f>
        <v>1</v>
      </c>
      <c r="F264">
        <f>_xlfn.XLOOKUP("H.R. 7024",Table2[Bill],Table2[Agree Value],"ERROR")</f>
        <v>1</v>
      </c>
      <c r="G264">
        <f>IF(_7024[[#This Row],[Value]]=_7024[[#This Row],[Agree]],_7024[[#This Row],[Count]],0)</f>
        <v>8</v>
      </c>
      <c r="H264">
        <f>_xlfn.XLOOKUP("H.R. 7024",Table2[Bill],Table2[Weight?],"Error")</f>
        <v>8</v>
      </c>
    </row>
    <row r="265" spans="1:8" x14ac:dyDescent="0.2">
      <c r="A265" t="s">
        <v>312</v>
      </c>
      <c r="B265" t="s">
        <v>5</v>
      </c>
      <c r="C265" t="s">
        <v>9</v>
      </c>
      <c r="D265" t="s">
        <v>7</v>
      </c>
      <c r="E265">
        <f>IF(_7024[[#This Row],[Vote]]="YEA",1,0)</f>
        <v>1</v>
      </c>
      <c r="F265">
        <f>_xlfn.XLOOKUP("H.R. 7024",Table2[Bill],Table2[Agree Value],"ERROR")</f>
        <v>1</v>
      </c>
      <c r="G265">
        <f>IF(_7024[[#This Row],[Value]]=_7024[[#This Row],[Agree]],_7024[[#This Row],[Count]],0)</f>
        <v>8</v>
      </c>
      <c r="H265">
        <f>_xlfn.XLOOKUP("H.R. 7024",Table2[Bill],Table2[Weight?],"Error")</f>
        <v>8</v>
      </c>
    </row>
    <row r="266" spans="1:8" x14ac:dyDescent="0.2">
      <c r="A266" t="s">
        <v>313</v>
      </c>
      <c r="B266" t="s">
        <v>1</v>
      </c>
      <c r="C266" t="s">
        <v>120</v>
      </c>
      <c r="D266" t="s">
        <v>3</v>
      </c>
      <c r="E266">
        <f>IF(_7024[[#This Row],[Vote]]="YEA",1,0)</f>
        <v>0</v>
      </c>
      <c r="F266">
        <f>_xlfn.XLOOKUP("H.R. 7024",Table2[Bill],Table2[Agree Value],"ERROR")</f>
        <v>1</v>
      </c>
      <c r="G266">
        <f>IF(_7024[[#This Row],[Value]]=_7024[[#This Row],[Agree]],_7024[[#This Row],[Count]],0)</f>
        <v>0</v>
      </c>
      <c r="H266">
        <f>_xlfn.XLOOKUP("H.R. 7024",Table2[Bill],Table2[Weight?],"Error")</f>
        <v>8</v>
      </c>
    </row>
    <row r="267" spans="1:8" x14ac:dyDescent="0.2">
      <c r="A267" t="s">
        <v>314</v>
      </c>
      <c r="B267" t="s">
        <v>5</v>
      </c>
      <c r="C267" t="s">
        <v>13</v>
      </c>
      <c r="D267" t="s">
        <v>7</v>
      </c>
      <c r="E267">
        <f>IF(_7024[[#This Row],[Vote]]="YEA",1,0)</f>
        <v>1</v>
      </c>
      <c r="F267">
        <f>_xlfn.XLOOKUP("H.R. 7024",Table2[Bill],Table2[Agree Value],"ERROR")</f>
        <v>1</v>
      </c>
      <c r="G267">
        <f>IF(_7024[[#This Row],[Value]]=_7024[[#This Row],[Agree]],_7024[[#This Row],[Count]],0)</f>
        <v>8</v>
      </c>
      <c r="H267">
        <f>_xlfn.XLOOKUP("H.R. 7024",Table2[Bill],Table2[Weight?],"Error")</f>
        <v>8</v>
      </c>
    </row>
    <row r="268" spans="1:8" x14ac:dyDescent="0.2">
      <c r="A268" t="s">
        <v>315</v>
      </c>
      <c r="B268" t="s">
        <v>1</v>
      </c>
      <c r="C268" t="s">
        <v>36</v>
      </c>
      <c r="D268" t="s">
        <v>7</v>
      </c>
      <c r="E268">
        <f>IF(_7024[[#This Row],[Vote]]="YEA",1,0)</f>
        <v>1</v>
      </c>
      <c r="F268">
        <f>_xlfn.XLOOKUP("H.R. 7024",Table2[Bill],Table2[Agree Value],"ERROR")</f>
        <v>1</v>
      </c>
      <c r="G268">
        <f>IF(_7024[[#This Row],[Value]]=_7024[[#This Row],[Agree]],_7024[[#This Row],[Count]],0)</f>
        <v>8</v>
      </c>
      <c r="H268">
        <f>_xlfn.XLOOKUP("H.R. 7024",Table2[Bill],Table2[Weight?],"Error")</f>
        <v>8</v>
      </c>
    </row>
    <row r="269" spans="1:8" x14ac:dyDescent="0.2">
      <c r="A269" t="s">
        <v>316</v>
      </c>
      <c r="B269" t="s">
        <v>1</v>
      </c>
      <c r="C269" t="s">
        <v>24</v>
      </c>
      <c r="D269" t="s">
        <v>7</v>
      </c>
      <c r="E269">
        <f>IF(_7024[[#This Row],[Vote]]="YEA",1,0)</f>
        <v>1</v>
      </c>
      <c r="F269">
        <f>_xlfn.XLOOKUP("H.R. 7024",Table2[Bill],Table2[Agree Value],"ERROR")</f>
        <v>1</v>
      </c>
      <c r="G269">
        <f>IF(_7024[[#This Row],[Value]]=_7024[[#This Row],[Agree]],_7024[[#This Row],[Count]],0)</f>
        <v>8</v>
      </c>
      <c r="H269">
        <f>_xlfn.XLOOKUP("H.R. 7024",Table2[Bill],Table2[Weight?],"Error")</f>
        <v>8</v>
      </c>
    </row>
    <row r="270" spans="1:8" x14ac:dyDescent="0.2">
      <c r="A270" t="s">
        <v>317</v>
      </c>
      <c r="B270" t="s">
        <v>5</v>
      </c>
      <c r="C270" t="s">
        <v>2</v>
      </c>
      <c r="D270" t="s">
        <v>7</v>
      </c>
      <c r="E270">
        <f>IF(_7024[[#This Row],[Vote]]="YEA",1,0)</f>
        <v>1</v>
      </c>
      <c r="F270">
        <f>_xlfn.XLOOKUP("H.R. 7024",Table2[Bill],Table2[Agree Value],"ERROR")</f>
        <v>1</v>
      </c>
      <c r="G270">
        <f>IF(_7024[[#This Row],[Value]]=_7024[[#This Row],[Agree]],_7024[[#This Row],[Count]],0)</f>
        <v>8</v>
      </c>
      <c r="H270">
        <f>_xlfn.XLOOKUP("H.R. 7024",Table2[Bill],Table2[Weight?],"Error")</f>
        <v>8</v>
      </c>
    </row>
    <row r="271" spans="1:8" x14ac:dyDescent="0.2">
      <c r="A271" t="s">
        <v>318</v>
      </c>
      <c r="B271" t="s">
        <v>1</v>
      </c>
      <c r="C271" t="s">
        <v>64</v>
      </c>
      <c r="D271" t="s">
        <v>7</v>
      </c>
      <c r="E271">
        <f>IF(_7024[[#This Row],[Vote]]="YEA",1,0)</f>
        <v>1</v>
      </c>
      <c r="F271">
        <f>_xlfn.XLOOKUP("H.R. 7024",Table2[Bill],Table2[Agree Value],"ERROR")</f>
        <v>1</v>
      </c>
      <c r="G271">
        <f>IF(_7024[[#This Row],[Value]]=_7024[[#This Row],[Agree]],_7024[[#This Row],[Count]],0)</f>
        <v>8</v>
      </c>
      <c r="H271">
        <f>_xlfn.XLOOKUP("H.R. 7024",Table2[Bill],Table2[Weight?],"Error")</f>
        <v>8</v>
      </c>
    </row>
    <row r="272" spans="1:8" x14ac:dyDescent="0.2">
      <c r="A272" t="s">
        <v>319</v>
      </c>
      <c r="B272" t="s">
        <v>1</v>
      </c>
      <c r="C272" t="s">
        <v>203</v>
      </c>
      <c r="D272" t="s">
        <v>7</v>
      </c>
      <c r="E272">
        <f>IF(_7024[[#This Row],[Vote]]="YEA",1,0)</f>
        <v>1</v>
      </c>
      <c r="F272">
        <f>_xlfn.XLOOKUP("H.R. 7024",Table2[Bill],Table2[Agree Value],"ERROR")</f>
        <v>1</v>
      </c>
      <c r="G272">
        <f>IF(_7024[[#This Row],[Value]]=_7024[[#This Row],[Agree]],_7024[[#This Row],[Count]],0)</f>
        <v>8</v>
      </c>
      <c r="H272">
        <f>_xlfn.XLOOKUP("H.R. 7024",Table2[Bill],Table2[Weight?],"Error")</f>
        <v>8</v>
      </c>
    </row>
    <row r="273" spans="1:8" x14ac:dyDescent="0.2">
      <c r="A273" t="s">
        <v>320</v>
      </c>
      <c r="B273" t="s">
        <v>1</v>
      </c>
      <c r="C273" t="s">
        <v>64</v>
      </c>
      <c r="D273" t="s">
        <v>7</v>
      </c>
      <c r="E273">
        <f>IF(_7024[[#This Row],[Vote]]="YEA",1,0)</f>
        <v>1</v>
      </c>
      <c r="F273">
        <f>_xlfn.XLOOKUP("H.R. 7024",Table2[Bill],Table2[Agree Value],"ERROR")</f>
        <v>1</v>
      </c>
      <c r="G273">
        <f>IF(_7024[[#This Row],[Value]]=_7024[[#This Row],[Agree]],_7024[[#This Row],[Count]],0)</f>
        <v>8</v>
      </c>
      <c r="H273">
        <f>_xlfn.XLOOKUP("H.R. 7024",Table2[Bill],Table2[Weight?],"Error")</f>
        <v>8</v>
      </c>
    </row>
    <row r="274" spans="1:8" x14ac:dyDescent="0.2">
      <c r="A274" t="s">
        <v>321</v>
      </c>
      <c r="B274" t="s">
        <v>5</v>
      </c>
      <c r="C274" t="s">
        <v>66</v>
      </c>
      <c r="D274" t="s">
        <v>7</v>
      </c>
      <c r="E274">
        <f>IF(_7024[[#This Row],[Vote]]="YEA",1,0)</f>
        <v>1</v>
      </c>
      <c r="F274">
        <f>_xlfn.XLOOKUP("H.R. 7024",Table2[Bill],Table2[Agree Value],"ERROR")</f>
        <v>1</v>
      </c>
      <c r="G274">
        <f>IF(_7024[[#This Row],[Value]]=_7024[[#This Row],[Agree]],_7024[[#This Row],[Count]],0)</f>
        <v>8</v>
      </c>
      <c r="H274">
        <f>_xlfn.XLOOKUP("H.R. 7024",Table2[Bill],Table2[Weight?],"Error")</f>
        <v>8</v>
      </c>
    </row>
    <row r="275" spans="1:8" x14ac:dyDescent="0.2">
      <c r="A275" t="s">
        <v>322</v>
      </c>
      <c r="B275" t="s">
        <v>1</v>
      </c>
      <c r="C275" t="s">
        <v>219</v>
      </c>
      <c r="D275" t="s">
        <v>7</v>
      </c>
      <c r="E275">
        <f>IF(_7024[[#This Row],[Vote]]="YEA",1,0)</f>
        <v>1</v>
      </c>
      <c r="F275">
        <f>_xlfn.XLOOKUP("H.R. 7024",Table2[Bill],Table2[Agree Value],"ERROR")</f>
        <v>1</v>
      </c>
      <c r="G275">
        <f>IF(_7024[[#This Row],[Value]]=_7024[[#This Row],[Agree]],_7024[[#This Row],[Count]],0)</f>
        <v>8</v>
      </c>
      <c r="H275">
        <f>_xlfn.XLOOKUP("H.R. 7024",Table2[Bill],Table2[Weight?],"Error")</f>
        <v>8</v>
      </c>
    </row>
    <row r="276" spans="1:8" x14ac:dyDescent="0.2">
      <c r="A276" t="s">
        <v>323</v>
      </c>
      <c r="B276" t="s">
        <v>5</v>
      </c>
      <c r="C276" t="s">
        <v>62</v>
      </c>
      <c r="D276" t="s">
        <v>7</v>
      </c>
      <c r="E276">
        <f>IF(_7024[[#This Row],[Vote]]="YEA",1,0)</f>
        <v>1</v>
      </c>
      <c r="F276">
        <f>_xlfn.XLOOKUP("H.R. 7024",Table2[Bill],Table2[Agree Value],"ERROR")</f>
        <v>1</v>
      </c>
      <c r="G276">
        <f>IF(_7024[[#This Row],[Value]]=_7024[[#This Row],[Agree]],_7024[[#This Row],[Count]],0)</f>
        <v>8</v>
      </c>
      <c r="H276">
        <f>_xlfn.XLOOKUP("H.R. 7024",Table2[Bill],Table2[Weight?],"Error")</f>
        <v>8</v>
      </c>
    </row>
    <row r="277" spans="1:8" x14ac:dyDescent="0.2">
      <c r="A277" t="s">
        <v>324</v>
      </c>
      <c r="B277" t="s">
        <v>5</v>
      </c>
      <c r="C277" t="s">
        <v>31</v>
      </c>
      <c r="D277" t="s">
        <v>7</v>
      </c>
      <c r="E277">
        <f>IF(_7024[[#This Row],[Vote]]="YEA",1,0)</f>
        <v>1</v>
      </c>
      <c r="F277">
        <f>_xlfn.XLOOKUP("H.R. 7024",Table2[Bill],Table2[Agree Value],"ERROR")</f>
        <v>1</v>
      </c>
      <c r="G277">
        <f>IF(_7024[[#This Row],[Value]]=_7024[[#This Row],[Agree]],_7024[[#This Row],[Count]],0)</f>
        <v>8</v>
      </c>
      <c r="H277">
        <f>_xlfn.XLOOKUP("H.R. 7024",Table2[Bill],Table2[Weight?],"Error")</f>
        <v>8</v>
      </c>
    </row>
    <row r="278" spans="1:8" x14ac:dyDescent="0.2">
      <c r="A278" t="s">
        <v>325</v>
      </c>
      <c r="B278" t="s">
        <v>5</v>
      </c>
      <c r="C278" t="s">
        <v>326</v>
      </c>
      <c r="D278" t="s">
        <v>7</v>
      </c>
      <c r="E278">
        <f>IF(_7024[[#This Row],[Vote]]="YEA",1,0)</f>
        <v>1</v>
      </c>
      <c r="F278">
        <f>_xlfn.XLOOKUP("H.R. 7024",Table2[Bill],Table2[Agree Value],"ERROR")</f>
        <v>1</v>
      </c>
      <c r="G278">
        <f>IF(_7024[[#This Row],[Value]]=_7024[[#This Row],[Agree]],_7024[[#This Row],[Count]],0)</f>
        <v>8</v>
      </c>
      <c r="H278">
        <f>_xlfn.XLOOKUP("H.R. 7024",Table2[Bill],Table2[Weight?],"Error")</f>
        <v>8</v>
      </c>
    </row>
    <row r="279" spans="1:8" x14ac:dyDescent="0.2">
      <c r="A279" t="s">
        <v>327</v>
      </c>
      <c r="B279" t="s">
        <v>5</v>
      </c>
      <c r="C279" t="s">
        <v>164</v>
      </c>
      <c r="D279" t="s">
        <v>7</v>
      </c>
      <c r="E279">
        <f>IF(_7024[[#This Row],[Vote]]="YEA",1,0)</f>
        <v>1</v>
      </c>
      <c r="F279">
        <f>_xlfn.XLOOKUP("H.R. 7024",Table2[Bill],Table2[Agree Value],"ERROR")</f>
        <v>1</v>
      </c>
      <c r="G279">
        <f>IF(_7024[[#This Row],[Value]]=_7024[[#This Row],[Agree]],_7024[[#This Row],[Count]],0)</f>
        <v>8</v>
      </c>
      <c r="H279">
        <f>_xlfn.XLOOKUP("H.R. 7024",Table2[Bill],Table2[Weight?],"Error")</f>
        <v>8</v>
      </c>
    </row>
    <row r="280" spans="1:8" x14ac:dyDescent="0.2">
      <c r="A280" t="s">
        <v>328</v>
      </c>
      <c r="B280" t="s">
        <v>5</v>
      </c>
      <c r="C280" t="s">
        <v>39</v>
      </c>
      <c r="D280" t="s">
        <v>3</v>
      </c>
      <c r="E280">
        <f>IF(_7024[[#This Row],[Vote]]="YEA",1,0)</f>
        <v>0</v>
      </c>
      <c r="F280">
        <f>_xlfn.XLOOKUP("H.R. 7024",Table2[Bill],Table2[Agree Value],"ERROR")</f>
        <v>1</v>
      </c>
      <c r="G280">
        <f>IF(_7024[[#This Row],[Value]]=_7024[[#This Row],[Agree]],_7024[[#This Row],[Count]],0)</f>
        <v>0</v>
      </c>
      <c r="H280">
        <f>_xlfn.XLOOKUP("H.R. 7024",Table2[Bill],Table2[Weight?],"Error")</f>
        <v>8</v>
      </c>
    </row>
    <row r="281" spans="1:8" x14ac:dyDescent="0.2">
      <c r="A281" t="s">
        <v>329</v>
      </c>
      <c r="B281" t="s">
        <v>5</v>
      </c>
      <c r="C281" t="s">
        <v>64</v>
      </c>
      <c r="D281" t="s">
        <v>7</v>
      </c>
      <c r="E281">
        <f>IF(_7024[[#This Row],[Vote]]="YEA",1,0)</f>
        <v>1</v>
      </c>
      <c r="F281">
        <f>_xlfn.XLOOKUP("H.R. 7024",Table2[Bill],Table2[Agree Value],"ERROR")</f>
        <v>1</v>
      </c>
      <c r="G281">
        <f>IF(_7024[[#This Row],[Value]]=_7024[[#This Row],[Agree]],_7024[[#This Row],[Count]],0)</f>
        <v>8</v>
      </c>
      <c r="H281">
        <f>_xlfn.XLOOKUP("H.R. 7024",Table2[Bill],Table2[Weight?],"Error")</f>
        <v>8</v>
      </c>
    </row>
    <row r="282" spans="1:8" x14ac:dyDescent="0.2">
      <c r="A282" t="s">
        <v>330</v>
      </c>
      <c r="B282" t="s">
        <v>5</v>
      </c>
      <c r="C282" t="s">
        <v>45</v>
      </c>
      <c r="D282" t="s">
        <v>7</v>
      </c>
      <c r="E282">
        <f>IF(_7024[[#This Row],[Vote]]="YEA",1,0)</f>
        <v>1</v>
      </c>
      <c r="F282">
        <f>_xlfn.XLOOKUP("H.R. 7024",Table2[Bill],Table2[Agree Value],"ERROR")</f>
        <v>1</v>
      </c>
      <c r="G282">
        <f>IF(_7024[[#This Row],[Value]]=_7024[[#This Row],[Agree]],_7024[[#This Row],[Count]],0)</f>
        <v>8</v>
      </c>
      <c r="H282">
        <f>_xlfn.XLOOKUP("H.R. 7024",Table2[Bill],Table2[Weight?],"Error")</f>
        <v>8</v>
      </c>
    </row>
    <row r="283" spans="1:8" x14ac:dyDescent="0.2">
      <c r="A283" t="s">
        <v>331</v>
      </c>
      <c r="B283" t="s">
        <v>5</v>
      </c>
      <c r="C283" t="s">
        <v>326</v>
      </c>
      <c r="D283" t="s">
        <v>7</v>
      </c>
      <c r="E283">
        <f>IF(_7024[[#This Row],[Vote]]="YEA",1,0)</f>
        <v>1</v>
      </c>
      <c r="F283">
        <f>_xlfn.XLOOKUP("H.R. 7024",Table2[Bill],Table2[Agree Value],"ERROR")</f>
        <v>1</v>
      </c>
      <c r="G283">
        <f>IF(_7024[[#This Row],[Value]]=_7024[[#This Row],[Agree]],_7024[[#This Row],[Count]],0)</f>
        <v>8</v>
      </c>
      <c r="H283">
        <f>_xlfn.XLOOKUP("H.R. 7024",Table2[Bill],Table2[Weight?],"Error")</f>
        <v>8</v>
      </c>
    </row>
    <row r="284" spans="1:8" x14ac:dyDescent="0.2">
      <c r="A284" t="s">
        <v>332</v>
      </c>
      <c r="B284" t="s">
        <v>5</v>
      </c>
      <c r="C284" t="s">
        <v>6</v>
      </c>
      <c r="D284" t="s">
        <v>3</v>
      </c>
      <c r="E284">
        <f>IF(_7024[[#This Row],[Vote]]="YEA",1,0)</f>
        <v>0</v>
      </c>
      <c r="F284">
        <f>_xlfn.XLOOKUP("H.R. 7024",Table2[Bill],Table2[Agree Value],"ERROR")</f>
        <v>1</v>
      </c>
      <c r="G284">
        <f>IF(_7024[[#This Row],[Value]]=_7024[[#This Row],[Agree]],_7024[[#This Row],[Count]],0)</f>
        <v>0</v>
      </c>
      <c r="H284">
        <f>_xlfn.XLOOKUP("H.R. 7024",Table2[Bill],Table2[Weight?],"Error")</f>
        <v>8</v>
      </c>
    </row>
    <row r="285" spans="1:8" x14ac:dyDescent="0.2">
      <c r="A285" t="s">
        <v>333</v>
      </c>
      <c r="B285" t="s">
        <v>5</v>
      </c>
      <c r="C285" t="s">
        <v>129</v>
      </c>
      <c r="D285" t="s">
        <v>7</v>
      </c>
      <c r="E285">
        <f>IF(_7024[[#This Row],[Vote]]="YEA",1,0)</f>
        <v>1</v>
      </c>
      <c r="F285">
        <f>_xlfn.XLOOKUP("H.R. 7024",Table2[Bill],Table2[Agree Value],"ERROR")</f>
        <v>1</v>
      </c>
      <c r="G285">
        <f>IF(_7024[[#This Row],[Value]]=_7024[[#This Row],[Agree]],_7024[[#This Row],[Count]],0)</f>
        <v>8</v>
      </c>
      <c r="H285">
        <f>_xlfn.XLOOKUP("H.R. 7024",Table2[Bill],Table2[Weight?],"Error")</f>
        <v>8</v>
      </c>
    </row>
    <row r="286" spans="1:8" x14ac:dyDescent="0.2">
      <c r="A286" t="s">
        <v>334</v>
      </c>
      <c r="B286" t="s">
        <v>1</v>
      </c>
      <c r="C286" t="s">
        <v>169</v>
      </c>
      <c r="D286" t="s">
        <v>3</v>
      </c>
      <c r="E286">
        <f>IF(_7024[[#This Row],[Vote]]="YEA",1,0)</f>
        <v>0</v>
      </c>
      <c r="F286">
        <f>_xlfn.XLOOKUP("H.R. 7024",Table2[Bill],Table2[Agree Value],"ERROR")</f>
        <v>1</v>
      </c>
      <c r="G286">
        <f>IF(_7024[[#This Row],[Value]]=_7024[[#This Row],[Agree]],_7024[[#This Row],[Count]],0)</f>
        <v>0</v>
      </c>
      <c r="H286">
        <f>_xlfn.XLOOKUP("H.R. 7024",Table2[Bill],Table2[Weight?],"Error")</f>
        <v>8</v>
      </c>
    </row>
    <row r="287" spans="1:8" x14ac:dyDescent="0.2">
      <c r="A287" t="s">
        <v>335</v>
      </c>
      <c r="B287" t="s">
        <v>5</v>
      </c>
      <c r="C287" t="s">
        <v>15</v>
      </c>
      <c r="D287" t="s">
        <v>7</v>
      </c>
      <c r="E287">
        <f>IF(_7024[[#This Row],[Vote]]="YEA",1,0)</f>
        <v>1</v>
      </c>
      <c r="F287">
        <f>_xlfn.XLOOKUP("H.R. 7024",Table2[Bill],Table2[Agree Value],"ERROR")</f>
        <v>1</v>
      </c>
      <c r="G287">
        <f>IF(_7024[[#This Row],[Value]]=_7024[[#This Row],[Agree]],_7024[[#This Row],[Count]],0)</f>
        <v>8</v>
      </c>
      <c r="H287">
        <f>_xlfn.XLOOKUP("H.R. 7024",Table2[Bill],Table2[Weight?],"Error")</f>
        <v>8</v>
      </c>
    </row>
    <row r="288" spans="1:8" x14ac:dyDescent="0.2">
      <c r="A288" t="s">
        <v>336</v>
      </c>
      <c r="B288" t="s">
        <v>1</v>
      </c>
      <c r="C288" t="s">
        <v>64</v>
      </c>
      <c r="D288" t="s">
        <v>7</v>
      </c>
      <c r="E288">
        <f>IF(_7024[[#This Row],[Vote]]="YEA",1,0)</f>
        <v>1</v>
      </c>
      <c r="F288">
        <f>_xlfn.XLOOKUP("H.R. 7024",Table2[Bill],Table2[Agree Value],"ERROR")</f>
        <v>1</v>
      </c>
      <c r="G288">
        <f>IF(_7024[[#This Row],[Value]]=_7024[[#This Row],[Agree]],_7024[[#This Row],[Count]],0)</f>
        <v>8</v>
      </c>
      <c r="H288">
        <f>_xlfn.XLOOKUP("H.R. 7024",Table2[Bill],Table2[Weight?],"Error")</f>
        <v>8</v>
      </c>
    </row>
    <row r="289" spans="1:8" x14ac:dyDescent="0.2">
      <c r="A289" t="s">
        <v>337</v>
      </c>
      <c r="B289" t="s">
        <v>1</v>
      </c>
      <c r="C289" t="s">
        <v>39</v>
      </c>
      <c r="D289" t="s">
        <v>7</v>
      </c>
      <c r="E289">
        <f>IF(_7024[[#This Row],[Vote]]="YEA",1,0)</f>
        <v>1</v>
      </c>
      <c r="F289">
        <f>_xlfn.XLOOKUP("H.R. 7024",Table2[Bill],Table2[Agree Value],"ERROR")</f>
        <v>1</v>
      </c>
      <c r="G289">
        <f>IF(_7024[[#This Row],[Value]]=_7024[[#This Row],[Agree]],_7024[[#This Row],[Count]],0)</f>
        <v>8</v>
      </c>
      <c r="H289">
        <f>_xlfn.XLOOKUP("H.R. 7024",Table2[Bill],Table2[Weight?],"Error")</f>
        <v>8</v>
      </c>
    </row>
    <row r="290" spans="1:8" x14ac:dyDescent="0.2">
      <c r="A290" t="s">
        <v>338</v>
      </c>
      <c r="B290" t="s">
        <v>1</v>
      </c>
      <c r="C290" t="s">
        <v>24</v>
      </c>
      <c r="D290" t="s">
        <v>7</v>
      </c>
      <c r="E290">
        <f>IF(_7024[[#This Row],[Vote]]="YEA",1,0)</f>
        <v>1</v>
      </c>
      <c r="F290">
        <f>_xlfn.XLOOKUP("H.R. 7024",Table2[Bill],Table2[Agree Value],"ERROR")</f>
        <v>1</v>
      </c>
      <c r="G290">
        <f>IF(_7024[[#This Row],[Value]]=_7024[[#This Row],[Agree]],_7024[[#This Row],[Count]],0)</f>
        <v>8</v>
      </c>
      <c r="H290">
        <f>_xlfn.XLOOKUP("H.R. 7024",Table2[Bill],Table2[Weight?],"Error")</f>
        <v>8</v>
      </c>
    </row>
    <row r="291" spans="1:8" x14ac:dyDescent="0.2">
      <c r="A291" t="s">
        <v>339</v>
      </c>
      <c r="B291" t="s">
        <v>1</v>
      </c>
      <c r="C291" t="s">
        <v>29</v>
      </c>
      <c r="D291" t="s">
        <v>7</v>
      </c>
      <c r="E291">
        <f>IF(_7024[[#This Row],[Vote]]="YEA",1,0)</f>
        <v>1</v>
      </c>
      <c r="F291">
        <f>_xlfn.XLOOKUP("H.R. 7024",Table2[Bill],Table2[Agree Value],"ERROR")</f>
        <v>1</v>
      </c>
      <c r="G291">
        <f>IF(_7024[[#This Row],[Value]]=_7024[[#This Row],[Agree]],_7024[[#This Row],[Count]],0)</f>
        <v>8</v>
      </c>
      <c r="H291">
        <f>_xlfn.XLOOKUP("H.R. 7024",Table2[Bill],Table2[Weight?],"Error")</f>
        <v>8</v>
      </c>
    </row>
    <row r="292" spans="1:8" x14ac:dyDescent="0.2">
      <c r="A292" t="s">
        <v>340</v>
      </c>
      <c r="B292" t="s">
        <v>1</v>
      </c>
      <c r="C292" t="s">
        <v>9</v>
      </c>
      <c r="D292" t="s">
        <v>7</v>
      </c>
      <c r="E292">
        <f>IF(_7024[[#This Row],[Vote]]="YEA",1,0)</f>
        <v>1</v>
      </c>
      <c r="F292">
        <f>_xlfn.XLOOKUP("H.R. 7024",Table2[Bill],Table2[Agree Value],"ERROR")</f>
        <v>1</v>
      </c>
      <c r="G292">
        <f>IF(_7024[[#This Row],[Value]]=_7024[[#This Row],[Agree]],_7024[[#This Row],[Count]],0)</f>
        <v>8</v>
      </c>
      <c r="H292">
        <f>_xlfn.XLOOKUP("H.R. 7024",Table2[Bill],Table2[Weight?],"Error")</f>
        <v>8</v>
      </c>
    </row>
    <row r="293" spans="1:8" x14ac:dyDescent="0.2">
      <c r="A293" t="s">
        <v>341</v>
      </c>
      <c r="B293" t="s">
        <v>5</v>
      </c>
      <c r="C293" t="s">
        <v>2</v>
      </c>
      <c r="D293" t="s">
        <v>7</v>
      </c>
      <c r="E293">
        <f>IF(_7024[[#This Row],[Vote]]="YEA",1,0)</f>
        <v>1</v>
      </c>
      <c r="F293">
        <f>_xlfn.XLOOKUP("H.R. 7024",Table2[Bill],Table2[Agree Value],"ERROR")</f>
        <v>1</v>
      </c>
      <c r="G293">
        <f>IF(_7024[[#This Row],[Value]]=_7024[[#This Row],[Agree]],_7024[[#This Row],[Count]],0)</f>
        <v>8</v>
      </c>
      <c r="H293">
        <f>_xlfn.XLOOKUP("H.R. 7024",Table2[Bill],Table2[Weight?],"Error")</f>
        <v>8</v>
      </c>
    </row>
    <row r="294" spans="1:8" x14ac:dyDescent="0.2">
      <c r="A294" t="s">
        <v>342</v>
      </c>
      <c r="B294" t="s">
        <v>1</v>
      </c>
      <c r="C294" t="s">
        <v>64</v>
      </c>
      <c r="D294" t="s">
        <v>7</v>
      </c>
      <c r="E294">
        <f>IF(_7024[[#This Row],[Vote]]="YEA",1,0)</f>
        <v>1</v>
      </c>
      <c r="F294">
        <f>_xlfn.XLOOKUP("H.R. 7024",Table2[Bill],Table2[Agree Value],"ERROR")</f>
        <v>1</v>
      </c>
      <c r="G294">
        <f>IF(_7024[[#This Row],[Value]]=_7024[[#This Row],[Agree]],_7024[[#This Row],[Count]],0)</f>
        <v>8</v>
      </c>
      <c r="H294">
        <f>_xlfn.XLOOKUP("H.R. 7024",Table2[Bill],Table2[Weight?],"Error")</f>
        <v>8</v>
      </c>
    </row>
    <row r="295" spans="1:8" x14ac:dyDescent="0.2">
      <c r="A295" t="s">
        <v>343</v>
      </c>
      <c r="B295" t="s">
        <v>1</v>
      </c>
      <c r="C295" t="s">
        <v>9</v>
      </c>
      <c r="D295" t="s">
        <v>3</v>
      </c>
      <c r="E295">
        <f>IF(_7024[[#This Row],[Vote]]="YEA",1,0)</f>
        <v>0</v>
      </c>
      <c r="F295">
        <f>_xlfn.XLOOKUP("H.R. 7024",Table2[Bill],Table2[Agree Value],"ERROR")</f>
        <v>1</v>
      </c>
      <c r="G295">
        <f>IF(_7024[[#This Row],[Value]]=_7024[[#This Row],[Agree]],_7024[[#This Row],[Count]],0)</f>
        <v>0</v>
      </c>
      <c r="H295">
        <f>_xlfn.XLOOKUP("H.R. 7024",Table2[Bill],Table2[Weight?],"Error")</f>
        <v>8</v>
      </c>
    </row>
    <row r="296" spans="1:8" x14ac:dyDescent="0.2">
      <c r="A296" t="s">
        <v>344</v>
      </c>
      <c r="B296" t="s">
        <v>1</v>
      </c>
      <c r="C296" t="s">
        <v>24</v>
      </c>
      <c r="D296" t="s">
        <v>7</v>
      </c>
      <c r="E296">
        <f>IF(_7024[[#This Row],[Vote]]="YEA",1,0)</f>
        <v>1</v>
      </c>
      <c r="F296">
        <f>_xlfn.XLOOKUP("H.R. 7024",Table2[Bill],Table2[Agree Value],"ERROR")</f>
        <v>1</v>
      </c>
      <c r="G296">
        <f>IF(_7024[[#This Row],[Value]]=_7024[[#This Row],[Agree]],_7024[[#This Row],[Count]],0)</f>
        <v>8</v>
      </c>
      <c r="H296">
        <f>_xlfn.XLOOKUP("H.R. 7024",Table2[Bill],Table2[Weight?],"Error")</f>
        <v>8</v>
      </c>
    </row>
    <row r="297" spans="1:8" x14ac:dyDescent="0.2">
      <c r="A297" t="s">
        <v>345</v>
      </c>
      <c r="B297" t="s">
        <v>1</v>
      </c>
      <c r="C297" t="s">
        <v>59</v>
      </c>
      <c r="D297" t="s">
        <v>7</v>
      </c>
      <c r="E297">
        <f>IF(_7024[[#This Row],[Vote]]="YEA",1,0)</f>
        <v>1</v>
      </c>
      <c r="F297">
        <f>_xlfn.XLOOKUP("H.R. 7024",Table2[Bill],Table2[Agree Value],"ERROR")</f>
        <v>1</v>
      </c>
      <c r="G297">
        <f>IF(_7024[[#This Row],[Value]]=_7024[[#This Row],[Agree]],_7024[[#This Row],[Count]],0)</f>
        <v>8</v>
      </c>
      <c r="H297">
        <f>_xlfn.XLOOKUP("H.R. 7024",Table2[Bill],Table2[Weight?],"Error")</f>
        <v>8</v>
      </c>
    </row>
    <row r="298" spans="1:8" x14ac:dyDescent="0.2">
      <c r="A298" t="s">
        <v>346</v>
      </c>
      <c r="B298" t="s">
        <v>5</v>
      </c>
      <c r="C298" t="s">
        <v>15</v>
      </c>
      <c r="D298" t="s">
        <v>7</v>
      </c>
      <c r="E298">
        <f>IF(_7024[[#This Row],[Vote]]="YEA",1,0)</f>
        <v>1</v>
      </c>
      <c r="F298">
        <f>_xlfn.XLOOKUP("H.R. 7024",Table2[Bill],Table2[Agree Value],"ERROR")</f>
        <v>1</v>
      </c>
      <c r="G298">
        <f>IF(_7024[[#This Row],[Value]]=_7024[[#This Row],[Agree]],_7024[[#This Row],[Count]],0)</f>
        <v>8</v>
      </c>
      <c r="H298">
        <f>_xlfn.XLOOKUP("H.R. 7024",Table2[Bill],Table2[Weight?],"Error")</f>
        <v>8</v>
      </c>
    </row>
    <row r="299" spans="1:8" x14ac:dyDescent="0.2">
      <c r="A299" t="s">
        <v>347</v>
      </c>
      <c r="B299" t="s">
        <v>5</v>
      </c>
      <c r="C299" t="s">
        <v>141</v>
      </c>
      <c r="D299" t="s">
        <v>7</v>
      </c>
      <c r="E299">
        <f>IF(_7024[[#This Row],[Vote]]="YEA",1,0)</f>
        <v>1</v>
      </c>
      <c r="F299">
        <f>_xlfn.XLOOKUP("H.R. 7024",Table2[Bill],Table2[Agree Value],"ERROR")</f>
        <v>1</v>
      </c>
      <c r="G299">
        <f>IF(_7024[[#This Row],[Value]]=_7024[[#This Row],[Agree]],_7024[[#This Row],[Count]],0)</f>
        <v>8</v>
      </c>
      <c r="H299">
        <f>_xlfn.XLOOKUP("H.R. 7024",Table2[Bill],Table2[Weight?],"Error")</f>
        <v>8</v>
      </c>
    </row>
    <row r="300" spans="1:8" x14ac:dyDescent="0.2">
      <c r="A300" t="s">
        <v>348</v>
      </c>
      <c r="B300" t="s">
        <v>1</v>
      </c>
      <c r="C300" t="s">
        <v>2</v>
      </c>
      <c r="D300" t="s">
        <v>7</v>
      </c>
      <c r="E300">
        <f>IF(_7024[[#This Row],[Vote]]="YEA",1,0)</f>
        <v>1</v>
      </c>
      <c r="F300">
        <f>_xlfn.XLOOKUP("H.R. 7024",Table2[Bill],Table2[Agree Value],"ERROR")</f>
        <v>1</v>
      </c>
      <c r="G300">
        <f>IF(_7024[[#This Row],[Value]]=_7024[[#This Row],[Agree]],_7024[[#This Row],[Count]],0)</f>
        <v>8</v>
      </c>
      <c r="H300">
        <f>_xlfn.XLOOKUP("H.R. 7024",Table2[Bill],Table2[Weight?],"Error")</f>
        <v>8</v>
      </c>
    </row>
    <row r="301" spans="1:8" x14ac:dyDescent="0.2">
      <c r="A301" t="s">
        <v>349</v>
      </c>
      <c r="B301" t="s">
        <v>1</v>
      </c>
      <c r="C301" t="s">
        <v>203</v>
      </c>
      <c r="D301" t="s">
        <v>400</v>
      </c>
      <c r="E301">
        <f>IF(_7024[[#This Row],[Vote]]="YEA",1,0)</f>
        <v>0</v>
      </c>
      <c r="F301">
        <f>_xlfn.XLOOKUP("H.R. 7024",Table2[Bill],Table2[Agree Value],"ERROR")</f>
        <v>1</v>
      </c>
      <c r="G301">
        <f>IF(_7024[[#This Row],[Value]]=_7024[[#This Row],[Agree]],_7024[[#This Row],[Count]],0)</f>
        <v>0</v>
      </c>
      <c r="H301">
        <f>_xlfn.XLOOKUP("H.R. 7024",Table2[Bill],Table2[Weight?],"Error")</f>
        <v>8</v>
      </c>
    </row>
    <row r="302" spans="1:8" x14ac:dyDescent="0.2">
      <c r="A302" t="s">
        <v>350</v>
      </c>
      <c r="B302" t="s">
        <v>5</v>
      </c>
      <c r="C302" t="s">
        <v>108</v>
      </c>
      <c r="D302" t="s">
        <v>3</v>
      </c>
      <c r="E302">
        <f>IF(_7024[[#This Row],[Vote]]="YEA",1,0)</f>
        <v>0</v>
      </c>
      <c r="F302">
        <f>_xlfn.XLOOKUP("H.R. 7024",Table2[Bill],Table2[Agree Value],"ERROR")</f>
        <v>1</v>
      </c>
      <c r="G302">
        <f>IF(_7024[[#This Row],[Value]]=_7024[[#This Row],[Agree]],_7024[[#This Row],[Count]],0)</f>
        <v>0</v>
      </c>
      <c r="H302">
        <f>_xlfn.XLOOKUP("H.R. 7024",Table2[Bill],Table2[Weight?],"Error")</f>
        <v>8</v>
      </c>
    </row>
    <row r="303" spans="1:8" x14ac:dyDescent="0.2">
      <c r="A303" t="s">
        <v>351</v>
      </c>
      <c r="B303" t="s">
        <v>5</v>
      </c>
      <c r="C303" t="s">
        <v>164</v>
      </c>
      <c r="D303" t="s">
        <v>7</v>
      </c>
      <c r="E303">
        <f>IF(_7024[[#This Row],[Vote]]="YEA",1,0)</f>
        <v>1</v>
      </c>
      <c r="F303">
        <f>_xlfn.XLOOKUP("H.R. 7024",Table2[Bill],Table2[Agree Value],"ERROR")</f>
        <v>1</v>
      </c>
      <c r="G303">
        <f>IF(_7024[[#This Row],[Value]]=_7024[[#This Row],[Agree]],_7024[[#This Row],[Count]],0)</f>
        <v>8</v>
      </c>
      <c r="H303">
        <f>_xlfn.XLOOKUP("H.R. 7024",Table2[Bill],Table2[Weight?],"Error")</f>
        <v>8</v>
      </c>
    </row>
    <row r="304" spans="1:8" x14ac:dyDescent="0.2">
      <c r="A304" t="s">
        <v>352</v>
      </c>
      <c r="B304" t="s">
        <v>5</v>
      </c>
      <c r="C304" t="s">
        <v>9</v>
      </c>
      <c r="D304" t="s">
        <v>7</v>
      </c>
      <c r="E304">
        <f>IF(_7024[[#This Row],[Vote]]="YEA",1,0)</f>
        <v>1</v>
      </c>
      <c r="F304">
        <f>_xlfn.XLOOKUP("H.R. 7024",Table2[Bill],Table2[Agree Value],"ERROR")</f>
        <v>1</v>
      </c>
      <c r="G304">
        <f>IF(_7024[[#This Row],[Value]]=_7024[[#This Row],[Agree]],_7024[[#This Row],[Count]],0)</f>
        <v>8</v>
      </c>
      <c r="H304">
        <f>_xlfn.XLOOKUP("H.R. 7024",Table2[Bill],Table2[Weight?],"Error")</f>
        <v>8</v>
      </c>
    </row>
    <row r="305" spans="1:8" x14ac:dyDescent="0.2">
      <c r="A305" t="s">
        <v>353</v>
      </c>
      <c r="B305" t="s">
        <v>1</v>
      </c>
      <c r="C305" t="s">
        <v>64</v>
      </c>
      <c r="D305" t="s">
        <v>3</v>
      </c>
      <c r="E305">
        <f>IF(_7024[[#This Row],[Vote]]="YEA",1,0)</f>
        <v>0</v>
      </c>
      <c r="F305">
        <f>_xlfn.XLOOKUP("H.R. 7024",Table2[Bill],Table2[Agree Value],"ERROR")</f>
        <v>1</v>
      </c>
      <c r="G305">
        <f>IF(_7024[[#This Row],[Value]]=_7024[[#This Row],[Agree]],_7024[[#This Row],[Count]],0)</f>
        <v>0</v>
      </c>
      <c r="H305">
        <f>_xlfn.XLOOKUP("H.R. 7024",Table2[Bill],Table2[Weight?],"Error")</f>
        <v>8</v>
      </c>
    </row>
    <row r="306" spans="1:8" x14ac:dyDescent="0.2">
      <c r="A306" t="s">
        <v>354</v>
      </c>
      <c r="B306" t="s">
        <v>5</v>
      </c>
      <c r="C306" t="s">
        <v>75</v>
      </c>
      <c r="D306" t="s">
        <v>3</v>
      </c>
      <c r="E306">
        <f>IF(_7024[[#This Row],[Vote]]="YEA",1,0)</f>
        <v>0</v>
      </c>
      <c r="F306">
        <f>_xlfn.XLOOKUP("H.R. 7024",Table2[Bill],Table2[Agree Value],"ERROR")</f>
        <v>1</v>
      </c>
      <c r="G306">
        <f>IF(_7024[[#This Row],[Value]]=_7024[[#This Row],[Agree]],_7024[[#This Row],[Count]],0)</f>
        <v>0</v>
      </c>
      <c r="H306">
        <f>_xlfn.XLOOKUP("H.R. 7024",Table2[Bill],Table2[Weight?],"Error")</f>
        <v>8</v>
      </c>
    </row>
    <row r="307" spans="1:8" x14ac:dyDescent="0.2">
      <c r="A307" t="s">
        <v>355</v>
      </c>
      <c r="B307" t="s">
        <v>1</v>
      </c>
      <c r="C307" t="s">
        <v>120</v>
      </c>
      <c r="D307" t="s">
        <v>7</v>
      </c>
      <c r="E307">
        <f>IF(_7024[[#This Row],[Vote]]="YEA",1,0)</f>
        <v>1</v>
      </c>
      <c r="F307">
        <f>_xlfn.XLOOKUP("H.R. 7024",Table2[Bill],Table2[Agree Value],"ERROR")</f>
        <v>1</v>
      </c>
      <c r="G307">
        <f>IF(_7024[[#This Row],[Value]]=_7024[[#This Row],[Agree]],_7024[[#This Row],[Count]],0)</f>
        <v>8</v>
      </c>
      <c r="H307">
        <f>_xlfn.XLOOKUP("H.R. 7024",Table2[Bill],Table2[Weight?],"Error")</f>
        <v>8</v>
      </c>
    </row>
    <row r="308" spans="1:8" x14ac:dyDescent="0.2">
      <c r="A308" t="s">
        <v>356</v>
      </c>
      <c r="B308" t="s">
        <v>5</v>
      </c>
      <c r="C308" t="s">
        <v>129</v>
      </c>
      <c r="D308" t="s">
        <v>7</v>
      </c>
      <c r="E308">
        <f>IF(_7024[[#This Row],[Vote]]="YEA",1,0)</f>
        <v>1</v>
      </c>
      <c r="F308">
        <f>_xlfn.XLOOKUP("H.R. 7024",Table2[Bill],Table2[Agree Value],"ERROR")</f>
        <v>1</v>
      </c>
      <c r="G308">
        <f>IF(_7024[[#This Row],[Value]]=_7024[[#This Row],[Agree]],_7024[[#This Row],[Count]],0)</f>
        <v>8</v>
      </c>
      <c r="H308">
        <f>_xlfn.XLOOKUP("H.R. 7024",Table2[Bill],Table2[Weight?],"Error")</f>
        <v>8</v>
      </c>
    </row>
    <row r="309" spans="1:8" x14ac:dyDescent="0.2">
      <c r="A309" t="s">
        <v>357</v>
      </c>
      <c r="B309" t="s">
        <v>1</v>
      </c>
      <c r="C309" t="s">
        <v>203</v>
      </c>
      <c r="D309" t="s">
        <v>3</v>
      </c>
      <c r="E309">
        <f>IF(_7024[[#This Row],[Vote]]="YEA",1,0)</f>
        <v>0</v>
      </c>
      <c r="F309">
        <f>_xlfn.XLOOKUP("H.R. 7024",Table2[Bill],Table2[Agree Value],"ERROR")</f>
        <v>1</v>
      </c>
      <c r="G309">
        <f>IF(_7024[[#This Row],[Value]]=_7024[[#This Row],[Agree]],_7024[[#This Row],[Count]],0)</f>
        <v>0</v>
      </c>
      <c r="H309">
        <f>_xlfn.XLOOKUP("H.R. 7024",Table2[Bill],Table2[Weight?],"Error")</f>
        <v>8</v>
      </c>
    </row>
    <row r="310" spans="1:8" x14ac:dyDescent="0.2">
      <c r="A310" t="s">
        <v>358</v>
      </c>
      <c r="B310" t="s">
        <v>5</v>
      </c>
      <c r="C310" t="s">
        <v>6</v>
      </c>
      <c r="D310" t="s">
        <v>3</v>
      </c>
      <c r="E310">
        <f>IF(_7024[[#This Row],[Vote]]="YEA",1,0)</f>
        <v>0</v>
      </c>
      <c r="F310">
        <f>_xlfn.XLOOKUP("H.R. 7024",Table2[Bill],Table2[Agree Value],"ERROR")</f>
        <v>1</v>
      </c>
      <c r="G310">
        <f>IF(_7024[[#This Row],[Value]]=_7024[[#This Row],[Agree]],_7024[[#This Row],[Count]],0)</f>
        <v>0</v>
      </c>
      <c r="H310">
        <f>_xlfn.XLOOKUP("H.R. 7024",Table2[Bill],Table2[Weight?],"Error")</f>
        <v>8</v>
      </c>
    </row>
    <row r="311" spans="1:8" x14ac:dyDescent="0.2">
      <c r="A311" t="s">
        <v>359</v>
      </c>
      <c r="B311" t="s">
        <v>1</v>
      </c>
      <c r="C311" t="s">
        <v>9</v>
      </c>
      <c r="D311" t="s">
        <v>7</v>
      </c>
      <c r="E311">
        <f>IF(_7024[[#This Row],[Vote]]="YEA",1,0)</f>
        <v>1</v>
      </c>
      <c r="F311">
        <f>_xlfn.XLOOKUP("H.R. 7024",Table2[Bill],Table2[Agree Value],"ERROR")</f>
        <v>1</v>
      </c>
      <c r="G311">
        <f>IF(_7024[[#This Row],[Value]]=_7024[[#This Row],[Agree]],_7024[[#This Row],[Count]],0)</f>
        <v>8</v>
      </c>
      <c r="H311">
        <f>_xlfn.XLOOKUP("H.R. 7024",Table2[Bill],Table2[Weight?],"Error")</f>
        <v>8</v>
      </c>
    </row>
    <row r="312" spans="1:8" x14ac:dyDescent="0.2">
      <c r="A312" t="s">
        <v>360</v>
      </c>
      <c r="B312" t="s">
        <v>1</v>
      </c>
      <c r="C312" t="s">
        <v>269</v>
      </c>
      <c r="D312" t="s">
        <v>7</v>
      </c>
      <c r="E312">
        <f>IF(_7024[[#This Row],[Vote]]="YEA",1,0)</f>
        <v>1</v>
      </c>
      <c r="F312">
        <f>_xlfn.XLOOKUP("H.R. 7024",Table2[Bill],Table2[Agree Value],"ERROR")</f>
        <v>1</v>
      </c>
      <c r="G312">
        <f>IF(_7024[[#This Row],[Value]]=_7024[[#This Row],[Agree]],_7024[[#This Row],[Count]],0)</f>
        <v>8</v>
      </c>
      <c r="H312">
        <f>_xlfn.XLOOKUP("H.R. 7024",Table2[Bill],Table2[Weight?],"Error")</f>
        <v>8</v>
      </c>
    </row>
    <row r="313" spans="1:8" x14ac:dyDescent="0.2">
      <c r="A313" t="s">
        <v>361</v>
      </c>
      <c r="B313" t="s">
        <v>1</v>
      </c>
      <c r="C313" t="s">
        <v>203</v>
      </c>
      <c r="D313" t="s">
        <v>7</v>
      </c>
      <c r="E313">
        <f>IF(_7024[[#This Row],[Vote]]="YEA",1,0)</f>
        <v>1</v>
      </c>
      <c r="F313">
        <f>_xlfn.XLOOKUP("H.R. 7024",Table2[Bill],Table2[Agree Value],"ERROR")</f>
        <v>1</v>
      </c>
      <c r="G313">
        <f>IF(_7024[[#This Row],[Value]]=_7024[[#This Row],[Agree]],_7024[[#This Row],[Count]],0)</f>
        <v>8</v>
      </c>
      <c r="H313">
        <f>_xlfn.XLOOKUP("H.R. 7024",Table2[Bill],Table2[Weight?],"Error")</f>
        <v>8</v>
      </c>
    </row>
    <row r="314" spans="1:8" x14ac:dyDescent="0.2">
      <c r="A314" t="s">
        <v>362</v>
      </c>
      <c r="B314" t="s">
        <v>1</v>
      </c>
      <c r="C314" t="s">
        <v>203</v>
      </c>
      <c r="D314" t="s">
        <v>7</v>
      </c>
      <c r="E314">
        <f>IF(_7024[[#This Row],[Vote]]="YEA",1,0)</f>
        <v>1</v>
      </c>
      <c r="F314">
        <f>_xlfn.XLOOKUP("H.R. 7024",Table2[Bill],Table2[Agree Value],"ERROR")</f>
        <v>1</v>
      </c>
      <c r="G314">
        <f>IF(_7024[[#This Row],[Value]]=_7024[[#This Row],[Agree]],_7024[[#This Row],[Count]],0)</f>
        <v>8</v>
      </c>
      <c r="H314">
        <f>_xlfn.XLOOKUP("H.R. 7024",Table2[Bill],Table2[Weight?],"Error")</f>
        <v>8</v>
      </c>
    </row>
    <row r="315" spans="1:8" x14ac:dyDescent="0.2">
      <c r="A315" t="s">
        <v>363</v>
      </c>
      <c r="B315" t="s">
        <v>1</v>
      </c>
      <c r="C315" t="s">
        <v>9</v>
      </c>
      <c r="D315" t="s">
        <v>7</v>
      </c>
      <c r="E315">
        <f>IF(_7024[[#This Row],[Vote]]="YEA",1,0)</f>
        <v>1</v>
      </c>
      <c r="F315">
        <f>_xlfn.XLOOKUP("H.R. 7024",Table2[Bill],Table2[Agree Value],"ERROR")</f>
        <v>1</v>
      </c>
      <c r="G315">
        <f>IF(_7024[[#This Row],[Value]]=_7024[[#This Row],[Agree]],_7024[[#This Row],[Count]],0)</f>
        <v>8</v>
      </c>
      <c r="H315">
        <f>_xlfn.XLOOKUP("H.R. 7024",Table2[Bill],Table2[Weight?],"Error")</f>
        <v>8</v>
      </c>
    </row>
    <row r="316" spans="1:8" x14ac:dyDescent="0.2">
      <c r="A316" t="s">
        <v>364</v>
      </c>
      <c r="B316" t="s">
        <v>1</v>
      </c>
      <c r="C316" t="s">
        <v>365</v>
      </c>
      <c r="D316" t="s">
        <v>7</v>
      </c>
      <c r="E316">
        <f>IF(_7024[[#This Row],[Vote]]="YEA",1,0)</f>
        <v>1</v>
      </c>
      <c r="F316">
        <f>_xlfn.XLOOKUP("H.R. 7024",Table2[Bill],Table2[Agree Value],"ERROR")</f>
        <v>1</v>
      </c>
      <c r="G316">
        <f>IF(_7024[[#This Row],[Value]]=_7024[[#This Row],[Agree]],_7024[[#This Row],[Count]],0)</f>
        <v>8</v>
      </c>
      <c r="H316">
        <f>_xlfn.XLOOKUP("H.R. 7024",Table2[Bill],Table2[Weight?],"Error")</f>
        <v>8</v>
      </c>
    </row>
    <row r="317" spans="1:8" x14ac:dyDescent="0.2">
      <c r="A317" t="s">
        <v>366</v>
      </c>
      <c r="B317" t="s">
        <v>5</v>
      </c>
      <c r="C317" t="s">
        <v>29</v>
      </c>
      <c r="D317" t="s">
        <v>7</v>
      </c>
      <c r="E317">
        <f>IF(_7024[[#This Row],[Vote]]="YEA",1,0)</f>
        <v>1</v>
      </c>
      <c r="F317">
        <f>_xlfn.XLOOKUP("H.R. 7024",Table2[Bill],Table2[Agree Value],"ERROR")</f>
        <v>1</v>
      </c>
      <c r="G317">
        <f>IF(_7024[[#This Row],[Value]]=_7024[[#This Row],[Agree]],_7024[[#This Row],[Count]],0)</f>
        <v>8</v>
      </c>
      <c r="H317">
        <f>_xlfn.XLOOKUP("H.R. 7024",Table2[Bill],Table2[Weight?],"Error")</f>
        <v>8</v>
      </c>
    </row>
    <row r="318" spans="1:8" x14ac:dyDescent="0.2">
      <c r="A318" t="s">
        <v>367</v>
      </c>
      <c r="B318" t="s">
        <v>1</v>
      </c>
      <c r="C318" t="s">
        <v>141</v>
      </c>
      <c r="D318" t="s">
        <v>7</v>
      </c>
      <c r="E318">
        <f>IF(_7024[[#This Row],[Vote]]="YEA",1,0)</f>
        <v>1</v>
      </c>
      <c r="F318">
        <f>_xlfn.XLOOKUP("H.R. 7024",Table2[Bill],Table2[Agree Value],"ERROR")</f>
        <v>1</v>
      </c>
      <c r="G318">
        <f>IF(_7024[[#This Row],[Value]]=_7024[[#This Row],[Agree]],_7024[[#This Row],[Count]],0)</f>
        <v>8</v>
      </c>
      <c r="H318">
        <f>_xlfn.XLOOKUP("H.R. 7024",Table2[Bill],Table2[Weight?],"Error")</f>
        <v>8</v>
      </c>
    </row>
    <row r="319" spans="1:8" x14ac:dyDescent="0.2">
      <c r="A319" t="s">
        <v>368</v>
      </c>
      <c r="B319" t="s">
        <v>5</v>
      </c>
      <c r="C319" t="s">
        <v>66</v>
      </c>
      <c r="D319" t="s">
        <v>3</v>
      </c>
      <c r="E319">
        <f>IF(_7024[[#This Row],[Vote]]="YEA",1,0)</f>
        <v>0</v>
      </c>
      <c r="F319">
        <f>_xlfn.XLOOKUP("H.R. 7024",Table2[Bill],Table2[Agree Value],"ERROR")</f>
        <v>1</v>
      </c>
      <c r="G319">
        <f>IF(_7024[[#This Row],[Value]]=_7024[[#This Row],[Agree]],_7024[[#This Row],[Count]],0)</f>
        <v>0</v>
      </c>
      <c r="H319">
        <f>_xlfn.XLOOKUP("H.R. 7024",Table2[Bill],Table2[Weight?],"Error")</f>
        <v>8</v>
      </c>
    </row>
    <row r="320" spans="1:8" x14ac:dyDescent="0.2">
      <c r="A320" t="s">
        <v>369</v>
      </c>
      <c r="B320" t="s">
        <v>1</v>
      </c>
      <c r="C320" t="s">
        <v>9</v>
      </c>
      <c r="D320" t="s">
        <v>7</v>
      </c>
      <c r="E320">
        <f>IF(_7024[[#This Row],[Vote]]="YEA",1,0)</f>
        <v>1</v>
      </c>
      <c r="F320">
        <f>_xlfn.XLOOKUP("H.R. 7024",Table2[Bill],Table2[Agree Value],"ERROR")</f>
        <v>1</v>
      </c>
      <c r="G320">
        <f>IF(_7024[[#This Row],[Value]]=_7024[[#This Row],[Agree]],_7024[[#This Row],[Count]],0)</f>
        <v>8</v>
      </c>
      <c r="H320">
        <f>_xlfn.XLOOKUP("H.R. 7024",Table2[Bill],Table2[Weight?],"Error")</f>
        <v>8</v>
      </c>
    </row>
    <row r="321" spans="1:8" x14ac:dyDescent="0.2">
      <c r="A321" t="s">
        <v>370</v>
      </c>
      <c r="B321" t="s">
        <v>1</v>
      </c>
      <c r="C321" t="s">
        <v>59</v>
      </c>
      <c r="D321" t="s">
        <v>7</v>
      </c>
      <c r="E321">
        <f>IF(_7024[[#This Row],[Vote]]="YEA",1,0)</f>
        <v>1</v>
      </c>
      <c r="F321">
        <f>_xlfn.XLOOKUP("H.R. 7024",Table2[Bill],Table2[Agree Value],"ERROR")</f>
        <v>1</v>
      </c>
      <c r="G321">
        <f>IF(_7024[[#This Row],[Value]]=_7024[[#This Row],[Agree]],_7024[[#This Row],[Count]],0)</f>
        <v>8</v>
      </c>
      <c r="H321">
        <f>_xlfn.XLOOKUP("H.R. 7024",Table2[Bill],Table2[Weight?],"Error")</f>
        <v>8</v>
      </c>
    </row>
    <row r="322" spans="1:8" x14ac:dyDescent="0.2">
      <c r="A322" t="s">
        <v>371</v>
      </c>
      <c r="B322" t="s">
        <v>5</v>
      </c>
      <c r="C322" t="s">
        <v>15</v>
      </c>
      <c r="D322" t="s">
        <v>7</v>
      </c>
      <c r="E322">
        <f>IF(_7024[[#This Row],[Vote]]="YEA",1,0)</f>
        <v>1</v>
      </c>
      <c r="F322">
        <f>_xlfn.XLOOKUP("H.R. 7024",Table2[Bill],Table2[Agree Value],"ERROR")</f>
        <v>1</v>
      </c>
      <c r="G322">
        <f>IF(_7024[[#This Row],[Value]]=_7024[[#This Row],[Agree]],_7024[[#This Row],[Count]],0)</f>
        <v>8</v>
      </c>
      <c r="H322">
        <f>_xlfn.XLOOKUP("H.R. 7024",Table2[Bill],Table2[Weight?],"Error")</f>
        <v>8</v>
      </c>
    </row>
    <row r="323" spans="1:8" x14ac:dyDescent="0.2">
      <c r="A323" t="s">
        <v>372</v>
      </c>
      <c r="B323" t="s">
        <v>1</v>
      </c>
      <c r="C323" t="s">
        <v>120</v>
      </c>
      <c r="D323" t="s">
        <v>400</v>
      </c>
      <c r="E323">
        <f>IF(_7024[[#This Row],[Vote]]="YEA",1,0)</f>
        <v>0</v>
      </c>
      <c r="F323">
        <f>_xlfn.XLOOKUP("H.R. 7024",Table2[Bill],Table2[Agree Value],"ERROR")</f>
        <v>1</v>
      </c>
      <c r="G323">
        <f>IF(_7024[[#This Row],[Value]]=_7024[[#This Row],[Agree]],_7024[[#This Row],[Count]],0)</f>
        <v>0</v>
      </c>
      <c r="H323">
        <f>_xlfn.XLOOKUP("H.R. 7024",Table2[Bill],Table2[Weight?],"Error")</f>
        <v>8</v>
      </c>
    </row>
    <row r="324" spans="1:8" x14ac:dyDescent="0.2">
      <c r="A324" t="s">
        <v>373</v>
      </c>
      <c r="B324" t="s">
        <v>1</v>
      </c>
      <c r="C324" t="s">
        <v>194</v>
      </c>
      <c r="D324" t="s">
        <v>7</v>
      </c>
      <c r="E324">
        <f>IF(_7024[[#This Row],[Vote]]="YEA",1,0)</f>
        <v>1</v>
      </c>
      <c r="F324">
        <f>_xlfn.XLOOKUP("H.R. 7024",Table2[Bill],Table2[Agree Value],"ERROR")</f>
        <v>1</v>
      </c>
      <c r="G324">
        <f>IF(_7024[[#This Row],[Value]]=_7024[[#This Row],[Agree]],_7024[[#This Row],[Count]],0)</f>
        <v>8</v>
      </c>
      <c r="H324">
        <f>_xlfn.XLOOKUP("H.R. 7024",Table2[Bill],Table2[Weight?],"Error")</f>
        <v>8</v>
      </c>
    </row>
    <row r="325" spans="1:8" x14ac:dyDescent="0.2">
      <c r="A325" t="s">
        <v>374</v>
      </c>
      <c r="B325" t="s">
        <v>1</v>
      </c>
      <c r="C325" t="s">
        <v>169</v>
      </c>
      <c r="D325" t="s">
        <v>3</v>
      </c>
      <c r="E325">
        <f>IF(_7024[[#This Row],[Vote]]="YEA",1,0)</f>
        <v>0</v>
      </c>
      <c r="F325">
        <f>_xlfn.XLOOKUP("H.R. 7024",Table2[Bill],Table2[Agree Value],"ERROR")</f>
        <v>1</v>
      </c>
      <c r="G325">
        <f>IF(_7024[[#This Row],[Value]]=_7024[[#This Row],[Agree]],_7024[[#This Row],[Count]],0)</f>
        <v>0</v>
      </c>
      <c r="H325">
        <f>_xlfn.XLOOKUP("H.R. 7024",Table2[Bill],Table2[Weight?],"Error")</f>
        <v>8</v>
      </c>
    </row>
    <row r="326" spans="1:8" x14ac:dyDescent="0.2">
      <c r="A326" t="s">
        <v>375</v>
      </c>
      <c r="B326" t="s">
        <v>1</v>
      </c>
      <c r="C326" t="s">
        <v>9</v>
      </c>
      <c r="D326" t="s">
        <v>7</v>
      </c>
      <c r="E326">
        <f>IF(_7024[[#This Row],[Vote]]="YEA",1,0)</f>
        <v>1</v>
      </c>
      <c r="F326">
        <f>_xlfn.XLOOKUP("H.R. 7024",Table2[Bill],Table2[Agree Value],"ERROR")</f>
        <v>1</v>
      </c>
      <c r="G326">
        <f>IF(_7024[[#This Row],[Value]]=_7024[[#This Row],[Agree]],_7024[[#This Row],[Count]],0)</f>
        <v>8</v>
      </c>
      <c r="H326">
        <f>_xlfn.XLOOKUP("H.R. 7024",Table2[Bill],Table2[Weight?],"Error")</f>
        <v>8</v>
      </c>
    </row>
    <row r="327" spans="1:8" x14ac:dyDescent="0.2">
      <c r="A327" t="s">
        <v>376</v>
      </c>
      <c r="B327" t="s">
        <v>5</v>
      </c>
      <c r="C327" t="s">
        <v>39</v>
      </c>
      <c r="D327" t="s">
        <v>3</v>
      </c>
      <c r="E327">
        <f>IF(_7024[[#This Row],[Vote]]="YEA",1,0)</f>
        <v>0</v>
      </c>
      <c r="F327">
        <f>_xlfn.XLOOKUP("H.R. 7024",Table2[Bill],Table2[Agree Value],"ERROR")</f>
        <v>1</v>
      </c>
      <c r="G327">
        <f>IF(_7024[[#This Row],[Value]]=_7024[[#This Row],[Agree]],_7024[[#This Row],[Count]],0)</f>
        <v>0</v>
      </c>
      <c r="H327">
        <f>_xlfn.XLOOKUP("H.R. 7024",Table2[Bill],Table2[Weight?],"Error")</f>
        <v>8</v>
      </c>
    </row>
    <row r="328" spans="1:8" x14ac:dyDescent="0.2">
      <c r="A328" t="s">
        <v>377</v>
      </c>
      <c r="B328" t="s">
        <v>1</v>
      </c>
      <c r="C328" t="s">
        <v>24</v>
      </c>
      <c r="D328" t="s">
        <v>7</v>
      </c>
      <c r="E328">
        <f>IF(_7024[[#This Row],[Vote]]="YEA",1,0)</f>
        <v>1</v>
      </c>
      <c r="F328">
        <f>_xlfn.XLOOKUP("H.R. 7024",Table2[Bill],Table2[Agree Value],"ERROR")</f>
        <v>1</v>
      </c>
      <c r="G328">
        <f>IF(_7024[[#This Row],[Value]]=_7024[[#This Row],[Agree]],_7024[[#This Row],[Count]],0)</f>
        <v>8</v>
      </c>
      <c r="H328">
        <f>_xlfn.XLOOKUP("H.R. 7024",Table2[Bill],Table2[Weight?],"Error")</f>
        <v>8</v>
      </c>
    </row>
    <row r="329" spans="1:8" x14ac:dyDescent="0.2">
      <c r="A329" t="s">
        <v>378</v>
      </c>
      <c r="B329" t="s">
        <v>1</v>
      </c>
      <c r="C329" t="s">
        <v>62</v>
      </c>
      <c r="D329" t="s">
        <v>7</v>
      </c>
      <c r="E329">
        <f>IF(_7024[[#This Row],[Vote]]="YEA",1,0)</f>
        <v>1</v>
      </c>
      <c r="F329">
        <f>_xlfn.XLOOKUP("H.R. 7024",Table2[Bill],Table2[Agree Value],"ERROR")</f>
        <v>1</v>
      </c>
      <c r="G329">
        <f>IF(_7024[[#This Row],[Value]]=_7024[[#This Row],[Agree]],_7024[[#This Row],[Count]],0)</f>
        <v>8</v>
      </c>
      <c r="H329">
        <f>_xlfn.XLOOKUP("H.R. 7024",Table2[Bill],Table2[Weight?],"Error")</f>
        <v>8</v>
      </c>
    </row>
    <row r="330" spans="1:8" x14ac:dyDescent="0.2">
      <c r="A330" t="s">
        <v>379</v>
      </c>
      <c r="B330" t="s">
        <v>1</v>
      </c>
      <c r="C330" t="s">
        <v>62</v>
      </c>
      <c r="D330" t="s">
        <v>7</v>
      </c>
      <c r="E330">
        <f>IF(_7024[[#This Row],[Vote]]="YEA",1,0)</f>
        <v>1</v>
      </c>
      <c r="F330">
        <f>_xlfn.XLOOKUP("H.R. 7024",Table2[Bill],Table2[Agree Value],"ERROR")</f>
        <v>1</v>
      </c>
      <c r="G330">
        <f>IF(_7024[[#This Row],[Value]]=_7024[[#This Row],[Agree]],_7024[[#This Row],[Count]],0)</f>
        <v>8</v>
      </c>
      <c r="H330">
        <f>_xlfn.XLOOKUP("H.R. 7024",Table2[Bill],Table2[Weight?],"Error")</f>
        <v>8</v>
      </c>
    </row>
    <row r="331" spans="1:8" x14ac:dyDescent="0.2">
      <c r="A331" t="s">
        <v>380</v>
      </c>
      <c r="B331" t="s">
        <v>1</v>
      </c>
      <c r="C331" t="s">
        <v>219</v>
      </c>
      <c r="D331" t="s">
        <v>7</v>
      </c>
      <c r="E331">
        <f>IF(_7024[[#This Row],[Vote]]="YEA",1,0)</f>
        <v>1</v>
      </c>
      <c r="F331">
        <f>_xlfn.XLOOKUP("H.R. 7024",Table2[Bill],Table2[Agree Value],"ERROR")</f>
        <v>1</v>
      </c>
      <c r="G331">
        <f>IF(_7024[[#This Row],[Value]]=_7024[[#This Row],[Agree]],_7024[[#This Row],[Count]],0)</f>
        <v>8</v>
      </c>
      <c r="H331">
        <f>_xlfn.XLOOKUP("H.R. 7024",Table2[Bill],Table2[Weight?],"Error")</f>
        <v>8</v>
      </c>
    </row>
    <row r="332" spans="1:8" x14ac:dyDescent="0.2">
      <c r="A332" t="s">
        <v>381</v>
      </c>
      <c r="B332" t="s">
        <v>5</v>
      </c>
      <c r="C332" t="s">
        <v>66</v>
      </c>
      <c r="D332" t="s">
        <v>7</v>
      </c>
      <c r="E332">
        <f>IF(_7024[[#This Row],[Vote]]="YEA",1,0)</f>
        <v>1</v>
      </c>
      <c r="F332">
        <f>_xlfn.XLOOKUP("H.R. 7024",Table2[Bill],Table2[Agree Value],"ERROR")</f>
        <v>1</v>
      </c>
      <c r="G332">
        <f>IF(_7024[[#This Row],[Value]]=_7024[[#This Row],[Agree]],_7024[[#This Row],[Count]],0)</f>
        <v>8</v>
      </c>
      <c r="H332">
        <f>_xlfn.XLOOKUP("H.R. 7024",Table2[Bill],Table2[Weight?],"Error")</f>
        <v>8</v>
      </c>
    </row>
    <row r="333" spans="1:8" x14ac:dyDescent="0.2">
      <c r="A333" t="s">
        <v>382</v>
      </c>
      <c r="B333" t="s">
        <v>5</v>
      </c>
      <c r="C333" t="s">
        <v>141</v>
      </c>
      <c r="D333" t="s">
        <v>7</v>
      </c>
      <c r="E333">
        <f>IF(_7024[[#This Row],[Vote]]="YEA",1,0)</f>
        <v>1</v>
      </c>
      <c r="F333">
        <f>_xlfn.XLOOKUP("H.R. 7024",Table2[Bill],Table2[Agree Value],"ERROR")</f>
        <v>1</v>
      </c>
      <c r="G333">
        <f>IF(_7024[[#This Row],[Value]]=_7024[[#This Row],[Agree]],_7024[[#This Row],[Count]],0)</f>
        <v>8</v>
      </c>
      <c r="H333">
        <f>_xlfn.XLOOKUP("H.R. 7024",Table2[Bill],Table2[Weight?],"Error")</f>
        <v>8</v>
      </c>
    </row>
    <row r="334" spans="1:8" x14ac:dyDescent="0.2">
      <c r="A334" t="s">
        <v>383</v>
      </c>
      <c r="B334" t="s">
        <v>5</v>
      </c>
      <c r="C334" t="s">
        <v>6</v>
      </c>
      <c r="D334" t="s">
        <v>3</v>
      </c>
      <c r="E334">
        <f>IF(_7024[[#This Row],[Vote]]="YEA",1,0)</f>
        <v>0</v>
      </c>
      <c r="F334">
        <f>_xlfn.XLOOKUP("H.R. 7024",Table2[Bill],Table2[Agree Value],"ERROR")</f>
        <v>1</v>
      </c>
      <c r="G334">
        <f>IF(_7024[[#This Row],[Value]]=_7024[[#This Row],[Agree]],_7024[[#This Row],[Count]],0)</f>
        <v>0</v>
      </c>
      <c r="H334">
        <f>_xlfn.XLOOKUP("H.R. 7024",Table2[Bill],Table2[Weight?],"Error")</f>
        <v>8</v>
      </c>
    </row>
    <row r="335" spans="1:8" x14ac:dyDescent="0.2">
      <c r="A335" t="s">
        <v>384</v>
      </c>
      <c r="B335" t="s">
        <v>5</v>
      </c>
      <c r="C335" t="s">
        <v>36</v>
      </c>
      <c r="D335" t="s">
        <v>400</v>
      </c>
      <c r="E335">
        <f>IF(_7024[[#This Row],[Vote]]="YEA",1,0)</f>
        <v>0</v>
      </c>
      <c r="F335">
        <f>_xlfn.XLOOKUP("H.R. 7024",Table2[Bill],Table2[Agree Value],"ERROR")</f>
        <v>1</v>
      </c>
      <c r="G335">
        <f>IF(_7024[[#This Row],[Value]]=_7024[[#This Row],[Agree]],_7024[[#This Row],[Count]],0)</f>
        <v>0</v>
      </c>
      <c r="H335">
        <f>_xlfn.XLOOKUP("H.R. 7024",Table2[Bill],Table2[Weight?],"Error")</f>
        <v>8</v>
      </c>
    </row>
    <row r="336" spans="1:8" x14ac:dyDescent="0.2">
      <c r="A336" t="s">
        <v>385</v>
      </c>
      <c r="B336" t="s">
        <v>5</v>
      </c>
      <c r="C336" t="s">
        <v>75</v>
      </c>
      <c r="D336" t="s">
        <v>7</v>
      </c>
      <c r="E336">
        <f>IF(_7024[[#This Row],[Vote]]="YEA",1,0)</f>
        <v>1</v>
      </c>
      <c r="F336">
        <f>_xlfn.XLOOKUP("H.R. 7024",Table2[Bill],Table2[Agree Value],"ERROR")</f>
        <v>1</v>
      </c>
      <c r="G336">
        <f>IF(_7024[[#This Row],[Value]]=_7024[[#This Row],[Agree]],_7024[[#This Row],[Count]],0)</f>
        <v>8</v>
      </c>
      <c r="H336">
        <f>_xlfn.XLOOKUP("H.R. 7024",Table2[Bill],Table2[Weight?],"Error")</f>
        <v>8</v>
      </c>
    </row>
    <row r="337" spans="1:8" x14ac:dyDescent="0.2">
      <c r="A337" t="s">
        <v>386</v>
      </c>
      <c r="B337" t="s">
        <v>5</v>
      </c>
      <c r="C337" t="s">
        <v>387</v>
      </c>
      <c r="D337" t="s">
        <v>3</v>
      </c>
      <c r="E337">
        <f>IF(_7024[[#This Row],[Vote]]="YEA",1,0)</f>
        <v>0</v>
      </c>
      <c r="F337">
        <f>_xlfn.XLOOKUP("H.R. 7024",Table2[Bill],Table2[Agree Value],"ERROR")</f>
        <v>1</v>
      </c>
      <c r="G337">
        <f>IF(_7024[[#This Row],[Value]]=_7024[[#This Row],[Agree]],_7024[[#This Row],[Count]],0)</f>
        <v>0</v>
      </c>
      <c r="H337">
        <f>_xlfn.XLOOKUP("H.R. 7024",Table2[Bill],Table2[Weight?],"Error")</f>
        <v>8</v>
      </c>
    </row>
    <row r="338" spans="1:8" x14ac:dyDescent="0.2">
      <c r="A338" t="s">
        <v>388</v>
      </c>
      <c r="B338" t="s">
        <v>1</v>
      </c>
      <c r="C338" t="s">
        <v>2</v>
      </c>
      <c r="D338" t="s">
        <v>7</v>
      </c>
      <c r="E338">
        <f>IF(_7024[[#This Row],[Vote]]="YEA",1,0)</f>
        <v>1</v>
      </c>
      <c r="F338">
        <f>_xlfn.XLOOKUP("H.R. 7024",Table2[Bill],Table2[Agree Value],"ERROR")</f>
        <v>1</v>
      </c>
      <c r="G338">
        <f>IF(_7024[[#This Row],[Value]]=_7024[[#This Row],[Agree]],_7024[[#This Row],[Count]],0)</f>
        <v>8</v>
      </c>
      <c r="H338">
        <f>_xlfn.XLOOKUP("H.R. 7024",Table2[Bill],Table2[Weight?],"Error")</f>
        <v>8</v>
      </c>
    </row>
    <row r="339" spans="1:8" x14ac:dyDescent="0.2">
      <c r="A339" t="s">
        <v>389</v>
      </c>
      <c r="B339" t="s">
        <v>5</v>
      </c>
      <c r="C339" t="s">
        <v>2</v>
      </c>
      <c r="D339" t="s">
        <v>7</v>
      </c>
      <c r="E339">
        <f>IF(_7024[[#This Row],[Vote]]="YEA",1,0)</f>
        <v>1</v>
      </c>
      <c r="F339">
        <f>_xlfn.XLOOKUP("H.R. 7024",Table2[Bill],Table2[Agree Value],"ERROR")</f>
        <v>1</v>
      </c>
      <c r="G339">
        <f>IF(_7024[[#This Row],[Value]]=_7024[[#This Row],[Agree]],_7024[[#This Row],[Count]],0)</f>
        <v>8</v>
      </c>
      <c r="H339">
        <f>_xlfn.XLOOKUP("H.R. 7024",Table2[Bill],Table2[Weight?],"Error")</f>
        <v>8</v>
      </c>
    </row>
    <row r="340" spans="1:8" x14ac:dyDescent="0.2">
      <c r="A340" t="s">
        <v>390</v>
      </c>
      <c r="B340" t="s">
        <v>5</v>
      </c>
      <c r="C340" t="s">
        <v>15</v>
      </c>
      <c r="D340" t="s">
        <v>3</v>
      </c>
      <c r="E340">
        <f>IF(_7024[[#This Row],[Vote]]="YEA",1,0)</f>
        <v>0</v>
      </c>
      <c r="F340">
        <f>_xlfn.XLOOKUP("H.R. 7024",Table2[Bill],Table2[Agree Value],"ERROR")</f>
        <v>1</v>
      </c>
      <c r="G340">
        <f>IF(_7024[[#This Row],[Value]]=_7024[[#This Row],[Agree]],_7024[[#This Row],[Count]],0)</f>
        <v>0</v>
      </c>
      <c r="H340">
        <f>_xlfn.XLOOKUP("H.R. 7024",Table2[Bill],Table2[Weight?],"Error")</f>
        <v>8</v>
      </c>
    </row>
    <row r="341" spans="1:8" x14ac:dyDescent="0.2">
      <c r="A341" t="s">
        <v>391</v>
      </c>
      <c r="B341" t="s">
        <v>1</v>
      </c>
      <c r="C341" t="s">
        <v>9</v>
      </c>
      <c r="D341" t="s">
        <v>7</v>
      </c>
      <c r="E341">
        <f>IF(_7024[[#This Row],[Vote]]="YEA",1,0)</f>
        <v>1</v>
      </c>
      <c r="F341">
        <f>_xlfn.XLOOKUP("H.R. 7024",Table2[Bill],Table2[Agree Value],"ERROR")</f>
        <v>1</v>
      </c>
      <c r="G341">
        <f>IF(_7024[[#This Row],[Value]]=_7024[[#This Row],[Agree]],_7024[[#This Row],[Count]],0)</f>
        <v>8</v>
      </c>
      <c r="H341">
        <f>_xlfn.XLOOKUP("H.R. 7024",Table2[Bill],Table2[Weight?],"Error")</f>
        <v>8</v>
      </c>
    </row>
    <row r="342" spans="1:8" x14ac:dyDescent="0.2">
      <c r="A342" t="s">
        <v>392</v>
      </c>
      <c r="B342" t="s">
        <v>1</v>
      </c>
      <c r="C342" t="s">
        <v>219</v>
      </c>
      <c r="D342" t="s">
        <v>7</v>
      </c>
      <c r="E342">
        <f>IF(_7024[[#This Row],[Vote]]="YEA",1,0)</f>
        <v>1</v>
      </c>
      <c r="F342">
        <f>_xlfn.XLOOKUP("H.R. 7024",Table2[Bill],Table2[Agree Value],"ERROR")</f>
        <v>1</v>
      </c>
      <c r="G342">
        <f>IF(_7024[[#This Row],[Value]]=_7024[[#This Row],[Agree]],_7024[[#This Row],[Count]],0)</f>
        <v>8</v>
      </c>
      <c r="H342">
        <f>_xlfn.XLOOKUP("H.R. 7024",Table2[Bill],Table2[Weight?],"Error")</f>
        <v>8</v>
      </c>
    </row>
    <row r="343" spans="1:8" x14ac:dyDescent="0.2">
      <c r="A343" t="s">
        <v>393</v>
      </c>
      <c r="B343" t="s">
        <v>5</v>
      </c>
      <c r="C343" t="s">
        <v>39</v>
      </c>
      <c r="D343" t="s">
        <v>7</v>
      </c>
      <c r="E343">
        <f>IF(_7024[[#This Row],[Vote]]="YEA",1,0)</f>
        <v>1</v>
      </c>
      <c r="F343">
        <f>_xlfn.XLOOKUP("H.R. 7024",Table2[Bill],Table2[Agree Value],"ERROR")</f>
        <v>1</v>
      </c>
      <c r="G343">
        <f>IF(_7024[[#This Row],[Value]]=_7024[[#This Row],[Agree]],_7024[[#This Row],[Count]],0)</f>
        <v>8</v>
      </c>
      <c r="H343">
        <f>_xlfn.XLOOKUP("H.R. 7024",Table2[Bill],Table2[Weight?],"Error")</f>
        <v>8</v>
      </c>
    </row>
    <row r="344" spans="1:8" x14ac:dyDescent="0.2">
      <c r="A344" t="s">
        <v>394</v>
      </c>
      <c r="B344" t="s">
        <v>1</v>
      </c>
      <c r="C344" t="s">
        <v>64</v>
      </c>
      <c r="D344" t="s">
        <v>7</v>
      </c>
      <c r="E344">
        <f>IF(_7024[[#This Row],[Vote]]="YEA",1,0)</f>
        <v>1</v>
      </c>
      <c r="F344">
        <f>_xlfn.XLOOKUP("H.R. 7024",Table2[Bill],Table2[Agree Value],"ERROR")</f>
        <v>1</v>
      </c>
      <c r="G344">
        <f>IF(_7024[[#This Row],[Value]]=_7024[[#This Row],[Agree]],_7024[[#This Row],[Count]],0)</f>
        <v>8</v>
      </c>
      <c r="H344">
        <f>_xlfn.XLOOKUP("H.R. 7024",Table2[Bill],Table2[Weight?],"Error")</f>
        <v>8</v>
      </c>
    </row>
    <row r="345" spans="1:8" x14ac:dyDescent="0.2">
      <c r="A345" t="s">
        <v>395</v>
      </c>
      <c r="B345" t="s">
        <v>5</v>
      </c>
      <c r="C345" t="s">
        <v>39</v>
      </c>
      <c r="D345" t="s">
        <v>7</v>
      </c>
      <c r="E345">
        <f>IF(_7024[[#This Row],[Vote]]="YEA",1,0)</f>
        <v>1</v>
      </c>
      <c r="F345">
        <f>_xlfn.XLOOKUP("H.R. 7024",Table2[Bill],Table2[Agree Value],"ERROR")</f>
        <v>1</v>
      </c>
      <c r="G345">
        <f>IF(_7024[[#This Row],[Value]]=_7024[[#This Row],[Agree]],_7024[[#This Row],[Count]],0)</f>
        <v>8</v>
      </c>
      <c r="H345">
        <f>_xlfn.XLOOKUP("H.R. 7024",Table2[Bill],Table2[Weight?],"Error")</f>
        <v>8</v>
      </c>
    </row>
    <row r="346" spans="1:8" x14ac:dyDescent="0.2">
      <c r="A346" t="s">
        <v>396</v>
      </c>
      <c r="B346" t="s">
        <v>1</v>
      </c>
      <c r="C346" t="s">
        <v>42</v>
      </c>
      <c r="D346" t="s">
        <v>7</v>
      </c>
      <c r="E346">
        <f>IF(_7024[[#This Row],[Vote]]="YEA",1,0)</f>
        <v>1</v>
      </c>
      <c r="F346">
        <f>_xlfn.XLOOKUP("H.R. 7024",Table2[Bill],Table2[Agree Value],"ERROR")</f>
        <v>1</v>
      </c>
      <c r="G346">
        <f>IF(_7024[[#This Row],[Value]]=_7024[[#This Row],[Agree]],_7024[[#This Row],[Count]],0)</f>
        <v>8</v>
      </c>
      <c r="H346">
        <f>_xlfn.XLOOKUP("H.R. 7024",Table2[Bill],Table2[Weight?],"Error")</f>
        <v>8</v>
      </c>
    </row>
    <row r="347" spans="1:8" x14ac:dyDescent="0.2">
      <c r="A347" t="s">
        <v>397</v>
      </c>
      <c r="B347" t="s">
        <v>1</v>
      </c>
      <c r="C347" t="s">
        <v>9</v>
      </c>
      <c r="D347" t="s">
        <v>3</v>
      </c>
      <c r="E347">
        <f>IF(_7024[[#This Row],[Vote]]="YEA",1,0)</f>
        <v>0</v>
      </c>
      <c r="F347">
        <f>_xlfn.XLOOKUP("H.R. 7024",Table2[Bill],Table2[Agree Value],"ERROR")</f>
        <v>1</v>
      </c>
      <c r="G347">
        <f>IF(_7024[[#This Row],[Value]]=_7024[[#This Row],[Agree]],_7024[[#This Row],[Count]],0)</f>
        <v>0</v>
      </c>
      <c r="H347">
        <f>_xlfn.XLOOKUP("H.R. 7024",Table2[Bill],Table2[Weight?],"Error")</f>
        <v>8</v>
      </c>
    </row>
    <row r="348" spans="1:8" x14ac:dyDescent="0.2">
      <c r="A348" t="s">
        <v>398</v>
      </c>
      <c r="B348" t="s">
        <v>1</v>
      </c>
      <c r="C348" t="s">
        <v>219</v>
      </c>
      <c r="D348" t="s">
        <v>7</v>
      </c>
      <c r="E348">
        <f>IF(_7024[[#This Row],[Vote]]="YEA",1,0)</f>
        <v>1</v>
      </c>
      <c r="F348">
        <f>_xlfn.XLOOKUP("H.R. 7024",Table2[Bill],Table2[Agree Value],"ERROR")</f>
        <v>1</v>
      </c>
      <c r="G348">
        <f>IF(_7024[[#This Row],[Value]]=_7024[[#This Row],[Agree]],_7024[[#This Row],[Count]],0)</f>
        <v>8</v>
      </c>
      <c r="H348">
        <f>_xlfn.XLOOKUP("H.R. 7024",Table2[Bill],Table2[Weight?],"Error")</f>
        <v>8</v>
      </c>
    </row>
    <row r="349" spans="1:8" x14ac:dyDescent="0.2">
      <c r="A349" t="s">
        <v>399</v>
      </c>
      <c r="B349" t="s">
        <v>5</v>
      </c>
      <c r="C349" t="s">
        <v>89</v>
      </c>
      <c r="D349" t="s">
        <v>400</v>
      </c>
      <c r="E349">
        <f>IF(_7024[[#This Row],[Vote]]="YEA",1,0)</f>
        <v>0</v>
      </c>
      <c r="F349">
        <f>_xlfn.XLOOKUP("H.R. 7024",Table2[Bill],Table2[Agree Value],"ERROR")</f>
        <v>1</v>
      </c>
      <c r="G349">
        <f>IF(_7024[[#This Row],[Value]]=_7024[[#This Row],[Agree]],_7024[[#This Row],[Count]],0)</f>
        <v>0</v>
      </c>
      <c r="H349">
        <f>_xlfn.XLOOKUP("H.R. 7024",Table2[Bill],Table2[Weight?],"Error")</f>
        <v>8</v>
      </c>
    </row>
    <row r="350" spans="1:8" x14ac:dyDescent="0.2">
      <c r="A350" t="s">
        <v>401</v>
      </c>
      <c r="B350" t="s">
        <v>1</v>
      </c>
      <c r="C350" t="s">
        <v>66</v>
      </c>
      <c r="D350" t="s">
        <v>7</v>
      </c>
      <c r="E350">
        <f>IF(_7024[[#This Row],[Vote]]="YEA",1,0)</f>
        <v>1</v>
      </c>
      <c r="F350">
        <f>_xlfn.XLOOKUP("H.R. 7024",Table2[Bill],Table2[Agree Value],"ERROR")</f>
        <v>1</v>
      </c>
      <c r="G350">
        <f>IF(_7024[[#This Row],[Value]]=_7024[[#This Row],[Agree]],_7024[[#This Row],[Count]],0)</f>
        <v>8</v>
      </c>
      <c r="H350">
        <f>_xlfn.XLOOKUP("H.R. 7024",Table2[Bill],Table2[Weight?],"Error")</f>
        <v>8</v>
      </c>
    </row>
    <row r="351" spans="1:8" x14ac:dyDescent="0.2">
      <c r="A351" t="s">
        <v>402</v>
      </c>
      <c r="B351" t="s">
        <v>1</v>
      </c>
      <c r="C351" t="s">
        <v>62</v>
      </c>
      <c r="D351" t="s">
        <v>3</v>
      </c>
      <c r="E351">
        <f>IF(_7024[[#This Row],[Vote]]="YEA",1,0)</f>
        <v>0</v>
      </c>
      <c r="F351">
        <f>_xlfn.XLOOKUP("H.R. 7024",Table2[Bill],Table2[Agree Value],"ERROR")</f>
        <v>1</v>
      </c>
      <c r="G351">
        <f>IF(_7024[[#This Row],[Value]]=_7024[[#This Row],[Agree]],_7024[[#This Row],[Count]],0)</f>
        <v>0</v>
      </c>
      <c r="H351">
        <f>_xlfn.XLOOKUP("H.R. 7024",Table2[Bill],Table2[Weight?],"Error")</f>
        <v>8</v>
      </c>
    </row>
    <row r="352" spans="1:8" x14ac:dyDescent="0.2">
      <c r="A352" t="s">
        <v>403</v>
      </c>
      <c r="B352" t="s">
        <v>1</v>
      </c>
      <c r="C352" t="s">
        <v>9</v>
      </c>
      <c r="D352" t="s">
        <v>7</v>
      </c>
      <c r="E352">
        <f>IF(_7024[[#This Row],[Vote]]="YEA",1,0)</f>
        <v>1</v>
      </c>
      <c r="F352">
        <f>_xlfn.XLOOKUP("H.R. 7024",Table2[Bill],Table2[Agree Value],"ERROR")</f>
        <v>1</v>
      </c>
      <c r="G352">
        <f>IF(_7024[[#This Row],[Value]]=_7024[[#This Row],[Agree]],_7024[[#This Row],[Count]],0)</f>
        <v>8</v>
      </c>
      <c r="H352">
        <f>_xlfn.XLOOKUP("H.R. 7024",Table2[Bill],Table2[Weight?],"Error")</f>
        <v>8</v>
      </c>
    </row>
    <row r="353" spans="1:8" x14ac:dyDescent="0.2">
      <c r="A353" t="s">
        <v>404</v>
      </c>
      <c r="B353" t="s">
        <v>1</v>
      </c>
      <c r="C353" t="s">
        <v>62</v>
      </c>
      <c r="D353" t="s">
        <v>7</v>
      </c>
      <c r="E353">
        <f>IF(_7024[[#This Row],[Vote]]="YEA",1,0)</f>
        <v>1</v>
      </c>
      <c r="F353">
        <f>_xlfn.XLOOKUP("H.R. 7024",Table2[Bill],Table2[Agree Value],"ERROR")</f>
        <v>1</v>
      </c>
      <c r="G353">
        <f>IF(_7024[[#This Row],[Value]]=_7024[[#This Row],[Agree]],_7024[[#This Row],[Count]],0)</f>
        <v>8</v>
      </c>
      <c r="H353">
        <f>_xlfn.XLOOKUP("H.R. 7024",Table2[Bill],Table2[Weight?],"Error")</f>
        <v>8</v>
      </c>
    </row>
    <row r="354" spans="1:8" x14ac:dyDescent="0.2">
      <c r="A354" t="s">
        <v>405</v>
      </c>
      <c r="B354" t="s">
        <v>1</v>
      </c>
      <c r="C354" t="s">
        <v>45</v>
      </c>
      <c r="D354" t="s">
        <v>7</v>
      </c>
      <c r="E354">
        <f>IF(_7024[[#This Row],[Vote]]="YEA",1,0)</f>
        <v>1</v>
      </c>
      <c r="F354">
        <f>_xlfn.XLOOKUP("H.R. 7024",Table2[Bill],Table2[Agree Value],"ERROR")</f>
        <v>1</v>
      </c>
      <c r="G354">
        <f>IF(_7024[[#This Row],[Value]]=_7024[[#This Row],[Agree]],_7024[[#This Row],[Count]],0)</f>
        <v>8</v>
      </c>
      <c r="H354">
        <f>_xlfn.XLOOKUP("H.R. 7024",Table2[Bill],Table2[Weight?],"Error")</f>
        <v>8</v>
      </c>
    </row>
    <row r="355" spans="1:8" x14ac:dyDescent="0.2">
      <c r="A355" t="s">
        <v>406</v>
      </c>
      <c r="B355" t="s">
        <v>1</v>
      </c>
      <c r="C355" t="s">
        <v>141</v>
      </c>
      <c r="D355" t="s">
        <v>7</v>
      </c>
      <c r="E355">
        <f>IF(_7024[[#This Row],[Vote]]="YEA",1,0)</f>
        <v>1</v>
      </c>
      <c r="F355">
        <f>_xlfn.XLOOKUP("H.R. 7024",Table2[Bill],Table2[Agree Value],"ERROR")</f>
        <v>1</v>
      </c>
      <c r="G355">
        <f>IF(_7024[[#This Row],[Value]]=_7024[[#This Row],[Agree]],_7024[[#This Row],[Count]],0)</f>
        <v>8</v>
      </c>
      <c r="H355">
        <f>_xlfn.XLOOKUP("H.R. 7024",Table2[Bill],Table2[Weight?],"Error")</f>
        <v>8</v>
      </c>
    </row>
    <row r="356" spans="1:8" x14ac:dyDescent="0.2">
      <c r="A356" t="s">
        <v>407</v>
      </c>
      <c r="B356" t="s">
        <v>5</v>
      </c>
      <c r="C356" t="s">
        <v>51</v>
      </c>
      <c r="D356" t="s">
        <v>7</v>
      </c>
      <c r="E356">
        <f>IF(_7024[[#This Row],[Vote]]="YEA",1,0)</f>
        <v>1</v>
      </c>
      <c r="F356">
        <f>_xlfn.XLOOKUP("H.R. 7024",Table2[Bill],Table2[Agree Value],"ERROR")</f>
        <v>1</v>
      </c>
      <c r="G356">
        <f>IF(_7024[[#This Row],[Value]]=_7024[[#This Row],[Agree]],_7024[[#This Row],[Count]],0)</f>
        <v>8</v>
      </c>
      <c r="H356">
        <f>_xlfn.XLOOKUP("H.R. 7024",Table2[Bill],Table2[Weight?],"Error")</f>
        <v>8</v>
      </c>
    </row>
    <row r="357" spans="1:8" x14ac:dyDescent="0.2">
      <c r="A357" t="s">
        <v>408</v>
      </c>
      <c r="B357" t="s">
        <v>1</v>
      </c>
      <c r="C357" t="s">
        <v>47</v>
      </c>
      <c r="D357" t="s">
        <v>3</v>
      </c>
      <c r="E357">
        <f>IF(_7024[[#This Row],[Vote]]="YEA",1,0)</f>
        <v>0</v>
      </c>
      <c r="F357">
        <f>_xlfn.XLOOKUP("H.R. 7024",Table2[Bill],Table2[Agree Value],"ERROR")</f>
        <v>1</v>
      </c>
      <c r="G357">
        <f>IF(_7024[[#This Row],[Value]]=_7024[[#This Row],[Agree]],_7024[[#This Row],[Count]],0)</f>
        <v>0</v>
      </c>
      <c r="H357">
        <f>_xlfn.XLOOKUP("H.R. 7024",Table2[Bill],Table2[Weight?],"Error")</f>
        <v>8</v>
      </c>
    </row>
    <row r="358" spans="1:8" x14ac:dyDescent="0.2">
      <c r="A358" t="s">
        <v>409</v>
      </c>
      <c r="B358" t="s">
        <v>5</v>
      </c>
      <c r="C358" t="s">
        <v>13</v>
      </c>
      <c r="D358" t="s">
        <v>7</v>
      </c>
      <c r="E358">
        <f>IF(_7024[[#This Row],[Vote]]="YEA",1,0)</f>
        <v>1</v>
      </c>
      <c r="F358">
        <f>_xlfn.XLOOKUP("H.R. 7024",Table2[Bill],Table2[Agree Value],"ERROR")</f>
        <v>1</v>
      </c>
      <c r="G358">
        <f>IF(_7024[[#This Row],[Value]]=_7024[[#This Row],[Agree]],_7024[[#This Row],[Count]],0)</f>
        <v>8</v>
      </c>
      <c r="H358">
        <f>_xlfn.XLOOKUP("H.R. 7024",Table2[Bill],Table2[Weight?],"Error")</f>
        <v>8</v>
      </c>
    </row>
    <row r="359" spans="1:8" x14ac:dyDescent="0.2">
      <c r="A359" t="s">
        <v>410</v>
      </c>
      <c r="B359" t="s">
        <v>1</v>
      </c>
      <c r="C359" t="s">
        <v>13</v>
      </c>
      <c r="D359" t="s">
        <v>7</v>
      </c>
      <c r="E359">
        <f>IF(_7024[[#This Row],[Vote]]="YEA",1,0)</f>
        <v>1</v>
      </c>
      <c r="F359">
        <f>_xlfn.XLOOKUP("H.R. 7024",Table2[Bill],Table2[Agree Value],"ERROR")</f>
        <v>1</v>
      </c>
      <c r="G359">
        <f>IF(_7024[[#This Row],[Value]]=_7024[[#This Row],[Agree]],_7024[[#This Row],[Count]],0)</f>
        <v>8</v>
      </c>
      <c r="H359">
        <f>_xlfn.XLOOKUP("H.R. 7024",Table2[Bill],Table2[Weight?],"Error")</f>
        <v>8</v>
      </c>
    </row>
    <row r="360" spans="1:8" x14ac:dyDescent="0.2">
      <c r="A360" t="s">
        <v>411</v>
      </c>
      <c r="B360" t="s">
        <v>5</v>
      </c>
      <c r="C360" t="s">
        <v>15</v>
      </c>
      <c r="D360" t="s">
        <v>7</v>
      </c>
      <c r="E360">
        <f>IF(_7024[[#This Row],[Vote]]="YEA",1,0)</f>
        <v>1</v>
      </c>
      <c r="F360">
        <f>_xlfn.XLOOKUP("H.R. 7024",Table2[Bill],Table2[Agree Value],"ERROR")</f>
        <v>1</v>
      </c>
      <c r="G360">
        <f>IF(_7024[[#This Row],[Value]]=_7024[[#This Row],[Agree]],_7024[[#This Row],[Count]],0)</f>
        <v>8</v>
      </c>
      <c r="H360">
        <f>_xlfn.XLOOKUP("H.R. 7024",Table2[Bill],Table2[Weight?],"Error")</f>
        <v>8</v>
      </c>
    </row>
    <row r="361" spans="1:8" x14ac:dyDescent="0.2">
      <c r="A361" t="s">
        <v>412</v>
      </c>
      <c r="B361" t="s">
        <v>5</v>
      </c>
      <c r="C361" t="s">
        <v>15</v>
      </c>
      <c r="D361" t="s">
        <v>400</v>
      </c>
      <c r="E361">
        <f>IF(_7024[[#This Row],[Vote]]="YEA",1,0)</f>
        <v>0</v>
      </c>
      <c r="F361">
        <f>_xlfn.XLOOKUP("H.R. 7024",Table2[Bill],Table2[Agree Value],"ERROR")</f>
        <v>1</v>
      </c>
      <c r="G361">
        <f>IF(_7024[[#This Row],[Value]]=_7024[[#This Row],[Agree]],_7024[[#This Row],[Count]],0)</f>
        <v>0</v>
      </c>
      <c r="H361">
        <f>_xlfn.XLOOKUP("H.R. 7024",Table2[Bill],Table2[Weight?],"Error")</f>
        <v>8</v>
      </c>
    </row>
    <row r="362" spans="1:8" x14ac:dyDescent="0.2">
      <c r="A362" t="s">
        <v>413</v>
      </c>
      <c r="B362" t="s">
        <v>1</v>
      </c>
      <c r="C362" t="s">
        <v>6</v>
      </c>
      <c r="D362" t="s">
        <v>7</v>
      </c>
      <c r="E362">
        <f>IF(_7024[[#This Row],[Vote]]="YEA",1,0)</f>
        <v>1</v>
      </c>
      <c r="F362">
        <f>_xlfn.XLOOKUP("H.R. 7024",Table2[Bill],Table2[Agree Value],"ERROR")</f>
        <v>1</v>
      </c>
      <c r="G362">
        <f>IF(_7024[[#This Row],[Value]]=_7024[[#This Row],[Agree]],_7024[[#This Row],[Count]],0)</f>
        <v>8</v>
      </c>
      <c r="H362">
        <f>_xlfn.XLOOKUP("H.R. 7024",Table2[Bill],Table2[Weight?],"Error")</f>
        <v>8</v>
      </c>
    </row>
    <row r="363" spans="1:8" x14ac:dyDescent="0.2">
      <c r="A363" t="s">
        <v>414</v>
      </c>
      <c r="B363" t="s">
        <v>1</v>
      </c>
      <c r="C363" t="s">
        <v>9</v>
      </c>
      <c r="D363" t="s">
        <v>7</v>
      </c>
      <c r="E363">
        <f>IF(_7024[[#This Row],[Vote]]="YEA",1,0)</f>
        <v>1</v>
      </c>
      <c r="F363">
        <f>_xlfn.XLOOKUP("H.R. 7024",Table2[Bill],Table2[Agree Value],"ERROR")</f>
        <v>1</v>
      </c>
      <c r="G363">
        <f>IF(_7024[[#This Row],[Value]]=_7024[[#This Row],[Agree]],_7024[[#This Row],[Count]],0)</f>
        <v>8</v>
      </c>
      <c r="H363">
        <f>_xlfn.XLOOKUP("H.R. 7024",Table2[Bill],Table2[Weight?],"Error")</f>
        <v>8</v>
      </c>
    </row>
    <row r="364" spans="1:8" x14ac:dyDescent="0.2">
      <c r="A364" t="s">
        <v>415</v>
      </c>
      <c r="B364" t="s">
        <v>1</v>
      </c>
      <c r="C364" t="s">
        <v>203</v>
      </c>
      <c r="D364" t="s">
        <v>7</v>
      </c>
      <c r="E364">
        <f>IF(_7024[[#This Row],[Vote]]="YEA",1,0)</f>
        <v>1</v>
      </c>
      <c r="F364">
        <f>_xlfn.XLOOKUP("H.R. 7024",Table2[Bill],Table2[Agree Value],"ERROR")</f>
        <v>1</v>
      </c>
      <c r="G364">
        <f>IF(_7024[[#This Row],[Value]]=_7024[[#This Row],[Agree]],_7024[[#This Row],[Count]],0)</f>
        <v>8</v>
      </c>
      <c r="H364">
        <f>_xlfn.XLOOKUP("H.R. 7024",Table2[Bill],Table2[Weight?],"Error")</f>
        <v>8</v>
      </c>
    </row>
    <row r="365" spans="1:8" x14ac:dyDescent="0.2">
      <c r="A365" t="s">
        <v>416</v>
      </c>
      <c r="B365" t="s">
        <v>5</v>
      </c>
      <c r="C365" t="s">
        <v>182</v>
      </c>
      <c r="D365" t="s">
        <v>7</v>
      </c>
      <c r="E365">
        <f>IF(_7024[[#This Row],[Vote]]="YEA",1,0)</f>
        <v>1</v>
      </c>
      <c r="F365">
        <f>_xlfn.XLOOKUP("H.R. 7024",Table2[Bill],Table2[Agree Value],"ERROR")</f>
        <v>1</v>
      </c>
      <c r="G365">
        <f>IF(_7024[[#This Row],[Value]]=_7024[[#This Row],[Agree]],_7024[[#This Row],[Count]],0)</f>
        <v>8</v>
      </c>
      <c r="H365">
        <f>_xlfn.XLOOKUP("H.R. 7024",Table2[Bill],Table2[Weight?],"Error")</f>
        <v>8</v>
      </c>
    </row>
    <row r="366" spans="1:8" x14ac:dyDescent="0.2">
      <c r="A366" t="s">
        <v>417</v>
      </c>
      <c r="B366" t="s">
        <v>1</v>
      </c>
      <c r="C366" t="s">
        <v>45</v>
      </c>
      <c r="D366" t="s">
        <v>7</v>
      </c>
      <c r="E366">
        <f>IF(_7024[[#This Row],[Vote]]="YEA",1,0)</f>
        <v>1</v>
      </c>
      <c r="F366">
        <f>_xlfn.XLOOKUP("H.R. 7024",Table2[Bill],Table2[Agree Value],"ERROR")</f>
        <v>1</v>
      </c>
      <c r="G366">
        <f>IF(_7024[[#This Row],[Value]]=_7024[[#This Row],[Agree]],_7024[[#This Row],[Count]],0)</f>
        <v>8</v>
      </c>
      <c r="H366">
        <f>_xlfn.XLOOKUP("H.R. 7024",Table2[Bill],Table2[Weight?],"Error")</f>
        <v>8</v>
      </c>
    </row>
    <row r="367" spans="1:8" x14ac:dyDescent="0.2">
      <c r="A367" t="s">
        <v>418</v>
      </c>
      <c r="B367" t="s">
        <v>5</v>
      </c>
      <c r="C367" t="s">
        <v>11</v>
      </c>
      <c r="D367" t="s">
        <v>7</v>
      </c>
      <c r="E367">
        <f>IF(_7024[[#This Row],[Vote]]="YEA",1,0)</f>
        <v>1</v>
      </c>
      <c r="F367">
        <f>_xlfn.XLOOKUP("H.R. 7024",Table2[Bill],Table2[Agree Value],"ERROR")</f>
        <v>1</v>
      </c>
      <c r="G367">
        <f>IF(_7024[[#This Row],[Value]]=_7024[[#This Row],[Agree]],_7024[[#This Row],[Count]],0)</f>
        <v>8</v>
      </c>
      <c r="H367">
        <f>_xlfn.XLOOKUP("H.R. 7024",Table2[Bill],Table2[Weight?],"Error")</f>
        <v>8</v>
      </c>
    </row>
    <row r="368" spans="1:8" x14ac:dyDescent="0.2">
      <c r="A368" t="s">
        <v>419</v>
      </c>
      <c r="B368" t="s">
        <v>5</v>
      </c>
      <c r="C368" t="s">
        <v>27</v>
      </c>
      <c r="D368" t="s">
        <v>7</v>
      </c>
      <c r="E368">
        <f>IF(_7024[[#This Row],[Vote]]="YEA",1,0)</f>
        <v>1</v>
      </c>
      <c r="F368">
        <f>_xlfn.XLOOKUP("H.R. 7024",Table2[Bill],Table2[Agree Value],"ERROR")</f>
        <v>1</v>
      </c>
      <c r="G368">
        <f>IF(_7024[[#This Row],[Value]]=_7024[[#This Row],[Agree]],_7024[[#This Row],[Count]],0)</f>
        <v>8</v>
      </c>
      <c r="H368">
        <f>_xlfn.XLOOKUP("H.R. 7024",Table2[Bill],Table2[Weight?],"Error")</f>
        <v>8</v>
      </c>
    </row>
    <row r="369" spans="1:8" x14ac:dyDescent="0.2">
      <c r="A369" t="s">
        <v>420</v>
      </c>
      <c r="B369" t="s">
        <v>5</v>
      </c>
      <c r="C369" t="s">
        <v>203</v>
      </c>
      <c r="D369" t="s">
        <v>7</v>
      </c>
      <c r="E369">
        <f>IF(_7024[[#This Row],[Vote]]="YEA",1,0)</f>
        <v>1</v>
      </c>
      <c r="F369">
        <f>_xlfn.XLOOKUP("H.R. 7024",Table2[Bill],Table2[Agree Value],"ERROR")</f>
        <v>1</v>
      </c>
      <c r="G369">
        <f>IF(_7024[[#This Row],[Value]]=_7024[[#This Row],[Agree]],_7024[[#This Row],[Count]],0)</f>
        <v>8</v>
      </c>
      <c r="H369">
        <f>_xlfn.XLOOKUP("H.R. 7024",Table2[Bill],Table2[Weight?],"Error")</f>
        <v>8</v>
      </c>
    </row>
    <row r="370" spans="1:8" x14ac:dyDescent="0.2">
      <c r="A370" t="s">
        <v>421</v>
      </c>
      <c r="B370" t="s">
        <v>1</v>
      </c>
      <c r="C370" t="s">
        <v>141</v>
      </c>
      <c r="D370" t="s">
        <v>7</v>
      </c>
      <c r="E370">
        <f>IF(_7024[[#This Row],[Vote]]="YEA",1,0)</f>
        <v>1</v>
      </c>
      <c r="F370">
        <f>_xlfn.XLOOKUP("H.R. 7024",Table2[Bill],Table2[Agree Value],"ERROR")</f>
        <v>1</v>
      </c>
      <c r="G370">
        <f>IF(_7024[[#This Row],[Value]]=_7024[[#This Row],[Agree]],_7024[[#This Row],[Count]],0)</f>
        <v>8</v>
      </c>
      <c r="H370">
        <f>_xlfn.XLOOKUP("H.R. 7024",Table2[Bill],Table2[Weight?],"Error")</f>
        <v>8</v>
      </c>
    </row>
    <row r="371" spans="1:8" x14ac:dyDescent="0.2">
      <c r="A371" t="s">
        <v>422</v>
      </c>
      <c r="B371" t="s">
        <v>5</v>
      </c>
      <c r="C371" t="s">
        <v>66</v>
      </c>
      <c r="D371" t="s">
        <v>7</v>
      </c>
      <c r="E371">
        <f>IF(_7024[[#This Row],[Vote]]="YEA",1,0)</f>
        <v>1</v>
      </c>
      <c r="F371">
        <f>_xlfn.XLOOKUP("H.R. 7024",Table2[Bill],Table2[Agree Value],"ERROR")</f>
        <v>1</v>
      </c>
      <c r="G371">
        <f>IF(_7024[[#This Row],[Value]]=_7024[[#This Row],[Agree]],_7024[[#This Row],[Count]],0)</f>
        <v>8</v>
      </c>
      <c r="H371">
        <f>_xlfn.XLOOKUP("H.R. 7024",Table2[Bill],Table2[Weight?],"Error")</f>
        <v>8</v>
      </c>
    </row>
    <row r="372" spans="1:8" x14ac:dyDescent="0.2">
      <c r="A372" t="s">
        <v>423</v>
      </c>
      <c r="B372" t="s">
        <v>1</v>
      </c>
      <c r="C372" t="s">
        <v>62</v>
      </c>
      <c r="D372" t="s">
        <v>7</v>
      </c>
      <c r="E372">
        <f>IF(_7024[[#This Row],[Vote]]="YEA",1,0)</f>
        <v>1</v>
      </c>
      <c r="F372">
        <f>_xlfn.XLOOKUP("H.R. 7024",Table2[Bill],Table2[Agree Value],"ERROR")</f>
        <v>1</v>
      </c>
      <c r="G372">
        <f>IF(_7024[[#This Row],[Value]]=_7024[[#This Row],[Agree]],_7024[[#This Row],[Count]],0)</f>
        <v>8</v>
      </c>
      <c r="H372">
        <f>_xlfn.XLOOKUP("H.R. 7024",Table2[Bill],Table2[Weight?],"Error")</f>
        <v>8</v>
      </c>
    </row>
    <row r="373" spans="1:8" x14ac:dyDescent="0.2">
      <c r="A373" t="s">
        <v>424</v>
      </c>
      <c r="B373" t="s">
        <v>1</v>
      </c>
      <c r="C373" t="s">
        <v>39</v>
      </c>
      <c r="D373" t="s">
        <v>7</v>
      </c>
      <c r="E373">
        <f>IF(_7024[[#This Row],[Vote]]="YEA",1,0)</f>
        <v>1</v>
      </c>
      <c r="F373">
        <f>_xlfn.XLOOKUP("H.R. 7024",Table2[Bill],Table2[Agree Value],"ERROR")</f>
        <v>1</v>
      </c>
      <c r="G373">
        <f>IF(_7024[[#This Row],[Value]]=_7024[[#This Row],[Agree]],_7024[[#This Row],[Count]],0)</f>
        <v>8</v>
      </c>
      <c r="H373">
        <f>_xlfn.XLOOKUP("H.R. 7024",Table2[Bill],Table2[Weight?],"Error")</f>
        <v>8</v>
      </c>
    </row>
    <row r="374" spans="1:8" x14ac:dyDescent="0.2">
      <c r="A374" t="s">
        <v>425</v>
      </c>
      <c r="B374" t="s">
        <v>1</v>
      </c>
      <c r="C374" t="s">
        <v>47</v>
      </c>
      <c r="D374" t="s">
        <v>7</v>
      </c>
      <c r="E374">
        <f>IF(_7024[[#This Row],[Vote]]="YEA",1,0)</f>
        <v>1</v>
      </c>
      <c r="F374">
        <f>_xlfn.XLOOKUP("H.R. 7024",Table2[Bill],Table2[Agree Value],"ERROR")</f>
        <v>1</v>
      </c>
      <c r="G374">
        <f>IF(_7024[[#This Row],[Value]]=_7024[[#This Row],[Agree]],_7024[[#This Row],[Count]],0)</f>
        <v>8</v>
      </c>
      <c r="H374">
        <f>_xlfn.XLOOKUP("H.R. 7024",Table2[Bill],Table2[Weight?],"Error")</f>
        <v>8</v>
      </c>
    </row>
    <row r="375" spans="1:8" x14ac:dyDescent="0.2">
      <c r="A375" t="s">
        <v>426</v>
      </c>
      <c r="B375" t="s">
        <v>5</v>
      </c>
      <c r="C375" t="s">
        <v>29</v>
      </c>
      <c r="D375" t="s">
        <v>3</v>
      </c>
      <c r="E375">
        <f>IF(_7024[[#This Row],[Vote]]="YEA",1,0)</f>
        <v>0</v>
      </c>
      <c r="F375">
        <f>_xlfn.XLOOKUP("H.R. 7024",Table2[Bill],Table2[Agree Value],"ERROR")</f>
        <v>1</v>
      </c>
      <c r="G375">
        <f>IF(_7024[[#This Row],[Value]]=_7024[[#This Row],[Agree]],_7024[[#This Row],[Count]],0)</f>
        <v>0</v>
      </c>
      <c r="H375">
        <f>_xlfn.XLOOKUP("H.R. 7024",Table2[Bill],Table2[Weight?],"Error")</f>
        <v>8</v>
      </c>
    </row>
    <row r="376" spans="1:8" x14ac:dyDescent="0.2">
      <c r="A376" t="s">
        <v>427</v>
      </c>
      <c r="B376" t="s">
        <v>1</v>
      </c>
      <c r="C376" t="s">
        <v>287</v>
      </c>
      <c r="D376" t="s">
        <v>7</v>
      </c>
      <c r="E376">
        <f>IF(_7024[[#This Row],[Vote]]="YEA",1,0)</f>
        <v>1</v>
      </c>
      <c r="F376">
        <f>_xlfn.XLOOKUP("H.R. 7024",Table2[Bill],Table2[Agree Value],"ERROR")</f>
        <v>1</v>
      </c>
      <c r="G376">
        <f>IF(_7024[[#This Row],[Value]]=_7024[[#This Row],[Agree]],_7024[[#This Row],[Count]],0)</f>
        <v>8</v>
      </c>
      <c r="H376">
        <f>_xlfn.XLOOKUP("H.R. 7024",Table2[Bill],Table2[Weight?],"Error")</f>
        <v>8</v>
      </c>
    </row>
    <row r="377" spans="1:8" x14ac:dyDescent="0.2">
      <c r="A377" t="s">
        <v>428</v>
      </c>
      <c r="B377" t="s">
        <v>1</v>
      </c>
      <c r="C377" t="s">
        <v>51</v>
      </c>
      <c r="D377" t="s">
        <v>7</v>
      </c>
      <c r="E377">
        <f>IF(_7024[[#This Row],[Vote]]="YEA",1,0)</f>
        <v>1</v>
      </c>
      <c r="F377">
        <f>_xlfn.XLOOKUP("H.R. 7024",Table2[Bill],Table2[Agree Value],"ERROR")</f>
        <v>1</v>
      </c>
      <c r="G377">
        <f>IF(_7024[[#This Row],[Value]]=_7024[[#This Row],[Agree]],_7024[[#This Row],[Count]],0)</f>
        <v>8</v>
      </c>
      <c r="H377">
        <f>_xlfn.XLOOKUP("H.R. 7024",Table2[Bill],Table2[Weight?],"Error")</f>
        <v>8</v>
      </c>
    </row>
    <row r="378" spans="1:8" x14ac:dyDescent="0.2">
      <c r="A378" t="s">
        <v>429</v>
      </c>
      <c r="B378" t="s">
        <v>5</v>
      </c>
      <c r="C378" t="s">
        <v>120</v>
      </c>
      <c r="D378" t="s">
        <v>7</v>
      </c>
      <c r="E378">
        <f>IF(_7024[[#This Row],[Vote]]="YEA",1,0)</f>
        <v>1</v>
      </c>
      <c r="F378">
        <f>_xlfn.XLOOKUP("H.R. 7024",Table2[Bill],Table2[Agree Value],"ERROR")</f>
        <v>1</v>
      </c>
      <c r="G378">
        <f>IF(_7024[[#This Row],[Value]]=_7024[[#This Row],[Agree]],_7024[[#This Row],[Count]],0)</f>
        <v>8</v>
      </c>
      <c r="H378">
        <f>_xlfn.XLOOKUP("H.R. 7024",Table2[Bill],Table2[Weight?],"Error")</f>
        <v>8</v>
      </c>
    </row>
    <row r="379" spans="1:8" x14ac:dyDescent="0.2">
      <c r="A379" t="s">
        <v>430</v>
      </c>
      <c r="B379" t="s">
        <v>5</v>
      </c>
      <c r="C379" t="s">
        <v>9</v>
      </c>
      <c r="D379" t="s">
        <v>7</v>
      </c>
      <c r="E379">
        <f>IF(_7024[[#This Row],[Vote]]="YEA",1,0)</f>
        <v>1</v>
      </c>
      <c r="F379">
        <f>_xlfn.XLOOKUP("H.R. 7024",Table2[Bill],Table2[Agree Value],"ERROR")</f>
        <v>1</v>
      </c>
      <c r="G379">
        <f>IF(_7024[[#This Row],[Value]]=_7024[[#This Row],[Agree]],_7024[[#This Row],[Count]],0)</f>
        <v>8</v>
      </c>
      <c r="H379">
        <f>_xlfn.XLOOKUP("H.R. 7024",Table2[Bill],Table2[Weight?],"Error")</f>
        <v>8</v>
      </c>
    </row>
    <row r="380" spans="1:8" x14ac:dyDescent="0.2">
      <c r="A380" t="s">
        <v>431</v>
      </c>
      <c r="B380" t="s">
        <v>5</v>
      </c>
      <c r="C380" t="s">
        <v>64</v>
      </c>
      <c r="D380" t="s">
        <v>7</v>
      </c>
      <c r="E380">
        <f>IF(_7024[[#This Row],[Vote]]="YEA",1,0)</f>
        <v>1</v>
      </c>
      <c r="F380">
        <f>_xlfn.XLOOKUP("H.R. 7024",Table2[Bill],Table2[Agree Value],"ERROR")</f>
        <v>1</v>
      </c>
      <c r="G380">
        <f>IF(_7024[[#This Row],[Value]]=_7024[[#This Row],[Agree]],_7024[[#This Row],[Count]],0)</f>
        <v>8</v>
      </c>
      <c r="H380">
        <f>_xlfn.XLOOKUP("H.R. 7024",Table2[Bill],Table2[Weight?],"Error")</f>
        <v>8</v>
      </c>
    </row>
    <row r="381" spans="1:8" x14ac:dyDescent="0.2">
      <c r="A381" t="s">
        <v>432</v>
      </c>
      <c r="B381" t="s">
        <v>5</v>
      </c>
      <c r="C381" t="s">
        <v>169</v>
      </c>
      <c r="D381" t="s">
        <v>7</v>
      </c>
      <c r="E381">
        <f>IF(_7024[[#This Row],[Vote]]="YEA",1,0)</f>
        <v>1</v>
      </c>
      <c r="F381">
        <f>_xlfn.XLOOKUP("H.R. 7024",Table2[Bill],Table2[Agree Value],"ERROR")</f>
        <v>1</v>
      </c>
      <c r="G381">
        <f>IF(_7024[[#This Row],[Value]]=_7024[[#This Row],[Agree]],_7024[[#This Row],[Count]],0)</f>
        <v>8</v>
      </c>
      <c r="H381">
        <f>_xlfn.XLOOKUP("H.R. 7024",Table2[Bill],Table2[Weight?],"Error")</f>
        <v>8</v>
      </c>
    </row>
    <row r="382" spans="1:8" x14ac:dyDescent="0.2">
      <c r="A382" t="s">
        <v>433</v>
      </c>
      <c r="B382" t="s">
        <v>5</v>
      </c>
      <c r="C382" t="s">
        <v>39</v>
      </c>
      <c r="D382" t="s">
        <v>7</v>
      </c>
      <c r="E382">
        <f>IF(_7024[[#This Row],[Vote]]="YEA",1,0)</f>
        <v>1</v>
      </c>
      <c r="F382">
        <f>_xlfn.XLOOKUP("H.R. 7024",Table2[Bill],Table2[Agree Value],"ERROR")</f>
        <v>1</v>
      </c>
      <c r="G382">
        <f>IF(_7024[[#This Row],[Value]]=_7024[[#This Row],[Agree]],_7024[[#This Row],[Count]],0)</f>
        <v>8</v>
      </c>
      <c r="H382">
        <f>_xlfn.XLOOKUP("H.R. 7024",Table2[Bill],Table2[Weight?],"Error")</f>
        <v>8</v>
      </c>
    </row>
    <row r="383" spans="1:8" x14ac:dyDescent="0.2">
      <c r="A383" t="s">
        <v>434</v>
      </c>
      <c r="B383" t="s">
        <v>1</v>
      </c>
      <c r="C383" t="s">
        <v>45</v>
      </c>
      <c r="D383" t="s">
        <v>7</v>
      </c>
      <c r="E383">
        <f>IF(_7024[[#This Row],[Vote]]="YEA",1,0)</f>
        <v>1</v>
      </c>
      <c r="F383">
        <f>_xlfn.XLOOKUP("H.R. 7024",Table2[Bill],Table2[Agree Value],"ERROR")</f>
        <v>1</v>
      </c>
      <c r="G383">
        <f>IF(_7024[[#This Row],[Value]]=_7024[[#This Row],[Agree]],_7024[[#This Row],[Count]],0)</f>
        <v>8</v>
      </c>
      <c r="H383">
        <f>_xlfn.XLOOKUP("H.R. 7024",Table2[Bill],Table2[Weight?],"Error")</f>
        <v>8</v>
      </c>
    </row>
    <row r="384" spans="1:8" x14ac:dyDescent="0.2">
      <c r="A384" t="s">
        <v>435</v>
      </c>
      <c r="B384" t="s">
        <v>1</v>
      </c>
      <c r="C384" t="s">
        <v>141</v>
      </c>
      <c r="D384" t="s">
        <v>7</v>
      </c>
      <c r="E384">
        <f>IF(_7024[[#This Row],[Vote]]="YEA",1,0)</f>
        <v>1</v>
      </c>
      <c r="F384">
        <f>_xlfn.XLOOKUP("H.R. 7024",Table2[Bill],Table2[Agree Value],"ERROR")</f>
        <v>1</v>
      </c>
      <c r="G384">
        <f>IF(_7024[[#This Row],[Value]]=_7024[[#This Row],[Agree]],_7024[[#This Row],[Count]],0)</f>
        <v>8</v>
      </c>
      <c r="H384">
        <f>_xlfn.XLOOKUP("H.R. 7024",Table2[Bill],Table2[Weight?],"Error")</f>
        <v>8</v>
      </c>
    </row>
    <row r="385" spans="1:8" x14ac:dyDescent="0.2">
      <c r="A385" t="s">
        <v>436</v>
      </c>
      <c r="B385" t="s">
        <v>5</v>
      </c>
      <c r="C385" t="s">
        <v>6</v>
      </c>
      <c r="D385" t="s">
        <v>7</v>
      </c>
      <c r="E385">
        <f>IF(_7024[[#This Row],[Vote]]="YEA",1,0)</f>
        <v>1</v>
      </c>
      <c r="F385">
        <f>_xlfn.XLOOKUP("H.R. 7024",Table2[Bill],Table2[Agree Value],"ERROR")</f>
        <v>1</v>
      </c>
      <c r="G385">
        <f>IF(_7024[[#This Row],[Value]]=_7024[[#This Row],[Agree]],_7024[[#This Row],[Count]],0)</f>
        <v>8</v>
      </c>
      <c r="H385">
        <f>_xlfn.XLOOKUP("H.R. 7024",Table2[Bill],Table2[Weight?],"Error")</f>
        <v>8</v>
      </c>
    </row>
    <row r="386" spans="1:8" x14ac:dyDescent="0.2">
      <c r="A386" t="s">
        <v>437</v>
      </c>
      <c r="B386" t="s">
        <v>1</v>
      </c>
      <c r="C386" t="s">
        <v>9</v>
      </c>
      <c r="D386" t="s">
        <v>7</v>
      </c>
      <c r="E386">
        <f>IF(_7024[[#This Row],[Vote]]="YEA",1,0)</f>
        <v>1</v>
      </c>
      <c r="F386">
        <f>_xlfn.XLOOKUP("H.R. 7024",Table2[Bill],Table2[Agree Value],"ERROR")</f>
        <v>1</v>
      </c>
      <c r="G386">
        <f>IF(_7024[[#This Row],[Value]]=_7024[[#This Row],[Agree]],_7024[[#This Row],[Count]],0)</f>
        <v>8</v>
      </c>
      <c r="H386">
        <f>_xlfn.XLOOKUP("H.R. 7024",Table2[Bill],Table2[Weight?],"Error")</f>
        <v>8</v>
      </c>
    </row>
    <row r="387" spans="1:8" x14ac:dyDescent="0.2">
      <c r="A387" t="s">
        <v>438</v>
      </c>
      <c r="B387" t="s">
        <v>1</v>
      </c>
      <c r="C387" t="s">
        <v>31</v>
      </c>
      <c r="D387" t="s">
        <v>7</v>
      </c>
      <c r="E387">
        <f>IF(_7024[[#This Row],[Vote]]="YEA",1,0)</f>
        <v>1</v>
      </c>
      <c r="F387">
        <f>_xlfn.XLOOKUP("H.R. 7024",Table2[Bill],Table2[Agree Value],"ERROR")</f>
        <v>1</v>
      </c>
      <c r="G387">
        <f>IF(_7024[[#This Row],[Value]]=_7024[[#This Row],[Agree]],_7024[[#This Row],[Count]],0)</f>
        <v>8</v>
      </c>
      <c r="H387">
        <f>_xlfn.XLOOKUP("H.R. 7024",Table2[Bill],Table2[Weight?],"Error")</f>
        <v>8</v>
      </c>
    </row>
    <row r="388" spans="1:8" x14ac:dyDescent="0.2">
      <c r="A388" t="s">
        <v>439</v>
      </c>
      <c r="B388" t="s">
        <v>1</v>
      </c>
      <c r="C388" t="s">
        <v>9</v>
      </c>
      <c r="D388" t="s">
        <v>3</v>
      </c>
      <c r="E388">
        <f>IF(_7024[[#This Row],[Vote]]="YEA",1,0)</f>
        <v>0</v>
      </c>
      <c r="F388">
        <f>_xlfn.XLOOKUP("H.R. 7024",Table2[Bill],Table2[Agree Value],"ERROR")</f>
        <v>1</v>
      </c>
      <c r="G388">
        <f>IF(_7024[[#This Row],[Value]]=_7024[[#This Row],[Agree]],_7024[[#This Row],[Count]],0)</f>
        <v>0</v>
      </c>
      <c r="H388">
        <f>_xlfn.XLOOKUP("H.R. 7024",Table2[Bill],Table2[Weight?],"Error")</f>
        <v>8</v>
      </c>
    </row>
    <row r="389" spans="1:8" x14ac:dyDescent="0.2">
      <c r="A389" t="s">
        <v>440</v>
      </c>
      <c r="B389" t="s">
        <v>5</v>
      </c>
      <c r="C389" t="s">
        <v>64</v>
      </c>
      <c r="D389" t="s">
        <v>7</v>
      </c>
      <c r="E389">
        <f>IF(_7024[[#This Row],[Vote]]="YEA",1,0)</f>
        <v>1</v>
      </c>
      <c r="F389">
        <f>_xlfn.XLOOKUP("H.R. 7024",Table2[Bill],Table2[Agree Value],"ERROR")</f>
        <v>1</v>
      </c>
      <c r="G389">
        <f>IF(_7024[[#This Row],[Value]]=_7024[[#This Row],[Agree]],_7024[[#This Row],[Count]],0)</f>
        <v>8</v>
      </c>
      <c r="H389">
        <f>_xlfn.XLOOKUP("H.R. 7024",Table2[Bill],Table2[Weight?],"Error")</f>
        <v>8</v>
      </c>
    </row>
    <row r="390" spans="1:8" x14ac:dyDescent="0.2">
      <c r="A390" t="s">
        <v>441</v>
      </c>
      <c r="B390" t="s">
        <v>1</v>
      </c>
      <c r="C390" t="s">
        <v>45</v>
      </c>
      <c r="D390" t="s">
        <v>7</v>
      </c>
      <c r="E390">
        <f>IF(_7024[[#This Row],[Vote]]="YEA",1,0)</f>
        <v>1</v>
      </c>
      <c r="F390">
        <f>_xlfn.XLOOKUP("H.R. 7024",Table2[Bill],Table2[Agree Value],"ERROR")</f>
        <v>1</v>
      </c>
      <c r="G390">
        <f>IF(_7024[[#This Row],[Value]]=_7024[[#This Row],[Agree]],_7024[[#This Row],[Count]],0)</f>
        <v>8</v>
      </c>
      <c r="H390">
        <f>_xlfn.XLOOKUP("H.R. 7024",Table2[Bill],Table2[Weight?],"Error")</f>
        <v>8</v>
      </c>
    </row>
    <row r="391" spans="1:8" x14ac:dyDescent="0.2">
      <c r="A391" t="s">
        <v>442</v>
      </c>
      <c r="B391" t="s">
        <v>1</v>
      </c>
      <c r="C391" t="s">
        <v>9</v>
      </c>
      <c r="D391" t="s">
        <v>7</v>
      </c>
      <c r="E391">
        <f>IF(_7024[[#This Row],[Vote]]="YEA",1,0)</f>
        <v>1</v>
      </c>
      <c r="F391">
        <f>_xlfn.XLOOKUP("H.R. 7024",Table2[Bill],Table2[Agree Value],"ERROR")</f>
        <v>1</v>
      </c>
      <c r="G391">
        <f>IF(_7024[[#This Row],[Value]]=_7024[[#This Row],[Agree]],_7024[[#This Row],[Count]],0)</f>
        <v>8</v>
      </c>
      <c r="H391">
        <f>_xlfn.XLOOKUP("H.R. 7024",Table2[Bill],Table2[Weight?],"Error")</f>
        <v>8</v>
      </c>
    </row>
    <row r="392" spans="1:8" x14ac:dyDescent="0.2">
      <c r="A392" t="s">
        <v>443</v>
      </c>
      <c r="B392" t="s">
        <v>1</v>
      </c>
      <c r="C392" t="s">
        <v>161</v>
      </c>
      <c r="D392" t="s">
        <v>7</v>
      </c>
      <c r="E392">
        <f>IF(_7024[[#This Row],[Vote]]="YEA",1,0)</f>
        <v>1</v>
      </c>
      <c r="F392">
        <f>_xlfn.XLOOKUP("H.R. 7024",Table2[Bill],Table2[Agree Value],"ERROR")</f>
        <v>1</v>
      </c>
      <c r="G392">
        <f>IF(_7024[[#This Row],[Value]]=_7024[[#This Row],[Agree]],_7024[[#This Row],[Count]],0)</f>
        <v>8</v>
      </c>
      <c r="H392">
        <f>_xlfn.XLOOKUP("H.R. 7024",Table2[Bill],Table2[Weight?],"Error")</f>
        <v>8</v>
      </c>
    </row>
    <row r="393" spans="1:8" x14ac:dyDescent="0.2">
      <c r="A393" t="s">
        <v>444</v>
      </c>
      <c r="B393" t="s">
        <v>5</v>
      </c>
      <c r="C393" t="s">
        <v>66</v>
      </c>
      <c r="D393" t="s">
        <v>7</v>
      </c>
      <c r="E393">
        <f>IF(_7024[[#This Row],[Vote]]="YEA",1,0)</f>
        <v>1</v>
      </c>
      <c r="F393">
        <f>_xlfn.XLOOKUP("H.R. 7024",Table2[Bill],Table2[Agree Value],"ERROR")</f>
        <v>1</v>
      </c>
      <c r="G393">
        <f>IF(_7024[[#This Row],[Value]]=_7024[[#This Row],[Agree]],_7024[[#This Row],[Count]],0)</f>
        <v>8</v>
      </c>
      <c r="H393">
        <f>_xlfn.XLOOKUP("H.R. 7024",Table2[Bill],Table2[Weight?],"Error")</f>
        <v>8</v>
      </c>
    </row>
    <row r="394" spans="1:8" x14ac:dyDescent="0.2">
      <c r="A394" t="s">
        <v>445</v>
      </c>
      <c r="B394" t="s">
        <v>5</v>
      </c>
      <c r="C394" t="s">
        <v>169</v>
      </c>
      <c r="D394" t="s">
        <v>3</v>
      </c>
      <c r="E394">
        <f>IF(_7024[[#This Row],[Vote]]="YEA",1,0)</f>
        <v>0</v>
      </c>
      <c r="F394">
        <f>_xlfn.XLOOKUP("H.R. 7024",Table2[Bill],Table2[Agree Value],"ERROR")</f>
        <v>1</v>
      </c>
      <c r="G394">
        <f>IF(_7024[[#This Row],[Value]]=_7024[[#This Row],[Agree]],_7024[[#This Row],[Count]],0)</f>
        <v>0</v>
      </c>
      <c r="H394">
        <f>_xlfn.XLOOKUP("H.R. 7024",Table2[Bill],Table2[Weight?],"Error")</f>
        <v>8</v>
      </c>
    </row>
    <row r="395" spans="1:8" x14ac:dyDescent="0.2">
      <c r="A395" t="s">
        <v>446</v>
      </c>
      <c r="B395" t="s">
        <v>5</v>
      </c>
      <c r="C395" t="s">
        <v>108</v>
      </c>
      <c r="D395" t="s">
        <v>7</v>
      </c>
      <c r="E395">
        <f>IF(_7024[[#This Row],[Vote]]="YEA",1,0)</f>
        <v>1</v>
      </c>
      <c r="F395">
        <f>_xlfn.XLOOKUP("H.R. 7024",Table2[Bill],Table2[Agree Value],"ERROR")</f>
        <v>1</v>
      </c>
      <c r="G395">
        <f>IF(_7024[[#This Row],[Value]]=_7024[[#This Row],[Agree]],_7024[[#This Row],[Count]],0)</f>
        <v>8</v>
      </c>
      <c r="H395">
        <f>_xlfn.XLOOKUP("H.R. 7024",Table2[Bill],Table2[Weight?],"Error")</f>
        <v>8</v>
      </c>
    </row>
    <row r="396" spans="1:8" x14ac:dyDescent="0.2">
      <c r="A396" t="s">
        <v>447</v>
      </c>
      <c r="B396" t="s">
        <v>1</v>
      </c>
      <c r="C396" t="s">
        <v>19</v>
      </c>
      <c r="D396" t="s">
        <v>7</v>
      </c>
      <c r="E396">
        <f>IF(_7024[[#This Row],[Vote]]="YEA",1,0)</f>
        <v>1</v>
      </c>
      <c r="F396">
        <f>_xlfn.XLOOKUP("H.R. 7024",Table2[Bill],Table2[Agree Value],"ERROR")</f>
        <v>1</v>
      </c>
      <c r="G396">
        <f>IF(_7024[[#This Row],[Value]]=_7024[[#This Row],[Agree]],_7024[[#This Row],[Count]],0)</f>
        <v>8</v>
      </c>
      <c r="H396">
        <f>_xlfn.XLOOKUP("H.R. 7024",Table2[Bill],Table2[Weight?],"Error")</f>
        <v>8</v>
      </c>
    </row>
    <row r="397" spans="1:8" x14ac:dyDescent="0.2">
      <c r="A397" t="s">
        <v>448</v>
      </c>
      <c r="B397" t="s">
        <v>1</v>
      </c>
      <c r="C397" t="s">
        <v>45</v>
      </c>
      <c r="D397" t="s">
        <v>3</v>
      </c>
      <c r="E397">
        <f>IF(_7024[[#This Row],[Vote]]="YEA",1,0)</f>
        <v>0</v>
      </c>
      <c r="F397">
        <f>_xlfn.XLOOKUP("H.R. 7024",Table2[Bill],Table2[Agree Value],"ERROR")</f>
        <v>1</v>
      </c>
      <c r="G397">
        <f>IF(_7024[[#This Row],[Value]]=_7024[[#This Row],[Agree]],_7024[[#This Row],[Count]],0)</f>
        <v>0</v>
      </c>
      <c r="H397">
        <f>_xlfn.XLOOKUP("H.R. 7024",Table2[Bill],Table2[Weight?],"Error")</f>
        <v>8</v>
      </c>
    </row>
    <row r="398" spans="1:8" x14ac:dyDescent="0.2">
      <c r="A398" t="s">
        <v>449</v>
      </c>
      <c r="B398" t="s">
        <v>1</v>
      </c>
      <c r="C398" t="s">
        <v>94</v>
      </c>
      <c r="D398" t="s">
        <v>7</v>
      </c>
      <c r="E398">
        <f>IF(_7024[[#This Row],[Vote]]="YEA",1,0)</f>
        <v>1</v>
      </c>
      <c r="F398">
        <f>_xlfn.XLOOKUP("H.R. 7024",Table2[Bill],Table2[Agree Value],"ERROR")</f>
        <v>1</v>
      </c>
      <c r="G398">
        <f>IF(_7024[[#This Row],[Value]]=_7024[[#This Row],[Agree]],_7024[[#This Row],[Count]],0)</f>
        <v>8</v>
      </c>
      <c r="H398">
        <f>_xlfn.XLOOKUP("H.R. 7024",Table2[Bill],Table2[Weight?],"Error")</f>
        <v>8</v>
      </c>
    </row>
    <row r="399" spans="1:8" x14ac:dyDescent="0.2">
      <c r="A399" t="s">
        <v>450</v>
      </c>
      <c r="B399" t="s">
        <v>1</v>
      </c>
      <c r="C399" t="s">
        <v>64</v>
      </c>
      <c r="D399" t="s">
        <v>7</v>
      </c>
      <c r="E399">
        <f>IF(_7024[[#This Row],[Vote]]="YEA",1,0)</f>
        <v>1</v>
      </c>
      <c r="F399">
        <f>_xlfn.XLOOKUP("H.R. 7024",Table2[Bill],Table2[Agree Value],"ERROR")</f>
        <v>1</v>
      </c>
      <c r="G399">
        <f>IF(_7024[[#This Row],[Value]]=_7024[[#This Row],[Agree]],_7024[[#This Row],[Count]],0)</f>
        <v>8</v>
      </c>
      <c r="H399">
        <f>_xlfn.XLOOKUP("H.R. 7024",Table2[Bill],Table2[Weight?],"Error")</f>
        <v>8</v>
      </c>
    </row>
    <row r="400" spans="1:8" x14ac:dyDescent="0.2">
      <c r="A400" t="s">
        <v>451</v>
      </c>
      <c r="B400" t="s">
        <v>1</v>
      </c>
      <c r="C400" t="s">
        <v>9</v>
      </c>
      <c r="D400" t="s">
        <v>7</v>
      </c>
      <c r="E400">
        <f>IF(_7024[[#This Row],[Vote]]="YEA",1,0)</f>
        <v>1</v>
      </c>
      <c r="F400">
        <f>_xlfn.XLOOKUP("H.R. 7024",Table2[Bill],Table2[Agree Value],"ERROR")</f>
        <v>1</v>
      </c>
      <c r="G400">
        <f>IF(_7024[[#This Row],[Value]]=_7024[[#This Row],[Agree]],_7024[[#This Row],[Count]],0)</f>
        <v>8</v>
      </c>
      <c r="H400">
        <f>_xlfn.XLOOKUP("H.R. 7024",Table2[Bill],Table2[Weight?],"Error")</f>
        <v>8</v>
      </c>
    </row>
    <row r="401" spans="1:8" x14ac:dyDescent="0.2">
      <c r="A401" t="s">
        <v>452</v>
      </c>
      <c r="B401" t="s">
        <v>1</v>
      </c>
      <c r="C401" t="s">
        <v>64</v>
      </c>
      <c r="D401" t="s">
        <v>7</v>
      </c>
      <c r="E401">
        <f>IF(_7024[[#This Row],[Vote]]="YEA",1,0)</f>
        <v>1</v>
      </c>
      <c r="F401">
        <f>_xlfn.XLOOKUP("H.R. 7024",Table2[Bill],Table2[Agree Value],"ERROR")</f>
        <v>1</v>
      </c>
      <c r="G401">
        <f>IF(_7024[[#This Row],[Value]]=_7024[[#This Row],[Agree]],_7024[[#This Row],[Count]],0)</f>
        <v>8</v>
      </c>
      <c r="H401">
        <f>_xlfn.XLOOKUP("H.R. 7024",Table2[Bill],Table2[Weight?],"Error")</f>
        <v>8</v>
      </c>
    </row>
    <row r="402" spans="1:8" x14ac:dyDescent="0.2">
      <c r="A402" t="s">
        <v>453</v>
      </c>
      <c r="B402" t="s">
        <v>1</v>
      </c>
      <c r="C402" t="s">
        <v>24</v>
      </c>
      <c r="D402" t="s">
        <v>7</v>
      </c>
      <c r="E402">
        <f>IF(_7024[[#This Row],[Vote]]="YEA",1,0)</f>
        <v>1</v>
      </c>
      <c r="F402">
        <f>_xlfn.XLOOKUP("H.R. 7024",Table2[Bill],Table2[Agree Value],"ERROR")</f>
        <v>1</v>
      </c>
      <c r="G402">
        <f>IF(_7024[[#This Row],[Value]]=_7024[[#This Row],[Agree]],_7024[[#This Row],[Count]],0)</f>
        <v>8</v>
      </c>
      <c r="H402">
        <f>_xlfn.XLOOKUP("H.R. 7024",Table2[Bill],Table2[Weight?],"Error")</f>
        <v>8</v>
      </c>
    </row>
    <row r="403" spans="1:8" x14ac:dyDescent="0.2">
      <c r="A403" t="s">
        <v>454</v>
      </c>
      <c r="B403" t="s">
        <v>1</v>
      </c>
      <c r="C403" t="s">
        <v>219</v>
      </c>
      <c r="D403" t="s">
        <v>7</v>
      </c>
      <c r="E403">
        <f>IF(_7024[[#This Row],[Vote]]="YEA",1,0)</f>
        <v>1</v>
      </c>
      <c r="F403">
        <f>_xlfn.XLOOKUP("H.R. 7024",Table2[Bill],Table2[Agree Value],"ERROR")</f>
        <v>1</v>
      </c>
      <c r="G403">
        <f>IF(_7024[[#This Row],[Value]]=_7024[[#This Row],[Agree]],_7024[[#This Row],[Count]],0)</f>
        <v>8</v>
      </c>
      <c r="H403">
        <f>_xlfn.XLOOKUP("H.R. 7024",Table2[Bill],Table2[Weight?],"Error")</f>
        <v>8</v>
      </c>
    </row>
    <row r="404" spans="1:8" x14ac:dyDescent="0.2">
      <c r="A404" t="s">
        <v>455</v>
      </c>
      <c r="B404" t="s">
        <v>5</v>
      </c>
      <c r="C404" t="s">
        <v>31</v>
      </c>
      <c r="D404" t="s">
        <v>7</v>
      </c>
      <c r="E404">
        <f>IF(_7024[[#This Row],[Vote]]="YEA",1,0)</f>
        <v>1</v>
      </c>
      <c r="F404">
        <f>_xlfn.XLOOKUP("H.R. 7024",Table2[Bill],Table2[Agree Value],"ERROR")</f>
        <v>1</v>
      </c>
      <c r="G404">
        <f>IF(_7024[[#This Row],[Value]]=_7024[[#This Row],[Agree]],_7024[[#This Row],[Count]],0)</f>
        <v>8</v>
      </c>
      <c r="H404">
        <f>_xlfn.XLOOKUP("H.R. 7024",Table2[Bill],Table2[Weight?],"Error")</f>
        <v>8</v>
      </c>
    </row>
    <row r="405" spans="1:8" x14ac:dyDescent="0.2">
      <c r="A405" t="s">
        <v>456</v>
      </c>
      <c r="B405" t="s">
        <v>1</v>
      </c>
      <c r="C405" t="s">
        <v>62</v>
      </c>
      <c r="D405" t="s">
        <v>7</v>
      </c>
      <c r="E405">
        <f>IF(_7024[[#This Row],[Vote]]="YEA",1,0)</f>
        <v>1</v>
      </c>
      <c r="F405">
        <f>_xlfn.XLOOKUP("H.R. 7024",Table2[Bill],Table2[Agree Value],"ERROR")</f>
        <v>1</v>
      </c>
      <c r="G405">
        <f>IF(_7024[[#This Row],[Value]]=_7024[[#This Row],[Agree]],_7024[[#This Row],[Count]],0)</f>
        <v>8</v>
      </c>
      <c r="H405">
        <f>_xlfn.XLOOKUP("H.R. 7024",Table2[Bill],Table2[Weight?],"Error")</f>
        <v>8</v>
      </c>
    </row>
    <row r="406" spans="1:8" x14ac:dyDescent="0.2">
      <c r="A406" t="s">
        <v>457</v>
      </c>
      <c r="B406" t="s">
        <v>5</v>
      </c>
      <c r="C406" t="s">
        <v>9</v>
      </c>
      <c r="D406" t="s">
        <v>7</v>
      </c>
      <c r="E406">
        <f>IF(_7024[[#This Row],[Vote]]="YEA",1,0)</f>
        <v>1</v>
      </c>
      <c r="F406">
        <f>_xlfn.XLOOKUP("H.R. 7024",Table2[Bill],Table2[Agree Value],"ERROR")</f>
        <v>1</v>
      </c>
      <c r="G406">
        <f>IF(_7024[[#This Row],[Value]]=_7024[[#This Row],[Agree]],_7024[[#This Row],[Count]],0)</f>
        <v>8</v>
      </c>
      <c r="H406">
        <f>_xlfn.XLOOKUP("H.R. 7024",Table2[Bill],Table2[Weight?],"Error")</f>
        <v>8</v>
      </c>
    </row>
    <row r="407" spans="1:8" x14ac:dyDescent="0.2">
      <c r="A407" t="s">
        <v>458</v>
      </c>
      <c r="B407" t="s">
        <v>5</v>
      </c>
      <c r="C407" t="s">
        <v>203</v>
      </c>
      <c r="D407" t="s">
        <v>7</v>
      </c>
      <c r="E407">
        <f>IF(_7024[[#This Row],[Vote]]="YEA",1,0)</f>
        <v>1</v>
      </c>
      <c r="F407">
        <f>_xlfn.XLOOKUP("H.R. 7024",Table2[Bill],Table2[Agree Value],"ERROR")</f>
        <v>1</v>
      </c>
      <c r="G407">
        <f>IF(_7024[[#This Row],[Value]]=_7024[[#This Row],[Agree]],_7024[[#This Row],[Count]],0)</f>
        <v>8</v>
      </c>
      <c r="H407">
        <f>_xlfn.XLOOKUP("H.R. 7024",Table2[Bill],Table2[Weight?],"Error")</f>
        <v>8</v>
      </c>
    </row>
    <row r="408" spans="1:8" x14ac:dyDescent="0.2">
      <c r="A408" t="s">
        <v>459</v>
      </c>
      <c r="B408" t="s">
        <v>5</v>
      </c>
      <c r="C408" t="s">
        <v>15</v>
      </c>
      <c r="D408" t="s">
        <v>7</v>
      </c>
      <c r="E408">
        <f>IF(_7024[[#This Row],[Vote]]="YEA",1,0)</f>
        <v>1</v>
      </c>
      <c r="F408">
        <f>_xlfn.XLOOKUP("H.R. 7024",Table2[Bill],Table2[Agree Value],"ERROR")</f>
        <v>1</v>
      </c>
      <c r="G408">
        <f>IF(_7024[[#This Row],[Value]]=_7024[[#This Row],[Agree]],_7024[[#This Row],[Count]],0)</f>
        <v>8</v>
      </c>
      <c r="H408">
        <f>_xlfn.XLOOKUP("H.R. 7024",Table2[Bill],Table2[Weight?],"Error")</f>
        <v>8</v>
      </c>
    </row>
    <row r="409" spans="1:8" x14ac:dyDescent="0.2">
      <c r="A409" t="s">
        <v>460</v>
      </c>
      <c r="B409" t="s">
        <v>5</v>
      </c>
      <c r="C409" t="s">
        <v>169</v>
      </c>
      <c r="D409" t="s">
        <v>7</v>
      </c>
      <c r="E409">
        <f>IF(_7024[[#This Row],[Vote]]="YEA",1,0)</f>
        <v>1</v>
      </c>
      <c r="F409">
        <f>_xlfn.XLOOKUP("H.R. 7024",Table2[Bill],Table2[Agree Value],"ERROR")</f>
        <v>1</v>
      </c>
      <c r="G409">
        <f>IF(_7024[[#This Row],[Value]]=_7024[[#This Row],[Agree]],_7024[[#This Row],[Count]],0)</f>
        <v>8</v>
      </c>
      <c r="H409">
        <f>_xlfn.XLOOKUP("H.R. 7024",Table2[Bill],Table2[Weight?],"Error")</f>
        <v>8</v>
      </c>
    </row>
    <row r="410" spans="1:8" x14ac:dyDescent="0.2">
      <c r="A410" t="s">
        <v>461</v>
      </c>
      <c r="B410" t="s">
        <v>1</v>
      </c>
      <c r="C410" t="s">
        <v>9</v>
      </c>
      <c r="D410" t="s">
        <v>7</v>
      </c>
      <c r="E410">
        <f>IF(_7024[[#This Row],[Vote]]="YEA",1,0)</f>
        <v>1</v>
      </c>
      <c r="F410">
        <f>_xlfn.XLOOKUP("H.R. 7024",Table2[Bill],Table2[Agree Value],"ERROR")</f>
        <v>1</v>
      </c>
      <c r="G410">
        <f>IF(_7024[[#This Row],[Value]]=_7024[[#This Row],[Agree]],_7024[[#This Row],[Count]],0)</f>
        <v>8</v>
      </c>
      <c r="H410">
        <f>_xlfn.XLOOKUP("H.R. 7024",Table2[Bill],Table2[Weight?],"Error")</f>
        <v>8</v>
      </c>
    </row>
    <row r="411" spans="1:8" x14ac:dyDescent="0.2">
      <c r="A411" t="s">
        <v>462</v>
      </c>
      <c r="B411" t="s">
        <v>1</v>
      </c>
      <c r="C411" t="s">
        <v>287</v>
      </c>
      <c r="D411" t="s">
        <v>7</v>
      </c>
      <c r="E411">
        <f>IF(_7024[[#This Row],[Vote]]="YEA",1,0)</f>
        <v>1</v>
      </c>
      <c r="F411">
        <f>_xlfn.XLOOKUP("H.R. 7024",Table2[Bill],Table2[Agree Value],"ERROR")</f>
        <v>1</v>
      </c>
      <c r="G411">
        <f>IF(_7024[[#This Row],[Value]]=_7024[[#This Row],[Agree]],_7024[[#This Row],[Count]],0)</f>
        <v>8</v>
      </c>
      <c r="H411">
        <f>_xlfn.XLOOKUP("H.R. 7024",Table2[Bill],Table2[Weight?],"Error")</f>
        <v>8</v>
      </c>
    </row>
    <row r="412" spans="1:8" x14ac:dyDescent="0.2">
      <c r="A412" t="s">
        <v>463</v>
      </c>
      <c r="B412" t="s">
        <v>1</v>
      </c>
      <c r="C412" t="s">
        <v>15</v>
      </c>
      <c r="D412" t="s">
        <v>7</v>
      </c>
      <c r="E412">
        <f>IF(_7024[[#This Row],[Vote]]="YEA",1,0)</f>
        <v>1</v>
      </c>
      <c r="F412">
        <f>_xlfn.XLOOKUP("H.R. 7024",Table2[Bill],Table2[Agree Value],"ERROR")</f>
        <v>1</v>
      </c>
      <c r="G412">
        <f>IF(_7024[[#This Row],[Value]]=_7024[[#This Row],[Agree]],_7024[[#This Row],[Count]],0)</f>
        <v>8</v>
      </c>
      <c r="H412">
        <f>_xlfn.XLOOKUP("H.R. 7024",Table2[Bill],Table2[Weight?],"Error")</f>
        <v>8</v>
      </c>
    </row>
    <row r="413" spans="1:8" x14ac:dyDescent="0.2">
      <c r="A413" t="s">
        <v>464</v>
      </c>
      <c r="B413" t="s">
        <v>1</v>
      </c>
      <c r="C413" t="s">
        <v>64</v>
      </c>
      <c r="D413" t="s">
        <v>7</v>
      </c>
      <c r="E413">
        <f>IF(_7024[[#This Row],[Vote]]="YEA",1,0)</f>
        <v>1</v>
      </c>
      <c r="F413">
        <f>_xlfn.XLOOKUP("H.R. 7024",Table2[Bill],Table2[Agree Value],"ERROR")</f>
        <v>1</v>
      </c>
      <c r="G413">
        <f>IF(_7024[[#This Row],[Value]]=_7024[[#This Row],[Agree]],_7024[[#This Row],[Count]],0)</f>
        <v>8</v>
      </c>
      <c r="H413">
        <f>_xlfn.XLOOKUP("H.R. 7024",Table2[Bill],Table2[Weight?],"Error")</f>
        <v>8</v>
      </c>
    </row>
    <row r="414" spans="1:8" x14ac:dyDescent="0.2">
      <c r="A414" t="s">
        <v>465</v>
      </c>
      <c r="B414" t="s">
        <v>5</v>
      </c>
      <c r="C414" t="s">
        <v>11</v>
      </c>
      <c r="D414" t="s">
        <v>3</v>
      </c>
      <c r="E414">
        <f>IF(_7024[[#This Row],[Vote]]="YEA",1,0)</f>
        <v>0</v>
      </c>
      <c r="F414">
        <f>_xlfn.XLOOKUP("H.R. 7024",Table2[Bill],Table2[Agree Value],"ERROR")</f>
        <v>1</v>
      </c>
      <c r="G414">
        <f>IF(_7024[[#This Row],[Value]]=_7024[[#This Row],[Agree]],_7024[[#This Row],[Count]],0)</f>
        <v>0</v>
      </c>
      <c r="H414">
        <f>_xlfn.XLOOKUP("H.R. 7024",Table2[Bill],Table2[Weight?],"Error")</f>
        <v>8</v>
      </c>
    </row>
    <row r="415" spans="1:8" x14ac:dyDescent="0.2">
      <c r="A415" t="s">
        <v>466</v>
      </c>
      <c r="B415" t="s">
        <v>5</v>
      </c>
      <c r="C415" t="s">
        <v>45</v>
      </c>
      <c r="D415" t="s">
        <v>7</v>
      </c>
      <c r="E415">
        <f>IF(_7024[[#This Row],[Vote]]="YEA",1,0)</f>
        <v>1</v>
      </c>
      <c r="F415">
        <f>_xlfn.XLOOKUP("H.R. 7024",Table2[Bill],Table2[Agree Value],"ERROR")</f>
        <v>1</v>
      </c>
      <c r="G415">
        <f>IF(_7024[[#This Row],[Value]]=_7024[[#This Row],[Agree]],_7024[[#This Row],[Count]],0)</f>
        <v>8</v>
      </c>
      <c r="H415">
        <f>_xlfn.XLOOKUP("H.R. 7024",Table2[Bill],Table2[Weight?],"Error")</f>
        <v>8</v>
      </c>
    </row>
    <row r="416" spans="1:8" x14ac:dyDescent="0.2">
      <c r="A416" t="s">
        <v>467</v>
      </c>
      <c r="B416" t="s">
        <v>5</v>
      </c>
      <c r="C416" t="s">
        <v>39</v>
      </c>
      <c r="D416" t="s">
        <v>3</v>
      </c>
      <c r="E416">
        <f>IF(_7024[[#This Row],[Vote]]="YEA",1,0)</f>
        <v>0</v>
      </c>
      <c r="F416">
        <f>_xlfn.XLOOKUP("H.R. 7024",Table2[Bill],Table2[Agree Value],"ERROR")</f>
        <v>1</v>
      </c>
      <c r="G416">
        <f>IF(_7024[[#This Row],[Value]]=_7024[[#This Row],[Agree]],_7024[[#This Row],[Count]],0)</f>
        <v>0</v>
      </c>
      <c r="H416">
        <f>_xlfn.XLOOKUP("H.R. 7024",Table2[Bill],Table2[Weight?],"Error")</f>
        <v>8</v>
      </c>
    </row>
    <row r="417" spans="1:8" x14ac:dyDescent="0.2">
      <c r="A417" t="s">
        <v>468</v>
      </c>
      <c r="B417" t="s">
        <v>1</v>
      </c>
      <c r="C417" t="s">
        <v>39</v>
      </c>
      <c r="D417" t="s">
        <v>7</v>
      </c>
      <c r="E417">
        <f>IF(_7024[[#This Row],[Vote]]="YEA",1,0)</f>
        <v>1</v>
      </c>
      <c r="F417">
        <f>_xlfn.XLOOKUP("H.R. 7024",Table2[Bill],Table2[Agree Value],"ERROR")</f>
        <v>1</v>
      </c>
      <c r="G417">
        <f>IF(_7024[[#This Row],[Value]]=_7024[[#This Row],[Agree]],_7024[[#This Row],[Count]],0)</f>
        <v>8</v>
      </c>
      <c r="H417">
        <f>_xlfn.XLOOKUP("H.R. 7024",Table2[Bill],Table2[Weight?],"Error")</f>
        <v>8</v>
      </c>
    </row>
    <row r="418" spans="1:8" x14ac:dyDescent="0.2">
      <c r="A418" t="s">
        <v>469</v>
      </c>
      <c r="B418" t="s">
        <v>1</v>
      </c>
      <c r="C418" t="s">
        <v>9</v>
      </c>
      <c r="D418" t="s">
        <v>3</v>
      </c>
      <c r="E418">
        <f>IF(_7024[[#This Row],[Vote]]="YEA",1,0)</f>
        <v>0</v>
      </c>
      <c r="F418">
        <f>_xlfn.XLOOKUP("H.R. 7024",Table2[Bill],Table2[Agree Value],"ERROR")</f>
        <v>1</v>
      </c>
      <c r="G418">
        <f>IF(_7024[[#This Row],[Value]]=_7024[[#This Row],[Agree]],_7024[[#This Row],[Count]],0)</f>
        <v>0</v>
      </c>
      <c r="H418">
        <f>_xlfn.XLOOKUP("H.R. 7024",Table2[Bill],Table2[Weight?],"Error")</f>
        <v>8</v>
      </c>
    </row>
    <row r="419" spans="1:8" x14ac:dyDescent="0.2">
      <c r="A419" t="s">
        <v>470</v>
      </c>
      <c r="B419" t="s">
        <v>1</v>
      </c>
      <c r="C419" t="s">
        <v>203</v>
      </c>
      <c r="D419" t="s">
        <v>7</v>
      </c>
      <c r="E419">
        <f>IF(_7024[[#This Row],[Vote]]="YEA",1,0)</f>
        <v>1</v>
      </c>
      <c r="F419">
        <f>_xlfn.XLOOKUP("H.R. 7024",Table2[Bill],Table2[Agree Value],"ERROR")</f>
        <v>1</v>
      </c>
      <c r="G419">
        <f>IF(_7024[[#This Row],[Value]]=_7024[[#This Row],[Agree]],_7024[[#This Row],[Count]],0)</f>
        <v>8</v>
      </c>
      <c r="H419">
        <f>_xlfn.XLOOKUP("H.R. 7024",Table2[Bill],Table2[Weight?],"Error")</f>
        <v>8</v>
      </c>
    </row>
    <row r="420" spans="1:8" x14ac:dyDescent="0.2">
      <c r="A420" t="s">
        <v>471</v>
      </c>
      <c r="B420" t="s">
        <v>5</v>
      </c>
      <c r="C420" t="s">
        <v>15</v>
      </c>
      <c r="D420" t="s">
        <v>7</v>
      </c>
      <c r="E420">
        <f>IF(_7024[[#This Row],[Vote]]="YEA",1,0)</f>
        <v>1</v>
      </c>
      <c r="F420">
        <f>_xlfn.XLOOKUP("H.R. 7024",Table2[Bill],Table2[Agree Value],"ERROR")</f>
        <v>1</v>
      </c>
      <c r="G420">
        <f>IF(_7024[[#This Row],[Value]]=_7024[[#This Row],[Agree]],_7024[[#This Row],[Count]],0)</f>
        <v>8</v>
      </c>
      <c r="H420">
        <f>_xlfn.XLOOKUP("H.R. 7024",Table2[Bill],Table2[Weight?],"Error")</f>
        <v>8</v>
      </c>
    </row>
    <row r="421" spans="1:8" x14ac:dyDescent="0.2">
      <c r="A421" t="s">
        <v>472</v>
      </c>
      <c r="B421" t="s">
        <v>5</v>
      </c>
      <c r="C421" t="s">
        <v>39</v>
      </c>
      <c r="D421" t="s">
        <v>7</v>
      </c>
      <c r="E421">
        <f>IF(_7024[[#This Row],[Vote]]="YEA",1,0)</f>
        <v>1</v>
      </c>
      <c r="F421">
        <f>_xlfn.XLOOKUP("H.R. 7024",Table2[Bill],Table2[Agree Value],"ERROR")</f>
        <v>1</v>
      </c>
      <c r="G421">
        <f>IF(_7024[[#This Row],[Value]]=_7024[[#This Row],[Agree]],_7024[[#This Row],[Count]],0)</f>
        <v>8</v>
      </c>
      <c r="H421">
        <f>_xlfn.XLOOKUP("H.R. 7024",Table2[Bill],Table2[Weight?],"Error")</f>
        <v>8</v>
      </c>
    </row>
    <row r="422" spans="1:8" x14ac:dyDescent="0.2">
      <c r="A422" t="s">
        <v>473</v>
      </c>
      <c r="B422" t="s">
        <v>5</v>
      </c>
      <c r="C422" t="s">
        <v>31</v>
      </c>
      <c r="D422" t="s">
        <v>7</v>
      </c>
      <c r="E422">
        <f>IF(_7024[[#This Row],[Vote]]="YEA",1,0)</f>
        <v>1</v>
      </c>
      <c r="F422">
        <f>_xlfn.XLOOKUP("H.R. 7024",Table2[Bill],Table2[Agree Value],"ERROR")</f>
        <v>1</v>
      </c>
      <c r="G422">
        <f>IF(_7024[[#This Row],[Value]]=_7024[[#This Row],[Agree]],_7024[[#This Row],[Count]],0)</f>
        <v>8</v>
      </c>
      <c r="H422">
        <f>_xlfn.XLOOKUP("H.R. 7024",Table2[Bill],Table2[Weight?],"Error")</f>
        <v>8</v>
      </c>
    </row>
    <row r="423" spans="1:8" x14ac:dyDescent="0.2">
      <c r="A423" t="s">
        <v>474</v>
      </c>
      <c r="B423" t="s">
        <v>5</v>
      </c>
      <c r="C423" t="s">
        <v>123</v>
      </c>
      <c r="D423" t="s">
        <v>7</v>
      </c>
      <c r="E423">
        <f>IF(_7024[[#This Row],[Vote]]="YEA",1,0)</f>
        <v>1</v>
      </c>
      <c r="F423">
        <f>_xlfn.XLOOKUP("H.R. 7024",Table2[Bill],Table2[Agree Value],"ERROR")</f>
        <v>1</v>
      </c>
      <c r="G423">
        <f>IF(_7024[[#This Row],[Value]]=_7024[[#This Row],[Agree]],_7024[[#This Row],[Count]],0)</f>
        <v>8</v>
      </c>
      <c r="H423">
        <f>_xlfn.XLOOKUP("H.R. 7024",Table2[Bill],Table2[Weight?],"Error")</f>
        <v>8</v>
      </c>
    </row>
    <row r="424" spans="1:8" x14ac:dyDescent="0.2">
      <c r="A424" t="s">
        <v>475</v>
      </c>
      <c r="B424" t="s">
        <v>1</v>
      </c>
      <c r="C424" t="s">
        <v>47</v>
      </c>
      <c r="D424" t="s">
        <v>7</v>
      </c>
      <c r="E424">
        <f>IF(_7024[[#This Row],[Vote]]="YEA",1,0)</f>
        <v>1</v>
      </c>
      <c r="F424">
        <f>_xlfn.XLOOKUP("H.R. 7024",Table2[Bill],Table2[Agree Value],"ERROR")</f>
        <v>1</v>
      </c>
      <c r="G424">
        <f>IF(_7024[[#This Row],[Value]]=_7024[[#This Row],[Agree]],_7024[[#This Row],[Count]],0)</f>
        <v>8</v>
      </c>
      <c r="H424">
        <f>_xlfn.XLOOKUP("H.R. 7024",Table2[Bill],Table2[Weight?],"Error")</f>
        <v>8</v>
      </c>
    </row>
    <row r="425" spans="1:8" x14ac:dyDescent="0.2">
      <c r="A425" t="s">
        <v>476</v>
      </c>
      <c r="B425" t="s">
        <v>1</v>
      </c>
      <c r="C425" t="s">
        <v>66</v>
      </c>
      <c r="D425" t="s">
        <v>7</v>
      </c>
      <c r="E425">
        <f>IF(_7024[[#This Row],[Vote]]="YEA",1,0)</f>
        <v>1</v>
      </c>
      <c r="F425">
        <f>_xlfn.XLOOKUP("H.R. 7024",Table2[Bill],Table2[Agree Value],"ERROR")</f>
        <v>1</v>
      </c>
      <c r="G425">
        <f>IF(_7024[[#This Row],[Value]]=_7024[[#This Row],[Agree]],_7024[[#This Row],[Count]],0)</f>
        <v>8</v>
      </c>
      <c r="H425">
        <f>_xlfn.XLOOKUP("H.R. 7024",Table2[Bill],Table2[Weight?],"Error")</f>
        <v>8</v>
      </c>
    </row>
    <row r="426" spans="1:8" x14ac:dyDescent="0.2">
      <c r="A426" t="s">
        <v>477</v>
      </c>
      <c r="B426" t="s">
        <v>1</v>
      </c>
      <c r="C426" t="s">
        <v>13</v>
      </c>
      <c r="D426" t="s">
        <v>7</v>
      </c>
      <c r="E426">
        <f>IF(_7024[[#This Row],[Vote]]="YEA",1,0)</f>
        <v>1</v>
      </c>
      <c r="F426">
        <f>_xlfn.XLOOKUP("H.R. 7024",Table2[Bill],Table2[Agree Value],"ERROR")</f>
        <v>1</v>
      </c>
      <c r="G426">
        <f>IF(_7024[[#This Row],[Value]]=_7024[[#This Row],[Agree]],_7024[[#This Row],[Count]],0)</f>
        <v>8</v>
      </c>
      <c r="H426">
        <f>_xlfn.XLOOKUP("H.R. 7024",Table2[Bill],Table2[Weight?],"Error")</f>
        <v>8</v>
      </c>
    </row>
    <row r="427" spans="1:8" x14ac:dyDescent="0.2">
      <c r="A427" t="s">
        <v>478</v>
      </c>
      <c r="B427" t="s">
        <v>5</v>
      </c>
      <c r="C427" t="s">
        <v>64</v>
      </c>
      <c r="D427" t="s">
        <v>7</v>
      </c>
      <c r="E427">
        <f>IF(_7024[[#This Row],[Vote]]="YEA",1,0)</f>
        <v>1</v>
      </c>
      <c r="F427">
        <f>_xlfn.XLOOKUP("H.R. 7024",Table2[Bill],Table2[Agree Value],"ERROR")</f>
        <v>1</v>
      </c>
      <c r="G427">
        <f>IF(_7024[[#This Row],[Value]]=_7024[[#This Row],[Agree]],_7024[[#This Row],[Count]],0)</f>
        <v>8</v>
      </c>
      <c r="H427">
        <f>_xlfn.XLOOKUP("H.R. 7024",Table2[Bill],Table2[Weight?],"Error")</f>
        <v>8</v>
      </c>
    </row>
    <row r="428" spans="1:8" x14ac:dyDescent="0.2">
      <c r="A428" t="s">
        <v>479</v>
      </c>
      <c r="B428" t="s">
        <v>5</v>
      </c>
      <c r="C428" t="s">
        <v>15</v>
      </c>
      <c r="D428" t="s">
        <v>7</v>
      </c>
      <c r="E428">
        <f>IF(_7024[[#This Row],[Vote]]="YEA",1,0)</f>
        <v>1</v>
      </c>
      <c r="F428">
        <f>_xlfn.XLOOKUP("H.R. 7024",Table2[Bill],Table2[Agree Value],"ERROR")</f>
        <v>1</v>
      </c>
      <c r="G428">
        <f>IF(_7024[[#This Row],[Value]]=_7024[[#This Row],[Agree]],_7024[[#This Row],[Count]],0)</f>
        <v>8</v>
      </c>
      <c r="H428">
        <f>_xlfn.XLOOKUP("H.R. 7024",Table2[Bill],Table2[Weight?],"Error")</f>
        <v>8</v>
      </c>
    </row>
    <row r="429" spans="1:8" x14ac:dyDescent="0.2">
      <c r="A429" t="s">
        <v>480</v>
      </c>
      <c r="B429" t="s">
        <v>1</v>
      </c>
      <c r="C429" t="s">
        <v>39</v>
      </c>
      <c r="D429" t="s">
        <v>7</v>
      </c>
      <c r="E429">
        <f>IF(_7024[[#This Row],[Vote]]="YEA",1,0)</f>
        <v>1</v>
      </c>
      <c r="F429">
        <f>_xlfn.XLOOKUP("H.R. 7024",Table2[Bill],Table2[Agree Value],"ERROR")</f>
        <v>1</v>
      </c>
      <c r="G429">
        <f>IF(_7024[[#This Row],[Value]]=_7024[[#This Row],[Agree]],_7024[[#This Row],[Count]],0)</f>
        <v>8</v>
      </c>
      <c r="H429">
        <f>_xlfn.XLOOKUP("H.R. 7024",Table2[Bill],Table2[Weight?],"Error")</f>
        <v>8</v>
      </c>
    </row>
    <row r="430" spans="1:8" x14ac:dyDescent="0.2">
      <c r="A430" t="s">
        <v>481</v>
      </c>
      <c r="B430" t="s">
        <v>5</v>
      </c>
      <c r="C430" t="s">
        <v>108</v>
      </c>
      <c r="D430" t="s">
        <v>7</v>
      </c>
      <c r="E430">
        <f>IF(_7024[[#This Row],[Vote]]="YEA",1,0)</f>
        <v>1</v>
      </c>
      <c r="F430">
        <f>_xlfn.XLOOKUP("H.R. 7024",Table2[Bill],Table2[Agree Value],"ERROR")</f>
        <v>1</v>
      </c>
      <c r="G430">
        <f>IF(_7024[[#This Row],[Value]]=_7024[[#This Row],[Agree]],_7024[[#This Row],[Count]],0)</f>
        <v>8</v>
      </c>
      <c r="H430">
        <f>_xlfn.XLOOKUP("H.R. 7024",Table2[Bill],Table2[Weight?],"Error")</f>
        <v>8</v>
      </c>
    </row>
    <row r="431" spans="1:8" x14ac:dyDescent="0.2">
      <c r="A431" t="s">
        <v>482</v>
      </c>
      <c r="B431" t="s">
        <v>5</v>
      </c>
      <c r="C431" t="s">
        <v>47</v>
      </c>
      <c r="D431" t="s">
        <v>7</v>
      </c>
      <c r="E431">
        <f>IF(_7024[[#This Row],[Vote]]="YEA",1,0)</f>
        <v>1</v>
      </c>
      <c r="F431">
        <f>_xlfn.XLOOKUP("H.R. 7024",Table2[Bill],Table2[Agree Value],"ERROR")</f>
        <v>1</v>
      </c>
      <c r="G431">
        <f>IF(_7024[[#This Row],[Value]]=_7024[[#This Row],[Agree]],_7024[[#This Row],[Count]],0)</f>
        <v>8</v>
      </c>
      <c r="H431">
        <f>_xlfn.XLOOKUP("H.R. 7024",Table2[Bill],Table2[Weight?],"Error")</f>
        <v>8</v>
      </c>
    </row>
    <row r="432" spans="1:8" x14ac:dyDescent="0.2">
      <c r="A432" t="s">
        <v>483</v>
      </c>
      <c r="B432" t="s">
        <v>5</v>
      </c>
      <c r="C432" t="s">
        <v>123</v>
      </c>
      <c r="D432" t="s">
        <v>7</v>
      </c>
      <c r="E432">
        <f>IF(_7024[[#This Row],[Vote]]="YEA",1,0)</f>
        <v>1</v>
      </c>
      <c r="F432">
        <f>_xlfn.XLOOKUP("H.R. 7024",Table2[Bill],Table2[Agree Value],"ERROR")</f>
        <v>1</v>
      </c>
      <c r="G432">
        <f>IF(_7024[[#This Row],[Value]]=_7024[[#This Row],[Agree]],_7024[[#This Row],[Count]],0)</f>
        <v>8</v>
      </c>
      <c r="H432">
        <f>_xlfn.XLOOKUP("H.R. 7024",Table2[Bill],Table2[Weight?],"Error")</f>
        <v>8</v>
      </c>
    </row>
    <row r="433" spans="1:8" x14ac:dyDescent="0.2">
      <c r="A433" t="s">
        <v>484</v>
      </c>
      <c r="B433" t="s">
        <v>5</v>
      </c>
      <c r="C433" t="s">
        <v>29</v>
      </c>
      <c r="D433" t="s">
        <v>7</v>
      </c>
      <c r="E433">
        <f>IF(_7024[[#This Row],[Vote]]="YEA",1,0)</f>
        <v>1</v>
      </c>
      <c r="F433">
        <f>_xlfn.XLOOKUP("H.R. 7024",Table2[Bill],Table2[Agree Value],"ERROR")</f>
        <v>1</v>
      </c>
      <c r="G433">
        <f>IF(_7024[[#This Row],[Value]]=_7024[[#This Row],[Agree]],_7024[[#This Row],[Count]],0)</f>
        <v>8</v>
      </c>
      <c r="H433">
        <f>_xlfn.XLOOKUP("H.R. 7024",Table2[Bill],Table2[Weight?],"Error")</f>
        <v>8</v>
      </c>
    </row>
    <row r="434" spans="1:8" x14ac:dyDescent="0.2">
      <c r="A434" t="s">
        <v>485</v>
      </c>
      <c r="B434" t="s">
        <v>5</v>
      </c>
      <c r="C434" t="s">
        <v>387</v>
      </c>
      <c r="D434" t="s">
        <v>7</v>
      </c>
      <c r="E434">
        <f>IF(_7024[[#This Row],[Vote]]="YEA",1,0)</f>
        <v>1</v>
      </c>
      <c r="F434">
        <f>_xlfn.XLOOKUP("H.R. 7024",Table2[Bill],Table2[Agree Value],"ERROR")</f>
        <v>1</v>
      </c>
      <c r="G434">
        <f>IF(_7024[[#This Row],[Value]]=_7024[[#This Row],[Agree]],_7024[[#This Row],[Count]],0)</f>
        <v>8</v>
      </c>
      <c r="H434">
        <f>_xlfn.XLOOKUP("H.R. 7024",Table2[Bill],Table2[Weight?],"Error")</f>
        <v>8</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DA1AA-A9F2-4288-820F-428800FEBF7D}">
  <dimension ref="A1:H433"/>
  <sheetViews>
    <sheetView workbookViewId="0">
      <selection activeCell="H3" sqref="H3"/>
    </sheetView>
  </sheetViews>
  <sheetFormatPr baseColWidth="10" defaultColWidth="8.83203125" defaultRowHeight="15" x14ac:dyDescent="0.2"/>
  <sheetData>
    <row r="1" spans="1:8" x14ac:dyDescent="0.2">
      <c r="A1" t="s">
        <v>524</v>
      </c>
      <c r="B1" s="6" t="s">
        <v>526</v>
      </c>
    </row>
    <row r="2" spans="1:8" x14ac:dyDescent="0.2">
      <c r="A2" s="9" t="s">
        <v>486</v>
      </c>
      <c r="B2" s="10" t="s">
        <v>487</v>
      </c>
      <c r="C2" s="10" t="s">
        <v>488</v>
      </c>
      <c r="D2" s="10" t="s">
        <v>489</v>
      </c>
      <c r="E2" s="10" t="s">
        <v>507</v>
      </c>
      <c r="F2" s="10" t="s">
        <v>502</v>
      </c>
      <c r="G2" s="11" t="s">
        <v>499</v>
      </c>
      <c r="H2" s="10" t="s">
        <v>553</v>
      </c>
    </row>
    <row r="3" spans="1:8" x14ac:dyDescent="0.2">
      <c r="A3" t="s">
        <v>0</v>
      </c>
      <c r="B3" t="s">
        <v>1</v>
      </c>
      <c r="C3" t="s">
        <v>2</v>
      </c>
      <c r="D3" t="s">
        <v>3</v>
      </c>
      <c r="E3">
        <f>IF(_7176[[#This Row],[Vote]]="YEA",1,0)</f>
        <v>0</v>
      </c>
      <c r="F3">
        <f>_xlfn.XLOOKUP("H.R. 7176",Table2[Bill],Table2[Agree Value])</f>
        <v>0</v>
      </c>
      <c r="G3">
        <f>IF(_7176[[#This Row],[Value]]=_7176[[#This Row],[Agree]],_7176[[#This Row],[Count]],0)</f>
        <v>8</v>
      </c>
      <c r="H3">
        <f>_xlfn.XLOOKUP("H.R. 7176",Table2[Bill],Table2[Weight?],"Error")</f>
        <v>8</v>
      </c>
    </row>
    <row r="4" spans="1:8" x14ac:dyDescent="0.2">
      <c r="A4" t="s">
        <v>8</v>
      </c>
      <c r="B4" t="s">
        <v>1</v>
      </c>
      <c r="C4" t="s">
        <v>9</v>
      </c>
      <c r="D4" t="s">
        <v>3</v>
      </c>
      <c r="E4">
        <f>IF(_7176[[#This Row],[Vote]]="YEA",1,0)</f>
        <v>0</v>
      </c>
      <c r="F4">
        <f>_xlfn.XLOOKUP("H.R. 7176",Table2[Bill],Table2[Agree Value])</f>
        <v>0</v>
      </c>
      <c r="G4">
        <f>IF(_7176[[#This Row],[Value]]=_7176[[#This Row],[Agree]],_7176[[#This Row],[Count]],0)</f>
        <v>8</v>
      </c>
      <c r="H4">
        <f>_xlfn.XLOOKUP("H.R. 7176",Table2[Bill],Table2[Weight?],"Error")</f>
        <v>8</v>
      </c>
    </row>
    <row r="5" spans="1:8" x14ac:dyDescent="0.2">
      <c r="A5" t="s">
        <v>14</v>
      </c>
      <c r="B5" t="s">
        <v>1</v>
      </c>
      <c r="C5" t="s">
        <v>15</v>
      </c>
      <c r="D5" t="s">
        <v>3</v>
      </c>
      <c r="E5">
        <f>IF(_7176[[#This Row],[Vote]]="YEA",1,0)</f>
        <v>0</v>
      </c>
      <c r="F5">
        <f>_xlfn.XLOOKUP("H.R. 7176",Table2[Bill],Table2[Agree Value])</f>
        <v>0</v>
      </c>
      <c r="G5">
        <f>IF(_7176[[#This Row],[Value]]=_7176[[#This Row],[Agree]],_7176[[#This Row],[Count]],0)</f>
        <v>8</v>
      </c>
      <c r="H5">
        <f>_xlfn.XLOOKUP("H.R. 7176",Table2[Bill],Table2[Weight?],"Error")</f>
        <v>8</v>
      </c>
    </row>
    <row r="6" spans="1:8" x14ac:dyDescent="0.2">
      <c r="A6" t="s">
        <v>16</v>
      </c>
      <c r="B6" t="s">
        <v>1</v>
      </c>
      <c r="C6" t="s">
        <v>17</v>
      </c>
      <c r="D6" t="s">
        <v>3</v>
      </c>
      <c r="E6">
        <f>IF(_7176[[#This Row],[Vote]]="YEA",1,0)</f>
        <v>0</v>
      </c>
      <c r="F6">
        <f>_xlfn.XLOOKUP("H.R. 7176",Table2[Bill],Table2[Agree Value])</f>
        <v>0</v>
      </c>
      <c r="G6">
        <f>IF(_7176[[#This Row],[Value]]=_7176[[#This Row],[Agree]],_7176[[#This Row],[Count]],0)</f>
        <v>8</v>
      </c>
      <c r="H6">
        <f>_xlfn.XLOOKUP("H.R. 7176",Table2[Bill],Table2[Weight?],"Error")</f>
        <v>8</v>
      </c>
    </row>
    <row r="7" spans="1:8" x14ac:dyDescent="0.2">
      <c r="A7" t="s">
        <v>23</v>
      </c>
      <c r="B7" t="s">
        <v>1</v>
      </c>
      <c r="C7" t="s">
        <v>24</v>
      </c>
      <c r="D7" t="s">
        <v>3</v>
      </c>
      <c r="E7">
        <f>IF(_7176[[#This Row],[Vote]]="YEA",1,0)</f>
        <v>0</v>
      </c>
      <c r="F7">
        <f>_xlfn.XLOOKUP("H.R. 7176",Table2[Bill],Table2[Agree Value])</f>
        <v>0</v>
      </c>
      <c r="G7">
        <f>IF(_7176[[#This Row],[Value]]=_7176[[#This Row],[Agree]],_7176[[#This Row],[Count]],0)</f>
        <v>8</v>
      </c>
      <c r="H7">
        <f>_xlfn.XLOOKUP("H.R. 7176",Table2[Bill],Table2[Weight?],"Error")</f>
        <v>8</v>
      </c>
    </row>
    <row r="8" spans="1:8" x14ac:dyDescent="0.2">
      <c r="A8" t="s">
        <v>32</v>
      </c>
      <c r="B8" t="s">
        <v>1</v>
      </c>
      <c r="C8" t="s">
        <v>33</v>
      </c>
      <c r="D8" t="s">
        <v>3</v>
      </c>
      <c r="E8">
        <f>IF(_7176[[#This Row],[Vote]]="YEA",1,0)</f>
        <v>0</v>
      </c>
      <c r="F8">
        <f>_xlfn.XLOOKUP("H.R. 7176",Table2[Bill],Table2[Agree Value])</f>
        <v>0</v>
      </c>
      <c r="G8">
        <f>IF(_7176[[#This Row],[Value]]=_7176[[#This Row],[Agree]],_7176[[#This Row],[Count]],0)</f>
        <v>8</v>
      </c>
      <c r="H8">
        <f>_xlfn.XLOOKUP("H.R. 7176",Table2[Bill],Table2[Weight?],"Error")</f>
        <v>8</v>
      </c>
    </row>
    <row r="9" spans="1:8" x14ac:dyDescent="0.2">
      <c r="A9" t="s">
        <v>37</v>
      </c>
      <c r="B9" t="s">
        <v>1</v>
      </c>
      <c r="C9" t="s">
        <v>9</v>
      </c>
      <c r="D9" t="s">
        <v>3</v>
      </c>
      <c r="E9">
        <f>IF(_7176[[#This Row],[Vote]]="YEA",1,0)</f>
        <v>0</v>
      </c>
      <c r="F9">
        <f>_xlfn.XLOOKUP("H.R. 7176",Table2[Bill],Table2[Agree Value])</f>
        <v>0</v>
      </c>
      <c r="G9">
        <f>IF(_7176[[#This Row],[Value]]=_7176[[#This Row],[Agree]],_7176[[#This Row],[Count]],0)</f>
        <v>8</v>
      </c>
      <c r="H9">
        <f>_xlfn.XLOOKUP("H.R. 7176",Table2[Bill],Table2[Weight?],"Error")</f>
        <v>8</v>
      </c>
    </row>
    <row r="10" spans="1:8" x14ac:dyDescent="0.2">
      <c r="A10" t="s">
        <v>40</v>
      </c>
      <c r="B10" t="s">
        <v>1</v>
      </c>
      <c r="C10" t="s">
        <v>31</v>
      </c>
      <c r="D10" t="s">
        <v>3</v>
      </c>
      <c r="E10">
        <f>IF(_7176[[#This Row],[Vote]]="YEA",1,0)</f>
        <v>0</v>
      </c>
      <c r="F10">
        <f>_xlfn.XLOOKUP("H.R. 7176",Table2[Bill],Table2[Agree Value])</f>
        <v>0</v>
      </c>
      <c r="G10">
        <f>IF(_7176[[#This Row],[Value]]=_7176[[#This Row],[Agree]],_7176[[#This Row],[Count]],0)</f>
        <v>8</v>
      </c>
      <c r="H10">
        <f>_xlfn.XLOOKUP("H.R. 7176",Table2[Bill],Table2[Weight?],"Error")</f>
        <v>8</v>
      </c>
    </row>
    <row r="11" spans="1:8" x14ac:dyDescent="0.2">
      <c r="A11" t="s">
        <v>43</v>
      </c>
      <c r="B11" t="s">
        <v>1</v>
      </c>
      <c r="C11" t="s">
        <v>9</v>
      </c>
      <c r="D11" t="s">
        <v>3</v>
      </c>
      <c r="E11">
        <f>IF(_7176[[#This Row],[Vote]]="YEA",1,0)</f>
        <v>0</v>
      </c>
      <c r="F11">
        <f>_xlfn.XLOOKUP("H.R. 7176",Table2[Bill],Table2[Agree Value])</f>
        <v>0</v>
      </c>
      <c r="G11">
        <f>IF(_7176[[#This Row],[Value]]=_7176[[#This Row],[Agree]],_7176[[#This Row],[Count]],0)</f>
        <v>8</v>
      </c>
      <c r="H11">
        <f>_xlfn.XLOOKUP("H.R. 7176",Table2[Bill],Table2[Weight?],"Error")</f>
        <v>8</v>
      </c>
    </row>
    <row r="12" spans="1:8" x14ac:dyDescent="0.2">
      <c r="A12" t="s">
        <v>46</v>
      </c>
      <c r="B12" t="s">
        <v>1</v>
      </c>
      <c r="C12" t="s">
        <v>47</v>
      </c>
      <c r="D12" t="s">
        <v>400</v>
      </c>
      <c r="E12">
        <f>IF(_7176[[#This Row],[Vote]]="YEA",1,0)</f>
        <v>0</v>
      </c>
      <c r="F12">
        <f>_xlfn.XLOOKUP("H.R. 7176",Table2[Bill],Table2[Agree Value])</f>
        <v>0</v>
      </c>
      <c r="G12">
        <f>IF(_7176[[#This Row],[Value]]=_7176[[#This Row],[Agree]],_7176[[#This Row],[Count]],0)</f>
        <v>8</v>
      </c>
      <c r="H12">
        <f>_xlfn.XLOOKUP("H.R. 7176",Table2[Bill],Table2[Weight?],"Error")</f>
        <v>8</v>
      </c>
    </row>
    <row r="13" spans="1:8" x14ac:dyDescent="0.2">
      <c r="A13" t="s">
        <v>53</v>
      </c>
      <c r="B13" t="s">
        <v>1</v>
      </c>
      <c r="C13" t="s">
        <v>13</v>
      </c>
      <c r="D13" t="s">
        <v>3</v>
      </c>
      <c r="E13">
        <f>IF(_7176[[#This Row],[Vote]]="YEA",1,0)</f>
        <v>0</v>
      </c>
      <c r="F13">
        <f>_xlfn.XLOOKUP("H.R. 7176",Table2[Bill],Table2[Agree Value])</f>
        <v>0</v>
      </c>
      <c r="G13">
        <f>IF(_7176[[#This Row],[Value]]=_7176[[#This Row],[Agree]],_7176[[#This Row],[Count]],0)</f>
        <v>8</v>
      </c>
      <c r="H13">
        <f>_xlfn.XLOOKUP("H.R. 7176",Table2[Bill],Table2[Weight?],"Error")</f>
        <v>8</v>
      </c>
    </row>
    <row r="14" spans="1:8" x14ac:dyDescent="0.2">
      <c r="A14" t="s">
        <v>55</v>
      </c>
      <c r="B14" t="s">
        <v>1</v>
      </c>
      <c r="C14" t="s">
        <v>42</v>
      </c>
      <c r="D14" t="s">
        <v>3</v>
      </c>
      <c r="E14">
        <f>IF(_7176[[#This Row],[Vote]]="YEA",1,0)</f>
        <v>0</v>
      </c>
      <c r="F14">
        <f>_xlfn.XLOOKUP("H.R. 7176",Table2[Bill],Table2[Agree Value])</f>
        <v>0</v>
      </c>
      <c r="G14">
        <f>IF(_7176[[#This Row],[Value]]=_7176[[#This Row],[Agree]],_7176[[#This Row],[Count]],0)</f>
        <v>8</v>
      </c>
      <c r="H14">
        <f>_xlfn.XLOOKUP("H.R. 7176",Table2[Bill],Table2[Weight?],"Error")</f>
        <v>8</v>
      </c>
    </row>
    <row r="15" spans="1:8" x14ac:dyDescent="0.2">
      <c r="A15" t="s">
        <v>56</v>
      </c>
      <c r="B15" t="s">
        <v>1</v>
      </c>
      <c r="C15" t="s">
        <v>57</v>
      </c>
      <c r="D15" t="s">
        <v>3</v>
      </c>
      <c r="E15">
        <f>IF(_7176[[#This Row],[Vote]]="YEA",1,0)</f>
        <v>0</v>
      </c>
      <c r="F15">
        <f>_xlfn.XLOOKUP("H.R. 7176",Table2[Bill],Table2[Agree Value])</f>
        <v>0</v>
      </c>
      <c r="G15">
        <f>IF(_7176[[#This Row],[Value]]=_7176[[#This Row],[Agree]],_7176[[#This Row],[Count]],0)</f>
        <v>8</v>
      </c>
      <c r="H15">
        <f>_xlfn.XLOOKUP("H.R. 7176",Table2[Bill],Table2[Weight?],"Error")</f>
        <v>8</v>
      </c>
    </row>
    <row r="16" spans="1:8" x14ac:dyDescent="0.2">
      <c r="A16" t="s">
        <v>60</v>
      </c>
      <c r="B16" t="s">
        <v>1</v>
      </c>
      <c r="C16" t="s">
        <v>42</v>
      </c>
      <c r="D16" t="s">
        <v>3</v>
      </c>
      <c r="E16">
        <f>IF(_7176[[#This Row],[Vote]]="YEA",1,0)</f>
        <v>0</v>
      </c>
      <c r="F16">
        <f>_xlfn.XLOOKUP("H.R. 7176",Table2[Bill],Table2[Agree Value])</f>
        <v>0</v>
      </c>
      <c r="G16">
        <f>IF(_7176[[#This Row],[Value]]=_7176[[#This Row],[Agree]],_7176[[#This Row],[Count]],0)</f>
        <v>8</v>
      </c>
      <c r="H16">
        <f>_xlfn.XLOOKUP("H.R. 7176",Table2[Bill],Table2[Weight?],"Error")</f>
        <v>8</v>
      </c>
    </row>
    <row r="17" spans="1:8" x14ac:dyDescent="0.2">
      <c r="A17" t="s">
        <v>63</v>
      </c>
      <c r="B17" t="s">
        <v>1</v>
      </c>
      <c r="C17" t="s">
        <v>64</v>
      </c>
      <c r="D17" t="s">
        <v>3</v>
      </c>
      <c r="E17">
        <f>IF(_7176[[#This Row],[Vote]]="YEA",1,0)</f>
        <v>0</v>
      </c>
      <c r="F17">
        <f>_xlfn.XLOOKUP("H.R. 7176",Table2[Bill],Table2[Agree Value])</f>
        <v>0</v>
      </c>
      <c r="G17">
        <f>IF(_7176[[#This Row],[Value]]=_7176[[#This Row],[Agree]],_7176[[#This Row],[Count]],0)</f>
        <v>8</v>
      </c>
      <c r="H17">
        <f>_xlfn.XLOOKUP("H.R. 7176",Table2[Bill],Table2[Weight?],"Error")</f>
        <v>8</v>
      </c>
    </row>
    <row r="18" spans="1:8" x14ac:dyDescent="0.2">
      <c r="A18" t="s">
        <v>65</v>
      </c>
      <c r="B18" t="s">
        <v>1</v>
      </c>
      <c r="C18" t="s">
        <v>66</v>
      </c>
      <c r="D18" t="s">
        <v>3</v>
      </c>
      <c r="E18">
        <f>IF(_7176[[#This Row],[Vote]]="YEA",1,0)</f>
        <v>0</v>
      </c>
      <c r="F18">
        <f>_xlfn.XLOOKUP("H.R. 7176",Table2[Bill],Table2[Agree Value])</f>
        <v>0</v>
      </c>
      <c r="G18">
        <f>IF(_7176[[#This Row],[Value]]=_7176[[#This Row],[Agree]],_7176[[#This Row],[Count]],0)</f>
        <v>8</v>
      </c>
      <c r="H18">
        <f>_xlfn.XLOOKUP("H.R. 7176",Table2[Bill],Table2[Weight?],"Error")</f>
        <v>8</v>
      </c>
    </row>
    <row r="19" spans="1:8" x14ac:dyDescent="0.2">
      <c r="A19" t="s">
        <v>68</v>
      </c>
      <c r="B19" t="s">
        <v>1</v>
      </c>
      <c r="C19" t="s">
        <v>31</v>
      </c>
      <c r="D19" t="s">
        <v>3</v>
      </c>
      <c r="E19">
        <f>IF(_7176[[#This Row],[Vote]]="YEA",1,0)</f>
        <v>0</v>
      </c>
      <c r="F19">
        <f>_xlfn.XLOOKUP("H.R. 7176",Table2[Bill],Table2[Agree Value])</f>
        <v>0</v>
      </c>
      <c r="G19">
        <f>IF(_7176[[#This Row],[Value]]=_7176[[#This Row],[Agree]],_7176[[#This Row],[Count]],0)</f>
        <v>8</v>
      </c>
      <c r="H19">
        <f>_xlfn.XLOOKUP("H.R. 7176",Table2[Bill],Table2[Weight?],"Error")</f>
        <v>8</v>
      </c>
    </row>
    <row r="20" spans="1:8" x14ac:dyDescent="0.2">
      <c r="A20" t="s">
        <v>69</v>
      </c>
      <c r="B20" t="s">
        <v>1</v>
      </c>
      <c r="C20" t="s">
        <v>9</v>
      </c>
      <c r="D20" t="s">
        <v>3</v>
      </c>
      <c r="E20">
        <f>IF(_7176[[#This Row],[Vote]]="YEA",1,0)</f>
        <v>0</v>
      </c>
      <c r="F20">
        <f>_xlfn.XLOOKUP("H.R. 7176",Table2[Bill],Table2[Agree Value])</f>
        <v>0</v>
      </c>
      <c r="G20">
        <f>IF(_7176[[#This Row],[Value]]=_7176[[#This Row],[Agree]],_7176[[#This Row],[Count]],0)</f>
        <v>8</v>
      </c>
      <c r="H20">
        <f>_xlfn.XLOOKUP("H.R. 7176",Table2[Bill],Table2[Weight?],"Error")</f>
        <v>8</v>
      </c>
    </row>
    <row r="21" spans="1:8" x14ac:dyDescent="0.2">
      <c r="A21" t="s">
        <v>73</v>
      </c>
      <c r="B21" t="s">
        <v>1</v>
      </c>
      <c r="C21" t="s">
        <v>62</v>
      </c>
      <c r="D21" t="s">
        <v>3</v>
      </c>
      <c r="E21">
        <f>IF(_7176[[#This Row],[Vote]]="YEA",1,0)</f>
        <v>0</v>
      </c>
      <c r="F21">
        <f>_xlfn.XLOOKUP("H.R. 7176",Table2[Bill],Table2[Agree Value])</f>
        <v>0</v>
      </c>
      <c r="G21">
        <f>IF(_7176[[#This Row],[Value]]=_7176[[#This Row],[Agree]],_7176[[#This Row],[Count]],0)</f>
        <v>8</v>
      </c>
      <c r="H21">
        <f>_xlfn.XLOOKUP("H.R. 7176",Table2[Bill],Table2[Weight?],"Error")</f>
        <v>8</v>
      </c>
    </row>
    <row r="22" spans="1:8" x14ac:dyDescent="0.2">
      <c r="A22" t="s">
        <v>78</v>
      </c>
      <c r="B22" t="s">
        <v>1</v>
      </c>
      <c r="C22" t="s">
        <v>11</v>
      </c>
      <c r="D22" t="s">
        <v>3</v>
      </c>
      <c r="E22">
        <f>IF(_7176[[#This Row],[Vote]]="YEA",1,0)</f>
        <v>0</v>
      </c>
      <c r="F22">
        <f>_xlfn.XLOOKUP("H.R. 7176",Table2[Bill],Table2[Agree Value])</f>
        <v>0</v>
      </c>
      <c r="G22">
        <f>IF(_7176[[#This Row],[Value]]=_7176[[#This Row],[Agree]],_7176[[#This Row],[Count]],0)</f>
        <v>8</v>
      </c>
      <c r="H22">
        <f>_xlfn.XLOOKUP("H.R. 7176",Table2[Bill],Table2[Weight?],"Error")</f>
        <v>8</v>
      </c>
    </row>
    <row r="23" spans="1:8" x14ac:dyDescent="0.2">
      <c r="A23" t="s">
        <v>81</v>
      </c>
      <c r="B23" t="s">
        <v>1</v>
      </c>
      <c r="C23" t="s">
        <v>59</v>
      </c>
      <c r="D23" t="s">
        <v>7</v>
      </c>
      <c r="E23">
        <f>IF(_7176[[#This Row],[Vote]]="YEA",1,0)</f>
        <v>1</v>
      </c>
      <c r="F23">
        <f>_xlfn.XLOOKUP("H.R. 7176",Table2[Bill],Table2[Agree Value])</f>
        <v>0</v>
      </c>
      <c r="G23">
        <f>IF(_7176[[#This Row],[Value]]=_7176[[#This Row],[Agree]],_7176[[#This Row],[Count]],0)</f>
        <v>0</v>
      </c>
      <c r="H23">
        <f>_xlfn.XLOOKUP("H.R. 7176",Table2[Bill],Table2[Weight?],"Error")</f>
        <v>8</v>
      </c>
    </row>
    <row r="24" spans="1:8" x14ac:dyDescent="0.2">
      <c r="A24" t="s">
        <v>82</v>
      </c>
      <c r="B24" t="s">
        <v>1</v>
      </c>
      <c r="C24" t="s">
        <v>9</v>
      </c>
      <c r="D24" t="s">
        <v>3</v>
      </c>
      <c r="E24">
        <f>IF(_7176[[#This Row],[Vote]]="YEA",1,0)</f>
        <v>0</v>
      </c>
      <c r="F24">
        <f>_xlfn.XLOOKUP("H.R. 7176",Table2[Bill],Table2[Agree Value])</f>
        <v>0</v>
      </c>
      <c r="G24">
        <f>IF(_7176[[#This Row],[Value]]=_7176[[#This Row],[Agree]],_7176[[#This Row],[Count]],0)</f>
        <v>8</v>
      </c>
      <c r="H24">
        <f>_xlfn.XLOOKUP("H.R. 7176",Table2[Bill],Table2[Weight?],"Error")</f>
        <v>8</v>
      </c>
    </row>
    <row r="25" spans="1:8" x14ac:dyDescent="0.2">
      <c r="A25" t="s">
        <v>83</v>
      </c>
      <c r="B25" t="s">
        <v>1</v>
      </c>
      <c r="C25" t="s">
        <v>9</v>
      </c>
      <c r="D25" t="s">
        <v>3</v>
      </c>
      <c r="E25">
        <f>IF(_7176[[#This Row],[Vote]]="YEA",1,0)</f>
        <v>0</v>
      </c>
      <c r="F25">
        <f>_xlfn.XLOOKUP("H.R. 7176",Table2[Bill],Table2[Agree Value])</f>
        <v>0</v>
      </c>
      <c r="G25">
        <f>IF(_7176[[#This Row],[Value]]=_7176[[#This Row],[Agree]],_7176[[#This Row],[Count]],0)</f>
        <v>8</v>
      </c>
      <c r="H25">
        <f>_xlfn.XLOOKUP("H.R. 7176",Table2[Bill],Table2[Weight?],"Error")</f>
        <v>8</v>
      </c>
    </row>
    <row r="26" spans="1:8" x14ac:dyDescent="0.2">
      <c r="A26" t="s">
        <v>86</v>
      </c>
      <c r="B26" t="s">
        <v>1</v>
      </c>
      <c r="C26" t="s">
        <v>29</v>
      </c>
      <c r="D26" t="s">
        <v>3</v>
      </c>
      <c r="E26">
        <f>IF(_7176[[#This Row],[Vote]]="YEA",1,0)</f>
        <v>0</v>
      </c>
      <c r="F26">
        <f>_xlfn.XLOOKUP("H.R. 7176",Table2[Bill],Table2[Agree Value])</f>
        <v>0</v>
      </c>
      <c r="G26">
        <f>IF(_7176[[#This Row],[Value]]=_7176[[#This Row],[Agree]],_7176[[#This Row],[Count]],0)</f>
        <v>8</v>
      </c>
      <c r="H26">
        <f>_xlfn.XLOOKUP("H.R. 7176",Table2[Bill],Table2[Weight?],"Error")</f>
        <v>8</v>
      </c>
    </row>
    <row r="27" spans="1:8" x14ac:dyDescent="0.2">
      <c r="A27" t="s">
        <v>88</v>
      </c>
      <c r="B27" t="s">
        <v>1</v>
      </c>
      <c r="C27" t="s">
        <v>89</v>
      </c>
      <c r="D27" t="s">
        <v>3</v>
      </c>
      <c r="E27">
        <f>IF(_7176[[#This Row],[Vote]]="YEA",1,0)</f>
        <v>0</v>
      </c>
      <c r="F27">
        <f>_xlfn.XLOOKUP("H.R. 7176",Table2[Bill],Table2[Agree Value])</f>
        <v>0</v>
      </c>
      <c r="G27">
        <f>IF(_7176[[#This Row],[Value]]=_7176[[#This Row],[Agree]],_7176[[#This Row],[Count]],0)</f>
        <v>8</v>
      </c>
      <c r="H27">
        <f>_xlfn.XLOOKUP("H.R. 7176",Table2[Bill],Table2[Weight?],"Error")</f>
        <v>8</v>
      </c>
    </row>
    <row r="28" spans="1:8" x14ac:dyDescent="0.2">
      <c r="A28" t="s">
        <v>91</v>
      </c>
      <c r="B28" t="s">
        <v>1</v>
      </c>
      <c r="C28" t="s">
        <v>66</v>
      </c>
      <c r="D28" t="s">
        <v>3</v>
      </c>
      <c r="E28">
        <f>IF(_7176[[#This Row],[Vote]]="YEA",1,0)</f>
        <v>0</v>
      </c>
      <c r="F28">
        <f>_xlfn.XLOOKUP("H.R. 7176",Table2[Bill],Table2[Agree Value])</f>
        <v>0</v>
      </c>
      <c r="G28">
        <f>IF(_7176[[#This Row],[Value]]=_7176[[#This Row],[Agree]],_7176[[#This Row],[Count]],0)</f>
        <v>8</v>
      </c>
      <c r="H28">
        <f>_xlfn.XLOOKUP("H.R. 7176",Table2[Bill],Table2[Weight?],"Error")</f>
        <v>8</v>
      </c>
    </row>
    <row r="29" spans="1:8" x14ac:dyDescent="0.2">
      <c r="A29" t="s">
        <v>92</v>
      </c>
      <c r="B29" t="s">
        <v>1</v>
      </c>
      <c r="C29" t="s">
        <v>15</v>
      </c>
      <c r="D29" t="s">
        <v>3</v>
      </c>
      <c r="E29">
        <f>IF(_7176[[#This Row],[Vote]]="YEA",1,0)</f>
        <v>0</v>
      </c>
      <c r="F29">
        <f>_xlfn.XLOOKUP("H.R. 7176",Table2[Bill],Table2[Agree Value])</f>
        <v>0</v>
      </c>
      <c r="G29">
        <f>IF(_7176[[#This Row],[Value]]=_7176[[#This Row],[Agree]],_7176[[#This Row],[Count]],0)</f>
        <v>8</v>
      </c>
      <c r="H29">
        <f>_xlfn.XLOOKUP("H.R. 7176",Table2[Bill],Table2[Weight?],"Error")</f>
        <v>8</v>
      </c>
    </row>
    <row r="30" spans="1:8" x14ac:dyDescent="0.2">
      <c r="A30" t="s">
        <v>93</v>
      </c>
      <c r="B30" t="s">
        <v>1</v>
      </c>
      <c r="C30" t="s">
        <v>94</v>
      </c>
      <c r="D30" t="s">
        <v>3</v>
      </c>
      <c r="E30">
        <f>IF(_7176[[#This Row],[Vote]]="YEA",1,0)</f>
        <v>0</v>
      </c>
      <c r="F30">
        <f>_xlfn.XLOOKUP("H.R. 7176",Table2[Bill],Table2[Agree Value])</f>
        <v>0</v>
      </c>
      <c r="G30">
        <f>IF(_7176[[#This Row],[Value]]=_7176[[#This Row],[Agree]],_7176[[#This Row],[Count]],0)</f>
        <v>8</v>
      </c>
      <c r="H30">
        <f>_xlfn.XLOOKUP("H.R. 7176",Table2[Bill],Table2[Weight?],"Error")</f>
        <v>8</v>
      </c>
    </row>
    <row r="31" spans="1:8" x14ac:dyDescent="0.2">
      <c r="A31" t="s">
        <v>95</v>
      </c>
      <c r="B31" t="s">
        <v>1</v>
      </c>
      <c r="C31" t="s">
        <v>62</v>
      </c>
      <c r="D31" t="s">
        <v>3</v>
      </c>
      <c r="E31">
        <f>IF(_7176[[#This Row],[Vote]]="YEA",1,0)</f>
        <v>0</v>
      </c>
      <c r="F31">
        <f>_xlfn.XLOOKUP("H.R. 7176",Table2[Bill],Table2[Agree Value])</f>
        <v>0</v>
      </c>
      <c r="G31">
        <f>IF(_7176[[#This Row],[Value]]=_7176[[#This Row],[Agree]],_7176[[#This Row],[Count]],0)</f>
        <v>8</v>
      </c>
      <c r="H31">
        <f>_xlfn.XLOOKUP("H.R. 7176",Table2[Bill],Table2[Weight?],"Error")</f>
        <v>8</v>
      </c>
    </row>
    <row r="32" spans="1:8" x14ac:dyDescent="0.2">
      <c r="A32" t="s">
        <v>96</v>
      </c>
      <c r="B32" t="s">
        <v>1</v>
      </c>
      <c r="C32" t="s">
        <v>39</v>
      </c>
      <c r="D32" t="s">
        <v>3</v>
      </c>
      <c r="E32">
        <f>IF(_7176[[#This Row],[Vote]]="YEA",1,0)</f>
        <v>0</v>
      </c>
      <c r="F32">
        <f>_xlfn.XLOOKUP("H.R. 7176",Table2[Bill],Table2[Agree Value])</f>
        <v>0</v>
      </c>
      <c r="G32">
        <f>IF(_7176[[#This Row],[Value]]=_7176[[#This Row],[Agree]],_7176[[#This Row],[Count]],0)</f>
        <v>8</v>
      </c>
      <c r="H32">
        <f>_xlfn.XLOOKUP("H.R. 7176",Table2[Bill],Table2[Weight?],"Error")</f>
        <v>8</v>
      </c>
    </row>
    <row r="33" spans="1:8" x14ac:dyDescent="0.2">
      <c r="A33" t="s">
        <v>97</v>
      </c>
      <c r="B33" t="s">
        <v>1</v>
      </c>
      <c r="C33" t="s">
        <v>15</v>
      </c>
      <c r="D33" t="s">
        <v>3</v>
      </c>
      <c r="E33">
        <f>IF(_7176[[#This Row],[Vote]]="YEA",1,0)</f>
        <v>0</v>
      </c>
      <c r="F33">
        <f>_xlfn.XLOOKUP("H.R. 7176",Table2[Bill],Table2[Agree Value])</f>
        <v>0</v>
      </c>
      <c r="G33">
        <f>IF(_7176[[#This Row],[Value]]=_7176[[#This Row],[Agree]],_7176[[#This Row],[Count]],0)</f>
        <v>8</v>
      </c>
      <c r="H33">
        <f>_xlfn.XLOOKUP("H.R. 7176",Table2[Bill],Table2[Weight?],"Error")</f>
        <v>8</v>
      </c>
    </row>
    <row r="34" spans="1:8" x14ac:dyDescent="0.2">
      <c r="A34" t="s">
        <v>99</v>
      </c>
      <c r="B34" t="s">
        <v>1</v>
      </c>
      <c r="C34" t="s">
        <v>39</v>
      </c>
      <c r="D34" t="s">
        <v>3</v>
      </c>
      <c r="E34">
        <f>IF(_7176[[#This Row],[Vote]]="YEA",1,0)</f>
        <v>0</v>
      </c>
      <c r="F34">
        <f>_xlfn.XLOOKUP("H.R. 7176",Table2[Bill],Table2[Agree Value])</f>
        <v>0</v>
      </c>
      <c r="G34">
        <f>IF(_7176[[#This Row],[Value]]=_7176[[#This Row],[Agree]],_7176[[#This Row],[Count]],0)</f>
        <v>8</v>
      </c>
      <c r="H34">
        <f>_xlfn.XLOOKUP("H.R. 7176",Table2[Bill],Table2[Weight?],"Error")</f>
        <v>8</v>
      </c>
    </row>
    <row r="35" spans="1:8" x14ac:dyDescent="0.2">
      <c r="A35" t="s">
        <v>100</v>
      </c>
      <c r="B35" t="s">
        <v>1</v>
      </c>
      <c r="C35" t="s">
        <v>9</v>
      </c>
      <c r="D35" t="s">
        <v>400</v>
      </c>
      <c r="E35">
        <f>IF(_7176[[#This Row],[Vote]]="YEA",1,0)</f>
        <v>0</v>
      </c>
      <c r="F35">
        <f>_xlfn.XLOOKUP("H.R. 7176",Table2[Bill],Table2[Agree Value])</f>
        <v>0</v>
      </c>
      <c r="G35">
        <f>IF(_7176[[#This Row],[Value]]=_7176[[#This Row],[Agree]],_7176[[#This Row],[Count]],0)</f>
        <v>8</v>
      </c>
      <c r="H35">
        <f>_xlfn.XLOOKUP("H.R. 7176",Table2[Bill],Table2[Weight?],"Error")</f>
        <v>8</v>
      </c>
    </row>
    <row r="36" spans="1:8" x14ac:dyDescent="0.2">
      <c r="A36" t="s">
        <v>102</v>
      </c>
      <c r="B36" t="s">
        <v>1</v>
      </c>
      <c r="C36" t="s">
        <v>24</v>
      </c>
      <c r="D36" t="s">
        <v>3</v>
      </c>
      <c r="E36">
        <f>IF(_7176[[#This Row],[Vote]]="YEA",1,0)</f>
        <v>0</v>
      </c>
      <c r="F36">
        <f>_xlfn.XLOOKUP("H.R. 7176",Table2[Bill],Table2[Agree Value])</f>
        <v>0</v>
      </c>
      <c r="G36">
        <f>IF(_7176[[#This Row],[Value]]=_7176[[#This Row],[Agree]],_7176[[#This Row],[Count]],0)</f>
        <v>8</v>
      </c>
      <c r="H36">
        <f>_xlfn.XLOOKUP("H.R. 7176",Table2[Bill],Table2[Weight?],"Error")</f>
        <v>8</v>
      </c>
    </row>
    <row r="37" spans="1:8" x14ac:dyDescent="0.2">
      <c r="A37" t="s">
        <v>103</v>
      </c>
      <c r="B37" t="s">
        <v>1</v>
      </c>
      <c r="C37" t="s">
        <v>64</v>
      </c>
      <c r="D37" t="s">
        <v>3</v>
      </c>
      <c r="E37">
        <f>IF(_7176[[#This Row],[Vote]]="YEA",1,0)</f>
        <v>0</v>
      </c>
      <c r="F37">
        <f>_xlfn.XLOOKUP("H.R. 7176",Table2[Bill],Table2[Agree Value])</f>
        <v>0</v>
      </c>
      <c r="G37">
        <f>IF(_7176[[#This Row],[Value]]=_7176[[#This Row],[Agree]],_7176[[#This Row],[Count]],0)</f>
        <v>8</v>
      </c>
      <c r="H37">
        <f>_xlfn.XLOOKUP("H.R. 7176",Table2[Bill],Table2[Weight?],"Error")</f>
        <v>8</v>
      </c>
    </row>
    <row r="38" spans="1:8" x14ac:dyDescent="0.2">
      <c r="A38" t="s">
        <v>104</v>
      </c>
      <c r="B38" t="s">
        <v>1</v>
      </c>
      <c r="C38" t="s">
        <v>11</v>
      </c>
      <c r="D38" t="s">
        <v>3</v>
      </c>
      <c r="E38">
        <f>IF(_7176[[#This Row],[Vote]]="YEA",1,0)</f>
        <v>0</v>
      </c>
      <c r="F38">
        <f>_xlfn.XLOOKUP("H.R. 7176",Table2[Bill],Table2[Agree Value])</f>
        <v>0</v>
      </c>
      <c r="G38">
        <f>IF(_7176[[#This Row],[Value]]=_7176[[#This Row],[Agree]],_7176[[#This Row],[Count]],0)</f>
        <v>8</v>
      </c>
      <c r="H38">
        <f>_xlfn.XLOOKUP("H.R. 7176",Table2[Bill],Table2[Weight?],"Error")</f>
        <v>8</v>
      </c>
    </row>
    <row r="39" spans="1:8" x14ac:dyDescent="0.2">
      <c r="A39" t="s">
        <v>107</v>
      </c>
      <c r="B39" t="s">
        <v>1</v>
      </c>
      <c r="C39" t="s">
        <v>108</v>
      </c>
      <c r="D39" t="s">
        <v>3</v>
      </c>
      <c r="E39">
        <f>IF(_7176[[#This Row],[Vote]]="YEA",1,0)</f>
        <v>0</v>
      </c>
      <c r="F39">
        <f>_xlfn.XLOOKUP("H.R. 7176",Table2[Bill],Table2[Agree Value])</f>
        <v>0</v>
      </c>
      <c r="G39">
        <f>IF(_7176[[#This Row],[Value]]=_7176[[#This Row],[Agree]],_7176[[#This Row],[Count]],0)</f>
        <v>8</v>
      </c>
      <c r="H39">
        <f>_xlfn.XLOOKUP("H.R. 7176",Table2[Bill],Table2[Weight?],"Error")</f>
        <v>8</v>
      </c>
    </row>
    <row r="40" spans="1:8" x14ac:dyDescent="0.2">
      <c r="A40" t="s">
        <v>110</v>
      </c>
      <c r="B40" t="s">
        <v>1</v>
      </c>
      <c r="C40" t="s">
        <v>75</v>
      </c>
      <c r="D40" t="s">
        <v>3</v>
      </c>
      <c r="E40">
        <f>IF(_7176[[#This Row],[Vote]]="YEA",1,0)</f>
        <v>0</v>
      </c>
      <c r="F40">
        <f>_xlfn.XLOOKUP("H.R. 7176",Table2[Bill],Table2[Agree Value])</f>
        <v>0</v>
      </c>
      <c r="G40">
        <f>IF(_7176[[#This Row],[Value]]=_7176[[#This Row],[Agree]],_7176[[#This Row],[Count]],0)</f>
        <v>8</v>
      </c>
      <c r="H40">
        <f>_xlfn.XLOOKUP("H.R. 7176",Table2[Bill],Table2[Weight?],"Error")</f>
        <v>8</v>
      </c>
    </row>
    <row r="41" spans="1:8" x14ac:dyDescent="0.2">
      <c r="A41" t="s">
        <v>114</v>
      </c>
      <c r="B41" t="s">
        <v>1</v>
      </c>
      <c r="C41" t="s">
        <v>47</v>
      </c>
      <c r="D41" t="s">
        <v>3</v>
      </c>
      <c r="E41">
        <f>IF(_7176[[#This Row],[Vote]]="YEA",1,0)</f>
        <v>0</v>
      </c>
      <c r="F41">
        <f>_xlfn.XLOOKUP("H.R. 7176",Table2[Bill],Table2[Agree Value])</f>
        <v>0</v>
      </c>
      <c r="G41">
        <f>IF(_7176[[#This Row],[Value]]=_7176[[#This Row],[Agree]],_7176[[#This Row],[Count]],0)</f>
        <v>8</v>
      </c>
      <c r="H41">
        <f>_xlfn.XLOOKUP("H.R. 7176",Table2[Bill],Table2[Weight?],"Error")</f>
        <v>8</v>
      </c>
    </row>
    <row r="42" spans="1:8" x14ac:dyDescent="0.2">
      <c r="A42" t="s">
        <v>115</v>
      </c>
      <c r="B42" t="s">
        <v>1</v>
      </c>
      <c r="C42" t="s">
        <v>9</v>
      </c>
      <c r="D42" t="s">
        <v>3</v>
      </c>
      <c r="E42">
        <f>IF(_7176[[#This Row],[Vote]]="YEA",1,0)</f>
        <v>0</v>
      </c>
      <c r="F42">
        <f>_xlfn.XLOOKUP("H.R. 7176",Table2[Bill],Table2[Agree Value])</f>
        <v>0</v>
      </c>
      <c r="G42">
        <f>IF(_7176[[#This Row],[Value]]=_7176[[#This Row],[Agree]],_7176[[#This Row],[Count]],0)</f>
        <v>8</v>
      </c>
      <c r="H42">
        <f>_xlfn.XLOOKUP("H.R. 7176",Table2[Bill],Table2[Weight?],"Error")</f>
        <v>8</v>
      </c>
    </row>
    <row r="43" spans="1:8" x14ac:dyDescent="0.2">
      <c r="A43" t="s">
        <v>116</v>
      </c>
      <c r="B43" t="s">
        <v>1</v>
      </c>
      <c r="C43" t="s">
        <v>9</v>
      </c>
      <c r="D43" t="s">
        <v>7</v>
      </c>
      <c r="E43">
        <f>IF(_7176[[#This Row],[Vote]]="YEA",1,0)</f>
        <v>1</v>
      </c>
      <c r="F43">
        <f>_xlfn.XLOOKUP("H.R. 7176",Table2[Bill],Table2[Agree Value])</f>
        <v>0</v>
      </c>
      <c r="G43">
        <f>IF(_7176[[#This Row],[Value]]=_7176[[#This Row],[Agree]],_7176[[#This Row],[Count]],0)</f>
        <v>0</v>
      </c>
      <c r="H43">
        <f>_xlfn.XLOOKUP("H.R. 7176",Table2[Bill],Table2[Weight?],"Error")</f>
        <v>8</v>
      </c>
    </row>
    <row r="44" spans="1:8" x14ac:dyDescent="0.2">
      <c r="A44" t="s">
        <v>117</v>
      </c>
      <c r="B44" t="s">
        <v>1</v>
      </c>
      <c r="C44" t="s">
        <v>118</v>
      </c>
      <c r="D44" t="s">
        <v>3</v>
      </c>
      <c r="E44">
        <f>IF(_7176[[#This Row],[Vote]]="YEA",1,0)</f>
        <v>0</v>
      </c>
      <c r="F44">
        <f>_xlfn.XLOOKUP("H.R. 7176",Table2[Bill],Table2[Agree Value])</f>
        <v>0</v>
      </c>
      <c r="G44">
        <f>IF(_7176[[#This Row],[Value]]=_7176[[#This Row],[Agree]],_7176[[#This Row],[Count]],0)</f>
        <v>8</v>
      </c>
      <c r="H44">
        <f>_xlfn.XLOOKUP("H.R. 7176",Table2[Bill],Table2[Weight?],"Error")</f>
        <v>8</v>
      </c>
    </row>
    <row r="45" spans="1:8" x14ac:dyDescent="0.2">
      <c r="A45" t="s">
        <v>119</v>
      </c>
      <c r="B45" t="s">
        <v>1</v>
      </c>
      <c r="C45" t="s">
        <v>120</v>
      </c>
      <c r="D45" t="s">
        <v>3</v>
      </c>
      <c r="E45">
        <f>IF(_7176[[#This Row],[Vote]]="YEA",1,0)</f>
        <v>0</v>
      </c>
      <c r="F45">
        <f>_xlfn.XLOOKUP("H.R. 7176",Table2[Bill],Table2[Agree Value])</f>
        <v>0</v>
      </c>
      <c r="G45">
        <f>IF(_7176[[#This Row],[Value]]=_7176[[#This Row],[Agree]],_7176[[#This Row],[Count]],0)</f>
        <v>8</v>
      </c>
      <c r="H45">
        <f>_xlfn.XLOOKUP("H.R. 7176",Table2[Bill],Table2[Weight?],"Error")</f>
        <v>8</v>
      </c>
    </row>
    <row r="46" spans="1:8" x14ac:dyDescent="0.2">
      <c r="A46" t="s">
        <v>125</v>
      </c>
      <c r="B46" t="s">
        <v>1</v>
      </c>
      <c r="C46" t="s">
        <v>15</v>
      </c>
      <c r="D46" t="s">
        <v>3</v>
      </c>
      <c r="E46">
        <f>IF(_7176[[#This Row],[Vote]]="YEA",1,0)</f>
        <v>0</v>
      </c>
      <c r="F46">
        <f>_xlfn.XLOOKUP("H.R. 7176",Table2[Bill],Table2[Agree Value])</f>
        <v>0</v>
      </c>
      <c r="G46">
        <f>IF(_7176[[#This Row],[Value]]=_7176[[#This Row],[Agree]],_7176[[#This Row],[Count]],0)</f>
        <v>8</v>
      </c>
      <c r="H46">
        <f>_xlfn.XLOOKUP("H.R. 7176",Table2[Bill],Table2[Weight?],"Error")</f>
        <v>8</v>
      </c>
    </row>
    <row r="47" spans="1:8" x14ac:dyDescent="0.2">
      <c r="A47" t="s">
        <v>126</v>
      </c>
      <c r="B47" t="s">
        <v>1</v>
      </c>
      <c r="C47" t="s">
        <v>59</v>
      </c>
      <c r="D47" t="s">
        <v>3</v>
      </c>
      <c r="E47">
        <f>IF(_7176[[#This Row],[Vote]]="YEA",1,0)</f>
        <v>0</v>
      </c>
      <c r="F47">
        <f>_xlfn.XLOOKUP("H.R. 7176",Table2[Bill],Table2[Agree Value])</f>
        <v>0</v>
      </c>
      <c r="G47">
        <f>IF(_7176[[#This Row],[Value]]=_7176[[#This Row],[Agree]],_7176[[#This Row],[Count]],0)</f>
        <v>8</v>
      </c>
      <c r="H47">
        <f>_xlfn.XLOOKUP("H.R. 7176",Table2[Bill],Table2[Weight?],"Error")</f>
        <v>8</v>
      </c>
    </row>
    <row r="48" spans="1:8" x14ac:dyDescent="0.2">
      <c r="A48" t="s">
        <v>127</v>
      </c>
      <c r="B48" t="s">
        <v>1</v>
      </c>
      <c r="C48" t="s">
        <v>15</v>
      </c>
      <c r="D48" t="s">
        <v>7</v>
      </c>
      <c r="E48">
        <f>IF(_7176[[#This Row],[Vote]]="YEA",1,0)</f>
        <v>1</v>
      </c>
      <c r="F48">
        <f>_xlfn.XLOOKUP("H.R. 7176",Table2[Bill],Table2[Agree Value])</f>
        <v>0</v>
      </c>
      <c r="G48">
        <f>IF(_7176[[#This Row],[Value]]=_7176[[#This Row],[Agree]],_7176[[#This Row],[Count]],0)</f>
        <v>0</v>
      </c>
      <c r="H48">
        <f>_xlfn.XLOOKUP("H.R. 7176",Table2[Bill],Table2[Weight?],"Error")</f>
        <v>8</v>
      </c>
    </row>
    <row r="49" spans="1:8" x14ac:dyDescent="0.2">
      <c r="A49" t="s">
        <v>131</v>
      </c>
      <c r="B49" t="s">
        <v>1</v>
      </c>
      <c r="C49" t="s">
        <v>132</v>
      </c>
      <c r="D49" t="s">
        <v>3</v>
      </c>
      <c r="E49">
        <f>IF(_7176[[#This Row],[Vote]]="YEA",1,0)</f>
        <v>0</v>
      </c>
      <c r="F49">
        <f>_xlfn.XLOOKUP("H.R. 7176",Table2[Bill],Table2[Agree Value])</f>
        <v>0</v>
      </c>
      <c r="G49">
        <f>IF(_7176[[#This Row],[Value]]=_7176[[#This Row],[Agree]],_7176[[#This Row],[Count]],0)</f>
        <v>8</v>
      </c>
      <c r="H49">
        <f>_xlfn.XLOOKUP("H.R. 7176",Table2[Bill],Table2[Weight?],"Error")</f>
        <v>8</v>
      </c>
    </row>
    <row r="50" spans="1:8" x14ac:dyDescent="0.2">
      <c r="A50" t="s">
        <v>134</v>
      </c>
      <c r="B50" t="s">
        <v>1</v>
      </c>
      <c r="C50" t="s">
        <v>62</v>
      </c>
      <c r="D50" t="s">
        <v>3</v>
      </c>
      <c r="E50">
        <f>IF(_7176[[#This Row],[Vote]]="YEA",1,0)</f>
        <v>0</v>
      </c>
      <c r="F50">
        <f>_xlfn.XLOOKUP("H.R. 7176",Table2[Bill],Table2[Agree Value])</f>
        <v>0</v>
      </c>
      <c r="G50">
        <f>IF(_7176[[#This Row],[Value]]=_7176[[#This Row],[Agree]],_7176[[#This Row],[Count]],0)</f>
        <v>8</v>
      </c>
      <c r="H50">
        <f>_xlfn.XLOOKUP("H.R. 7176",Table2[Bill],Table2[Weight?],"Error")</f>
        <v>8</v>
      </c>
    </row>
    <row r="51" spans="1:8" x14ac:dyDescent="0.2">
      <c r="A51" t="s">
        <v>135</v>
      </c>
      <c r="B51" t="s">
        <v>1</v>
      </c>
      <c r="C51" t="s">
        <v>2</v>
      </c>
      <c r="D51" t="s">
        <v>3</v>
      </c>
      <c r="E51">
        <f>IF(_7176[[#This Row],[Vote]]="YEA",1,0)</f>
        <v>0</v>
      </c>
      <c r="F51">
        <f>_xlfn.XLOOKUP("H.R. 7176",Table2[Bill],Table2[Agree Value])</f>
        <v>0</v>
      </c>
      <c r="G51">
        <f>IF(_7176[[#This Row],[Value]]=_7176[[#This Row],[Agree]],_7176[[#This Row],[Count]],0)</f>
        <v>8</v>
      </c>
      <c r="H51">
        <f>_xlfn.XLOOKUP("H.R. 7176",Table2[Bill],Table2[Weight?],"Error")</f>
        <v>8</v>
      </c>
    </row>
    <row r="52" spans="1:8" x14ac:dyDescent="0.2">
      <c r="A52" t="s">
        <v>137</v>
      </c>
      <c r="B52" t="s">
        <v>1</v>
      </c>
      <c r="C52" t="s">
        <v>66</v>
      </c>
      <c r="D52" t="s">
        <v>3</v>
      </c>
      <c r="E52">
        <f>IF(_7176[[#This Row],[Vote]]="YEA",1,0)</f>
        <v>0</v>
      </c>
      <c r="F52">
        <f>_xlfn.XLOOKUP("H.R. 7176",Table2[Bill],Table2[Agree Value])</f>
        <v>0</v>
      </c>
      <c r="G52">
        <f>IF(_7176[[#This Row],[Value]]=_7176[[#This Row],[Agree]],_7176[[#This Row],[Count]],0)</f>
        <v>8</v>
      </c>
      <c r="H52">
        <f>_xlfn.XLOOKUP("H.R. 7176",Table2[Bill],Table2[Weight?],"Error")</f>
        <v>8</v>
      </c>
    </row>
    <row r="53" spans="1:8" x14ac:dyDescent="0.2">
      <c r="A53" t="s">
        <v>138</v>
      </c>
      <c r="B53" t="s">
        <v>1</v>
      </c>
      <c r="C53" t="s">
        <v>59</v>
      </c>
      <c r="D53" t="s">
        <v>3</v>
      </c>
      <c r="E53">
        <f>IF(_7176[[#This Row],[Vote]]="YEA",1,0)</f>
        <v>0</v>
      </c>
      <c r="F53">
        <f>_xlfn.XLOOKUP("H.R. 7176",Table2[Bill],Table2[Agree Value])</f>
        <v>0</v>
      </c>
      <c r="G53">
        <f>IF(_7176[[#This Row],[Value]]=_7176[[#This Row],[Agree]],_7176[[#This Row],[Count]],0)</f>
        <v>8</v>
      </c>
      <c r="H53">
        <f>_xlfn.XLOOKUP("H.R. 7176",Table2[Bill],Table2[Weight?],"Error")</f>
        <v>8</v>
      </c>
    </row>
    <row r="54" spans="1:8" x14ac:dyDescent="0.2">
      <c r="A54" t="s">
        <v>139</v>
      </c>
      <c r="B54" t="s">
        <v>1</v>
      </c>
      <c r="C54" t="s">
        <v>118</v>
      </c>
      <c r="D54" t="s">
        <v>3</v>
      </c>
      <c r="E54">
        <f>IF(_7176[[#This Row],[Vote]]="YEA",1,0)</f>
        <v>0</v>
      </c>
      <c r="F54">
        <f>_xlfn.XLOOKUP("H.R. 7176",Table2[Bill],Table2[Agree Value])</f>
        <v>0</v>
      </c>
      <c r="G54">
        <f>IF(_7176[[#This Row],[Value]]=_7176[[#This Row],[Agree]],_7176[[#This Row],[Count]],0)</f>
        <v>8</v>
      </c>
      <c r="H54">
        <f>_xlfn.XLOOKUP("H.R. 7176",Table2[Bill],Table2[Weight?],"Error")</f>
        <v>8</v>
      </c>
    </row>
    <row r="55" spans="1:8" x14ac:dyDescent="0.2">
      <c r="A55" t="s">
        <v>140</v>
      </c>
      <c r="B55" t="s">
        <v>1</v>
      </c>
      <c r="C55" t="s">
        <v>141</v>
      </c>
      <c r="D55" t="s">
        <v>3</v>
      </c>
      <c r="E55">
        <f>IF(_7176[[#This Row],[Vote]]="YEA",1,0)</f>
        <v>0</v>
      </c>
      <c r="F55">
        <f>_xlfn.XLOOKUP("H.R. 7176",Table2[Bill],Table2[Agree Value])</f>
        <v>0</v>
      </c>
      <c r="G55">
        <f>IF(_7176[[#This Row],[Value]]=_7176[[#This Row],[Agree]],_7176[[#This Row],[Count]],0)</f>
        <v>8</v>
      </c>
      <c r="H55">
        <f>_xlfn.XLOOKUP("H.R. 7176",Table2[Bill],Table2[Weight?],"Error")</f>
        <v>8</v>
      </c>
    </row>
    <row r="56" spans="1:8" x14ac:dyDescent="0.2">
      <c r="A56" t="s">
        <v>142</v>
      </c>
      <c r="B56" t="s">
        <v>1</v>
      </c>
      <c r="C56" t="s">
        <v>66</v>
      </c>
      <c r="D56" t="s">
        <v>3</v>
      </c>
      <c r="E56">
        <f>IF(_7176[[#This Row],[Vote]]="YEA",1,0)</f>
        <v>0</v>
      </c>
      <c r="F56">
        <f>_xlfn.XLOOKUP("H.R. 7176",Table2[Bill],Table2[Agree Value])</f>
        <v>0</v>
      </c>
      <c r="G56">
        <f>IF(_7176[[#This Row],[Value]]=_7176[[#This Row],[Agree]],_7176[[#This Row],[Count]],0)</f>
        <v>8</v>
      </c>
      <c r="H56">
        <f>_xlfn.XLOOKUP("H.R. 7176",Table2[Bill],Table2[Weight?],"Error")</f>
        <v>8</v>
      </c>
    </row>
    <row r="57" spans="1:8" x14ac:dyDescent="0.2">
      <c r="A57" t="s">
        <v>143</v>
      </c>
      <c r="B57" t="s">
        <v>1</v>
      </c>
      <c r="C57" t="s">
        <v>9</v>
      </c>
      <c r="D57" t="s">
        <v>3</v>
      </c>
      <c r="E57">
        <f>IF(_7176[[#This Row],[Vote]]="YEA",1,0)</f>
        <v>0</v>
      </c>
      <c r="F57">
        <f>_xlfn.XLOOKUP("H.R. 7176",Table2[Bill],Table2[Agree Value])</f>
        <v>0</v>
      </c>
      <c r="G57">
        <f>IF(_7176[[#This Row],[Value]]=_7176[[#This Row],[Agree]],_7176[[#This Row],[Count]],0)</f>
        <v>8</v>
      </c>
      <c r="H57">
        <f>_xlfn.XLOOKUP("H.R. 7176",Table2[Bill],Table2[Weight?],"Error")</f>
        <v>8</v>
      </c>
    </row>
    <row r="58" spans="1:8" x14ac:dyDescent="0.2">
      <c r="A58" t="s">
        <v>146</v>
      </c>
      <c r="B58" t="s">
        <v>1</v>
      </c>
      <c r="C58" t="s">
        <v>45</v>
      </c>
      <c r="D58" t="s">
        <v>3</v>
      </c>
      <c r="E58">
        <f>IF(_7176[[#This Row],[Vote]]="YEA",1,0)</f>
        <v>0</v>
      </c>
      <c r="F58">
        <f>_xlfn.XLOOKUP("H.R. 7176",Table2[Bill],Table2[Agree Value])</f>
        <v>0</v>
      </c>
      <c r="G58">
        <f>IF(_7176[[#This Row],[Value]]=_7176[[#This Row],[Agree]],_7176[[#This Row],[Count]],0)</f>
        <v>8</v>
      </c>
      <c r="H58">
        <f>_xlfn.XLOOKUP("H.R. 7176",Table2[Bill],Table2[Weight?],"Error")</f>
        <v>8</v>
      </c>
    </row>
    <row r="59" spans="1:8" x14ac:dyDescent="0.2">
      <c r="A59" t="s">
        <v>147</v>
      </c>
      <c r="B59" t="s">
        <v>1</v>
      </c>
      <c r="C59" t="s">
        <v>15</v>
      </c>
      <c r="D59" t="s">
        <v>3</v>
      </c>
      <c r="E59">
        <f>IF(_7176[[#This Row],[Vote]]="YEA",1,0)</f>
        <v>0</v>
      </c>
      <c r="F59">
        <f>_xlfn.XLOOKUP("H.R. 7176",Table2[Bill],Table2[Agree Value])</f>
        <v>0</v>
      </c>
      <c r="G59">
        <f>IF(_7176[[#This Row],[Value]]=_7176[[#This Row],[Agree]],_7176[[#This Row],[Count]],0)</f>
        <v>8</v>
      </c>
      <c r="H59">
        <f>_xlfn.XLOOKUP("H.R. 7176",Table2[Bill],Table2[Weight?],"Error")</f>
        <v>8</v>
      </c>
    </row>
    <row r="60" spans="1:8" x14ac:dyDescent="0.2">
      <c r="A60" t="s">
        <v>155</v>
      </c>
      <c r="B60" t="s">
        <v>1</v>
      </c>
      <c r="C60" t="s">
        <v>15</v>
      </c>
      <c r="D60" t="s">
        <v>3</v>
      </c>
      <c r="E60">
        <f>IF(_7176[[#This Row],[Vote]]="YEA",1,0)</f>
        <v>0</v>
      </c>
      <c r="F60">
        <f>_xlfn.XLOOKUP("H.R. 7176",Table2[Bill],Table2[Agree Value])</f>
        <v>0</v>
      </c>
      <c r="G60">
        <f>IF(_7176[[#This Row],[Value]]=_7176[[#This Row],[Agree]],_7176[[#This Row],[Count]],0)</f>
        <v>8</v>
      </c>
      <c r="H60">
        <f>_xlfn.XLOOKUP("H.R. 7176",Table2[Bill],Table2[Weight?],"Error")</f>
        <v>8</v>
      </c>
    </row>
    <row r="61" spans="1:8" x14ac:dyDescent="0.2">
      <c r="A61" t="s">
        <v>156</v>
      </c>
      <c r="B61" t="s">
        <v>1</v>
      </c>
      <c r="C61" t="s">
        <v>9</v>
      </c>
      <c r="D61" t="s">
        <v>3</v>
      </c>
      <c r="E61">
        <f>IF(_7176[[#This Row],[Vote]]="YEA",1,0)</f>
        <v>0</v>
      </c>
      <c r="F61">
        <f>_xlfn.XLOOKUP("H.R. 7176",Table2[Bill],Table2[Agree Value])</f>
        <v>0</v>
      </c>
      <c r="G61">
        <f>IF(_7176[[#This Row],[Value]]=_7176[[#This Row],[Agree]],_7176[[#This Row],[Count]],0)</f>
        <v>8</v>
      </c>
      <c r="H61">
        <f>_xlfn.XLOOKUP("H.R. 7176",Table2[Bill],Table2[Weight?],"Error")</f>
        <v>8</v>
      </c>
    </row>
    <row r="62" spans="1:8" x14ac:dyDescent="0.2">
      <c r="A62" t="s">
        <v>157</v>
      </c>
      <c r="B62" t="s">
        <v>1</v>
      </c>
      <c r="C62" t="s">
        <v>64</v>
      </c>
      <c r="D62" t="s">
        <v>3</v>
      </c>
      <c r="E62">
        <f>IF(_7176[[#This Row],[Vote]]="YEA",1,0)</f>
        <v>0</v>
      </c>
      <c r="F62">
        <f>_xlfn.XLOOKUP("H.R. 7176",Table2[Bill],Table2[Agree Value])</f>
        <v>0</v>
      </c>
      <c r="G62">
        <f>IF(_7176[[#This Row],[Value]]=_7176[[#This Row],[Agree]],_7176[[#This Row],[Count]],0)</f>
        <v>8</v>
      </c>
      <c r="H62">
        <f>_xlfn.XLOOKUP("H.R. 7176",Table2[Bill],Table2[Weight?],"Error")</f>
        <v>8</v>
      </c>
    </row>
    <row r="63" spans="1:8" x14ac:dyDescent="0.2">
      <c r="A63" t="s">
        <v>159</v>
      </c>
      <c r="B63" t="s">
        <v>1</v>
      </c>
      <c r="C63" t="s">
        <v>66</v>
      </c>
      <c r="D63" t="s">
        <v>3</v>
      </c>
      <c r="E63">
        <f>IF(_7176[[#This Row],[Vote]]="YEA",1,0)</f>
        <v>0</v>
      </c>
      <c r="F63">
        <f>_xlfn.XLOOKUP("H.R. 7176",Table2[Bill],Table2[Agree Value])</f>
        <v>0</v>
      </c>
      <c r="G63">
        <f>IF(_7176[[#This Row],[Value]]=_7176[[#This Row],[Agree]],_7176[[#This Row],[Count]],0)</f>
        <v>8</v>
      </c>
      <c r="H63">
        <f>_xlfn.XLOOKUP("H.R. 7176",Table2[Bill],Table2[Weight?],"Error")</f>
        <v>8</v>
      </c>
    </row>
    <row r="64" spans="1:8" x14ac:dyDescent="0.2">
      <c r="A64" t="s">
        <v>172</v>
      </c>
      <c r="B64" t="s">
        <v>1</v>
      </c>
      <c r="C64" t="s">
        <v>15</v>
      </c>
      <c r="D64" t="s">
        <v>3</v>
      </c>
      <c r="E64">
        <f>IF(_7176[[#This Row],[Vote]]="YEA",1,0)</f>
        <v>0</v>
      </c>
      <c r="F64">
        <f>_xlfn.XLOOKUP("H.R. 7176",Table2[Bill],Table2[Agree Value])</f>
        <v>0</v>
      </c>
      <c r="G64">
        <f>IF(_7176[[#This Row],[Value]]=_7176[[#This Row],[Agree]],_7176[[#This Row],[Count]],0)</f>
        <v>8</v>
      </c>
      <c r="H64">
        <f>_xlfn.XLOOKUP("H.R. 7176",Table2[Bill],Table2[Weight?],"Error")</f>
        <v>8</v>
      </c>
    </row>
    <row r="65" spans="1:8" x14ac:dyDescent="0.2">
      <c r="A65" t="s">
        <v>174</v>
      </c>
      <c r="B65" t="s">
        <v>1</v>
      </c>
      <c r="C65" t="s">
        <v>62</v>
      </c>
      <c r="D65" t="s">
        <v>3</v>
      </c>
      <c r="E65">
        <f>IF(_7176[[#This Row],[Vote]]="YEA",1,0)</f>
        <v>0</v>
      </c>
      <c r="F65">
        <f>_xlfn.XLOOKUP("H.R. 7176",Table2[Bill],Table2[Agree Value])</f>
        <v>0</v>
      </c>
      <c r="G65">
        <f>IF(_7176[[#This Row],[Value]]=_7176[[#This Row],[Agree]],_7176[[#This Row],[Count]],0)</f>
        <v>8</v>
      </c>
      <c r="H65">
        <f>_xlfn.XLOOKUP("H.R. 7176",Table2[Bill],Table2[Weight?],"Error")</f>
        <v>8</v>
      </c>
    </row>
    <row r="66" spans="1:8" x14ac:dyDescent="0.2">
      <c r="A66" t="s">
        <v>175</v>
      </c>
      <c r="B66" t="s">
        <v>1</v>
      </c>
      <c r="C66" t="s">
        <v>2</v>
      </c>
      <c r="D66" t="s">
        <v>3</v>
      </c>
      <c r="E66">
        <f>IF(_7176[[#This Row],[Vote]]="YEA",1,0)</f>
        <v>0</v>
      </c>
      <c r="F66">
        <f>_xlfn.XLOOKUP("H.R. 7176",Table2[Bill],Table2[Agree Value])</f>
        <v>0</v>
      </c>
      <c r="G66">
        <f>IF(_7176[[#This Row],[Value]]=_7176[[#This Row],[Agree]],_7176[[#This Row],[Count]],0)</f>
        <v>8</v>
      </c>
      <c r="H66">
        <f>_xlfn.XLOOKUP("H.R. 7176",Table2[Bill],Table2[Weight?],"Error")</f>
        <v>8</v>
      </c>
    </row>
    <row r="67" spans="1:8" x14ac:dyDescent="0.2">
      <c r="A67" t="s">
        <v>177</v>
      </c>
      <c r="B67" t="s">
        <v>1</v>
      </c>
      <c r="C67" t="s">
        <v>39</v>
      </c>
      <c r="D67" t="s">
        <v>3</v>
      </c>
      <c r="E67">
        <f>IF(_7176[[#This Row],[Vote]]="YEA",1,0)</f>
        <v>0</v>
      </c>
      <c r="F67">
        <f>_xlfn.XLOOKUP("H.R. 7176",Table2[Bill],Table2[Agree Value])</f>
        <v>0</v>
      </c>
      <c r="G67">
        <f>IF(_7176[[#This Row],[Value]]=_7176[[#This Row],[Agree]],_7176[[#This Row],[Count]],0)</f>
        <v>8</v>
      </c>
      <c r="H67">
        <f>_xlfn.XLOOKUP("H.R. 7176",Table2[Bill],Table2[Weight?],"Error")</f>
        <v>8</v>
      </c>
    </row>
    <row r="68" spans="1:8" x14ac:dyDescent="0.2">
      <c r="A68" t="s">
        <v>179</v>
      </c>
      <c r="B68" t="s">
        <v>1</v>
      </c>
      <c r="C68" t="s">
        <v>39</v>
      </c>
      <c r="D68" t="s">
        <v>3</v>
      </c>
      <c r="E68">
        <f>IF(_7176[[#This Row],[Vote]]="YEA",1,0)</f>
        <v>0</v>
      </c>
      <c r="F68">
        <f>_xlfn.XLOOKUP("H.R. 7176",Table2[Bill],Table2[Agree Value])</f>
        <v>0</v>
      </c>
      <c r="G68">
        <f>IF(_7176[[#This Row],[Value]]=_7176[[#This Row],[Agree]],_7176[[#This Row],[Count]],0)</f>
        <v>8</v>
      </c>
      <c r="H68">
        <f>_xlfn.XLOOKUP("H.R. 7176",Table2[Bill],Table2[Weight?],"Error")</f>
        <v>8</v>
      </c>
    </row>
    <row r="69" spans="1:8" x14ac:dyDescent="0.2">
      <c r="A69" t="s">
        <v>185</v>
      </c>
      <c r="B69" t="s">
        <v>1</v>
      </c>
      <c r="C69" t="s">
        <v>51</v>
      </c>
      <c r="D69" t="s">
        <v>3</v>
      </c>
      <c r="E69">
        <f>IF(_7176[[#This Row],[Vote]]="YEA",1,0)</f>
        <v>0</v>
      </c>
      <c r="F69">
        <f>_xlfn.XLOOKUP("H.R. 7176",Table2[Bill],Table2[Agree Value])</f>
        <v>0</v>
      </c>
      <c r="G69">
        <f>IF(_7176[[#This Row],[Value]]=_7176[[#This Row],[Agree]],_7176[[#This Row],[Count]],0)</f>
        <v>8</v>
      </c>
      <c r="H69">
        <f>_xlfn.XLOOKUP("H.R. 7176",Table2[Bill],Table2[Weight?],"Error")</f>
        <v>8</v>
      </c>
    </row>
    <row r="70" spans="1:8" x14ac:dyDescent="0.2">
      <c r="A70" t="s">
        <v>186</v>
      </c>
      <c r="B70" t="s">
        <v>1</v>
      </c>
      <c r="C70" t="s">
        <v>9</v>
      </c>
      <c r="D70" t="s">
        <v>3</v>
      </c>
      <c r="E70">
        <f>IF(_7176[[#This Row],[Vote]]="YEA",1,0)</f>
        <v>0</v>
      </c>
      <c r="F70">
        <f>_xlfn.XLOOKUP("H.R. 7176",Table2[Bill],Table2[Agree Value])</f>
        <v>0</v>
      </c>
      <c r="G70">
        <f>IF(_7176[[#This Row],[Value]]=_7176[[#This Row],[Agree]],_7176[[#This Row],[Count]],0)</f>
        <v>8</v>
      </c>
      <c r="H70">
        <f>_xlfn.XLOOKUP("H.R. 7176",Table2[Bill],Table2[Weight?],"Error")</f>
        <v>8</v>
      </c>
    </row>
    <row r="71" spans="1:8" x14ac:dyDescent="0.2">
      <c r="A71" t="s">
        <v>188</v>
      </c>
      <c r="B71" t="s">
        <v>1</v>
      </c>
      <c r="C71" t="s">
        <v>62</v>
      </c>
      <c r="D71" t="s">
        <v>3</v>
      </c>
      <c r="E71">
        <f>IF(_7176[[#This Row],[Vote]]="YEA",1,0)</f>
        <v>0</v>
      </c>
      <c r="F71">
        <f>_xlfn.XLOOKUP("H.R. 7176",Table2[Bill],Table2[Agree Value])</f>
        <v>0</v>
      </c>
      <c r="G71">
        <f>IF(_7176[[#This Row],[Value]]=_7176[[#This Row],[Agree]],_7176[[#This Row],[Count]],0)</f>
        <v>8</v>
      </c>
      <c r="H71">
        <f>_xlfn.XLOOKUP("H.R. 7176",Table2[Bill],Table2[Weight?],"Error")</f>
        <v>8</v>
      </c>
    </row>
    <row r="72" spans="1:8" x14ac:dyDescent="0.2">
      <c r="A72" t="s">
        <v>189</v>
      </c>
      <c r="B72" t="s">
        <v>1</v>
      </c>
      <c r="C72" t="s">
        <v>15</v>
      </c>
      <c r="D72" t="s">
        <v>3</v>
      </c>
      <c r="E72">
        <f>IF(_7176[[#This Row],[Vote]]="YEA",1,0)</f>
        <v>0</v>
      </c>
      <c r="F72">
        <f>_xlfn.XLOOKUP("H.R. 7176",Table2[Bill],Table2[Agree Value])</f>
        <v>0</v>
      </c>
      <c r="G72">
        <f>IF(_7176[[#This Row],[Value]]=_7176[[#This Row],[Agree]],_7176[[#This Row],[Count]],0)</f>
        <v>8</v>
      </c>
      <c r="H72">
        <f>_xlfn.XLOOKUP("H.R. 7176",Table2[Bill],Table2[Weight?],"Error")</f>
        <v>8</v>
      </c>
    </row>
    <row r="73" spans="1:8" x14ac:dyDescent="0.2">
      <c r="A73" t="s">
        <v>191</v>
      </c>
      <c r="B73" t="s">
        <v>1</v>
      </c>
      <c r="C73" t="s">
        <v>9</v>
      </c>
      <c r="D73" t="s">
        <v>3</v>
      </c>
      <c r="E73">
        <f>IF(_7176[[#This Row],[Vote]]="YEA",1,0)</f>
        <v>0</v>
      </c>
      <c r="F73">
        <f>_xlfn.XLOOKUP("H.R. 7176",Table2[Bill],Table2[Agree Value])</f>
        <v>0</v>
      </c>
      <c r="G73">
        <f>IF(_7176[[#This Row],[Value]]=_7176[[#This Row],[Agree]],_7176[[#This Row],[Count]],0)</f>
        <v>8</v>
      </c>
      <c r="H73">
        <f>_xlfn.XLOOKUP("H.R. 7176",Table2[Bill],Table2[Weight?],"Error")</f>
        <v>8</v>
      </c>
    </row>
    <row r="74" spans="1:8" x14ac:dyDescent="0.2">
      <c r="A74" t="s">
        <v>193</v>
      </c>
      <c r="B74" t="s">
        <v>1</v>
      </c>
      <c r="C74" t="s">
        <v>194</v>
      </c>
      <c r="D74" t="s">
        <v>7</v>
      </c>
      <c r="E74">
        <f>IF(_7176[[#This Row],[Vote]]="YEA",1,0)</f>
        <v>1</v>
      </c>
      <c r="F74">
        <f>_xlfn.XLOOKUP("H.R. 7176",Table2[Bill],Table2[Agree Value])</f>
        <v>0</v>
      </c>
      <c r="G74">
        <f>IF(_7176[[#This Row],[Value]]=_7176[[#This Row],[Agree]],_7176[[#This Row],[Count]],0)</f>
        <v>0</v>
      </c>
      <c r="H74">
        <f>_xlfn.XLOOKUP("H.R. 7176",Table2[Bill],Table2[Weight?],"Error")</f>
        <v>8</v>
      </c>
    </row>
    <row r="75" spans="1:8" x14ac:dyDescent="0.2">
      <c r="A75" t="s">
        <v>195</v>
      </c>
      <c r="B75" t="s">
        <v>1</v>
      </c>
      <c r="C75" t="s">
        <v>64</v>
      </c>
      <c r="D75" t="s">
        <v>3</v>
      </c>
      <c r="E75">
        <f>IF(_7176[[#This Row],[Vote]]="YEA",1,0)</f>
        <v>0</v>
      </c>
      <c r="F75">
        <f>_xlfn.XLOOKUP("H.R. 7176",Table2[Bill],Table2[Agree Value])</f>
        <v>0</v>
      </c>
      <c r="G75">
        <f>IF(_7176[[#This Row],[Value]]=_7176[[#This Row],[Agree]],_7176[[#This Row],[Count]],0)</f>
        <v>8</v>
      </c>
      <c r="H75">
        <f>_xlfn.XLOOKUP("H.R. 7176",Table2[Bill],Table2[Weight?],"Error")</f>
        <v>8</v>
      </c>
    </row>
    <row r="76" spans="1:8" x14ac:dyDescent="0.2">
      <c r="A76" t="s">
        <v>196</v>
      </c>
      <c r="B76" t="s">
        <v>1</v>
      </c>
      <c r="C76" t="s">
        <v>9</v>
      </c>
      <c r="D76" t="s">
        <v>3</v>
      </c>
      <c r="E76">
        <f>IF(_7176[[#This Row],[Vote]]="YEA",1,0)</f>
        <v>0</v>
      </c>
      <c r="F76">
        <f>_xlfn.XLOOKUP("H.R. 7176",Table2[Bill],Table2[Agree Value])</f>
        <v>0</v>
      </c>
      <c r="G76">
        <f>IF(_7176[[#This Row],[Value]]=_7176[[#This Row],[Agree]],_7176[[#This Row],[Count]],0)</f>
        <v>8</v>
      </c>
      <c r="H76">
        <f>_xlfn.XLOOKUP("H.R. 7176",Table2[Bill],Table2[Weight?],"Error")</f>
        <v>8</v>
      </c>
    </row>
    <row r="77" spans="1:8" x14ac:dyDescent="0.2">
      <c r="A77" t="s">
        <v>198</v>
      </c>
      <c r="B77" t="s">
        <v>1</v>
      </c>
      <c r="C77" t="s">
        <v>15</v>
      </c>
      <c r="D77" t="s">
        <v>7</v>
      </c>
      <c r="E77">
        <f>IF(_7176[[#This Row],[Vote]]="YEA",1,0)</f>
        <v>1</v>
      </c>
      <c r="F77">
        <f>_xlfn.XLOOKUP("H.R. 7176",Table2[Bill],Table2[Agree Value])</f>
        <v>0</v>
      </c>
      <c r="G77">
        <f>IF(_7176[[#This Row],[Value]]=_7176[[#This Row],[Agree]],_7176[[#This Row],[Count]],0)</f>
        <v>0</v>
      </c>
      <c r="H77">
        <f>_xlfn.XLOOKUP("H.R. 7176",Table2[Bill],Table2[Weight?],"Error")</f>
        <v>8</v>
      </c>
    </row>
    <row r="78" spans="1:8" x14ac:dyDescent="0.2">
      <c r="A78" t="s">
        <v>202</v>
      </c>
      <c r="B78" t="s">
        <v>1</v>
      </c>
      <c r="C78" t="s">
        <v>203</v>
      </c>
      <c r="D78" t="s">
        <v>3</v>
      </c>
      <c r="E78">
        <f>IF(_7176[[#This Row],[Vote]]="YEA",1,0)</f>
        <v>0</v>
      </c>
      <c r="F78">
        <f>_xlfn.XLOOKUP("H.R. 7176",Table2[Bill],Table2[Agree Value])</f>
        <v>0</v>
      </c>
      <c r="G78">
        <f>IF(_7176[[#This Row],[Value]]=_7176[[#This Row],[Agree]],_7176[[#This Row],[Count]],0)</f>
        <v>8</v>
      </c>
      <c r="H78">
        <f>_xlfn.XLOOKUP("H.R. 7176",Table2[Bill],Table2[Weight?],"Error")</f>
        <v>8</v>
      </c>
    </row>
    <row r="79" spans="1:8" x14ac:dyDescent="0.2">
      <c r="A79" t="s">
        <v>208</v>
      </c>
      <c r="B79" t="s">
        <v>1</v>
      </c>
      <c r="C79" t="s">
        <v>15</v>
      </c>
      <c r="D79" t="s">
        <v>3</v>
      </c>
      <c r="E79">
        <f>IF(_7176[[#This Row],[Vote]]="YEA",1,0)</f>
        <v>0</v>
      </c>
      <c r="F79">
        <f>_xlfn.XLOOKUP("H.R. 7176",Table2[Bill],Table2[Agree Value])</f>
        <v>0</v>
      </c>
      <c r="G79">
        <f>IF(_7176[[#This Row],[Value]]=_7176[[#This Row],[Agree]],_7176[[#This Row],[Count]],0)</f>
        <v>8</v>
      </c>
      <c r="H79">
        <f>_xlfn.XLOOKUP("H.R. 7176",Table2[Bill],Table2[Weight?],"Error")</f>
        <v>8</v>
      </c>
    </row>
    <row r="80" spans="1:8" x14ac:dyDescent="0.2">
      <c r="A80" t="s">
        <v>211</v>
      </c>
      <c r="B80" t="s">
        <v>1</v>
      </c>
      <c r="C80" t="s">
        <v>51</v>
      </c>
      <c r="D80" t="s">
        <v>3</v>
      </c>
      <c r="E80">
        <f>IF(_7176[[#This Row],[Vote]]="YEA",1,0)</f>
        <v>0</v>
      </c>
      <c r="F80">
        <f>_xlfn.XLOOKUP("H.R. 7176",Table2[Bill],Table2[Agree Value])</f>
        <v>0</v>
      </c>
      <c r="G80">
        <f>IF(_7176[[#This Row],[Value]]=_7176[[#This Row],[Agree]],_7176[[#This Row],[Count]],0)</f>
        <v>8</v>
      </c>
      <c r="H80">
        <f>_xlfn.XLOOKUP("H.R. 7176",Table2[Bill],Table2[Weight?],"Error")</f>
        <v>8</v>
      </c>
    </row>
    <row r="81" spans="1:8" x14ac:dyDescent="0.2">
      <c r="A81" t="s">
        <v>217</v>
      </c>
      <c r="B81" t="s">
        <v>1</v>
      </c>
      <c r="C81" t="s">
        <v>9</v>
      </c>
      <c r="D81" t="s">
        <v>3</v>
      </c>
      <c r="E81">
        <f>IF(_7176[[#This Row],[Vote]]="YEA",1,0)</f>
        <v>0</v>
      </c>
      <c r="F81">
        <f>_xlfn.XLOOKUP("H.R. 7176",Table2[Bill],Table2[Agree Value])</f>
        <v>0</v>
      </c>
      <c r="G81">
        <f>IF(_7176[[#This Row],[Value]]=_7176[[#This Row],[Agree]],_7176[[#This Row],[Count]],0)</f>
        <v>8</v>
      </c>
      <c r="H81">
        <f>_xlfn.XLOOKUP("H.R. 7176",Table2[Bill],Table2[Weight?],"Error")</f>
        <v>8</v>
      </c>
    </row>
    <row r="82" spans="1:8" x14ac:dyDescent="0.2">
      <c r="A82" t="s">
        <v>221</v>
      </c>
      <c r="B82" t="s">
        <v>1</v>
      </c>
      <c r="C82" t="s">
        <v>118</v>
      </c>
      <c r="D82" t="s">
        <v>3</v>
      </c>
      <c r="E82">
        <f>IF(_7176[[#This Row],[Vote]]="YEA",1,0)</f>
        <v>0</v>
      </c>
      <c r="F82">
        <f>_xlfn.XLOOKUP("H.R. 7176",Table2[Bill],Table2[Agree Value])</f>
        <v>0</v>
      </c>
      <c r="G82">
        <f>IF(_7176[[#This Row],[Value]]=_7176[[#This Row],[Agree]],_7176[[#This Row],[Count]],0)</f>
        <v>8</v>
      </c>
      <c r="H82">
        <f>_xlfn.XLOOKUP("H.R. 7176",Table2[Bill],Table2[Weight?],"Error")</f>
        <v>8</v>
      </c>
    </row>
    <row r="83" spans="1:8" x14ac:dyDescent="0.2">
      <c r="A83" t="s">
        <v>225</v>
      </c>
      <c r="B83" t="s">
        <v>1</v>
      </c>
      <c r="C83" t="s">
        <v>118</v>
      </c>
      <c r="D83" t="s">
        <v>3</v>
      </c>
      <c r="E83">
        <f>IF(_7176[[#This Row],[Vote]]="YEA",1,0)</f>
        <v>0</v>
      </c>
      <c r="F83">
        <f>_xlfn.XLOOKUP("H.R. 7176",Table2[Bill],Table2[Agree Value])</f>
        <v>0</v>
      </c>
      <c r="G83">
        <f>IF(_7176[[#This Row],[Value]]=_7176[[#This Row],[Agree]],_7176[[#This Row],[Count]],0)</f>
        <v>8</v>
      </c>
      <c r="H83">
        <f>_xlfn.XLOOKUP("H.R. 7176",Table2[Bill],Table2[Weight?],"Error")</f>
        <v>8</v>
      </c>
    </row>
    <row r="84" spans="1:8" x14ac:dyDescent="0.2">
      <c r="A84" t="s">
        <v>227</v>
      </c>
      <c r="B84" t="s">
        <v>1</v>
      </c>
      <c r="C84" t="s">
        <v>19</v>
      </c>
      <c r="D84" t="s">
        <v>3</v>
      </c>
      <c r="E84">
        <f>IF(_7176[[#This Row],[Vote]]="YEA",1,0)</f>
        <v>0</v>
      </c>
      <c r="F84">
        <f>_xlfn.XLOOKUP("H.R. 7176",Table2[Bill],Table2[Agree Value])</f>
        <v>0</v>
      </c>
      <c r="G84">
        <f>IF(_7176[[#This Row],[Value]]=_7176[[#This Row],[Agree]],_7176[[#This Row],[Count]],0)</f>
        <v>8</v>
      </c>
      <c r="H84">
        <f>_xlfn.XLOOKUP("H.R. 7176",Table2[Bill],Table2[Weight?],"Error")</f>
        <v>8</v>
      </c>
    </row>
    <row r="85" spans="1:8" x14ac:dyDescent="0.2">
      <c r="A85" t="s">
        <v>229</v>
      </c>
      <c r="B85" t="s">
        <v>1</v>
      </c>
      <c r="C85" t="s">
        <v>66</v>
      </c>
      <c r="D85" t="s">
        <v>3</v>
      </c>
      <c r="E85">
        <f>IF(_7176[[#This Row],[Vote]]="YEA",1,0)</f>
        <v>0</v>
      </c>
      <c r="F85">
        <f>_xlfn.XLOOKUP("H.R. 7176",Table2[Bill],Table2[Agree Value])</f>
        <v>0</v>
      </c>
      <c r="G85">
        <f>IF(_7176[[#This Row],[Value]]=_7176[[#This Row],[Agree]],_7176[[#This Row],[Count]],0)</f>
        <v>8</v>
      </c>
      <c r="H85">
        <f>_xlfn.XLOOKUP("H.R. 7176",Table2[Bill],Table2[Weight?],"Error")</f>
        <v>8</v>
      </c>
    </row>
    <row r="86" spans="1:8" x14ac:dyDescent="0.2">
      <c r="A86" t="s">
        <v>230</v>
      </c>
      <c r="B86" t="s">
        <v>1</v>
      </c>
      <c r="C86" t="s">
        <v>219</v>
      </c>
      <c r="D86" t="s">
        <v>3</v>
      </c>
      <c r="E86">
        <f>IF(_7176[[#This Row],[Vote]]="YEA",1,0)</f>
        <v>0</v>
      </c>
      <c r="F86">
        <f>_xlfn.XLOOKUP("H.R. 7176",Table2[Bill],Table2[Agree Value])</f>
        <v>0</v>
      </c>
      <c r="G86">
        <f>IF(_7176[[#This Row],[Value]]=_7176[[#This Row],[Agree]],_7176[[#This Row],[Count]],0)</f>
        <v>8</v>
      </c>
      <c r="H86">
        <f>_xlfn.XLOOKUP("H.R. 7176",Table2[Bill],Table2[Weight?],"Error")</f>
        <v>8</v>
      </c>
    </row>
    <row r="87" spans="1:8" x14ac:dyDescent="0.2">
      <c r="A87" t="s">
        <v>231</v>
      </c>
      <c r="B87" t="s">
        <v>1</v>
      </c>
      <c r="C87" t="s">
        <v>42</v>
      </c>
      <c r="D87" t="s">
        <v>3</v>
      </c>
      <c r="E87">
        <f>IF(_7176[[#This Row],[Vote]]="YEA",1,0)</f>
        <v>0</v>
      </c>
      <c r="F87">
        <f>_xlfn.XLOOKUP("H.R. 7176",Table2[Bill],Table2[Agree Value])</f>
        <v>0</v>
      </c>
      <c r="G87">
        <f>IF(_7176[[#This Row],[Value]]=_7176[[#This Row],[Agree]],_7176[[#This Row],[Count]],0)</f>
        <v>8</v>
      </c>
      <c r="H87">
        <f>_xlfn.XLOOKUP("H.R. 7176",Table2[Bill],Table2[Weight?],"Error")</f>
        <v>8</v>
      </c>
    </row>
    <row r="88" spans="1:8" x14ac:dyDescent="0.2">
      <c r="A88" t="s">
        <v>233</v>
      </c>
      <c r="B88" t="s">
        <v>1</v>
      </c>
      <c r="C88" t="s">
        <v>9</v>
      </c>
      <c r="D88" t="s">
        <v>3</v>
      </c>
      <c r="E88">
        <f>IF(_7176[[#This Row],[Vote]]="YEA",1,0)</f>
        <v>0</v>
      </c>
      <c r="F88">
        <f>_xlfn.XLOOKUP("H.R. 7176",Table2[Bill],Table2[Agree Value])</f>
        <v>0</v>
      </c>
      <c r="G88">
        <f>IF(_7176[[#This Row],[Value]]=_7176[[#This Row],[Agree]],_7176[[#This Row],[Count]],0)</f>
        <v>8</v>
      </c>
      <c r="H88">
        <f>_xlfn.XLOOKUP("H.R. 7176",Table2[Bill],Table2[Weight?],"Error")</f>
        <v>8</v>
      </c>
    </row>
    <row r="89" spans="1:8" x14ac:dyDescent="0.2">
      <c r="A89" t="s">
        <v>237</v>
      </c>
      <c r="B89" t="s">
        <v>1</v>
      </c>
      <c r="C89" t="s">
        <v>219</v>
      </c>
      <c r="D89" t="s">
        <v>3</v>
      </c>
      <c r="E89">
        <f>IF(_7176[[#This Row],[Vote]]="YEA",1,0)</f>
        <v>0</v>
      </c>
      <c r="F89">
        <f>_xlfn.XLOOKUP("H.R. 7176",Table2[Bill],Table2[Agree Value])</f>
        <v>0</v>
      </c>
      <c r="G89">
        <f>IF(_7176[[#This Row],[Value]]=_7176[[#This Row],[Agree]],_7176[[#This Row],[Count]],0)</f>
        <v>8</v>
      </c>
      <c r="H89">
        <f>_xlfn.XLOOKUP("H.R. 7176",Table2[Bill],Table2[Weight?],"Error")</f>
        <v>8</v>
      </c>
    </row>
    <row r="90" spans="1:8" x14ac:dyDescent="0.2">
      <c r="A90" t="s">
        <v>238</v>
      </c>
      <c r="B90" t="s">
        <v>1</v>
      </c>
      <c r="C90" t="s">
        <v>62</v>
      </c>
      <c r="D90" t="s">
        <v>3</v>
      </c>
      <c r="E90">
        <f>IF(_7176[[#This Row],[Vote]]="YEA",1,0)</f>
        <v>0</v>
      </c>
      <c r="F90">
        <f>_xlfn.XLOOKUP("H.R. 7176",Table2[Bill],Table2[Agree Value])</f>
        <v>0</v>
      </c>
      <c r="G90">
        <f>IF(_7176[[#This Row],[Value]]=_7176[[#This Row],[Agree]],_7176[[#This Row],[Count]],0)</f>
        <v>8</v>
      </c>
      <c r="H90">
        <f>_xlfn.XLOOKUP("H.R. 7176",Table2[Bill],Table2[Weight?],"Error")</f>
        <v>8</v>
      </c>
    </row>
    <row r="91" spans="1:8" x14ac:dyDescent="0.2">
      <c r="A91" t="s">
        <v>239</v>
      </c>
      <c r="B91" t="s">
        <v>1</v>
      </c>
      <c r="C91" t="s">
        <v>2</v>
      </c>
      <c r="D91" t="s">
        <v>3</v>
      </c>
      <c r="E91">
        <f>IF(_7176[[#This Row],[Vote]]="YEA",1,0)</f>
        <v>0</v>
      </c>
      <c r="F91">
        <f>_xlfn.XLOOKUP("H.R. 7176",Table2[Bill],Table2[Agree Value])</f>
        <v>0</v>
      </c>
      <c r="G91">
        <f>IF(_7176[[#This Row],[Value]]=_7176[[#This Row],[Agree]],_7176[[#This Row],[Count]],0)</f>
        <v>8</v>
      </c>
      <c r="H91">
        <f>_xlfn.XLOOKUP("H.R. 7176",Table2[Bill],Table2[Weight?],"Error")</f>
        <v>8</v>
      </c>
    </row>
    <row r="92" spans="1:8" x14ac:dyDescent="0.2">
      <c r="A92" t="s">
        <v>241</v>
      </c>
      <c r="B92" t="s">
        <v>1</v>
      </c>
      <c r="C92" t="s">
        <v>15</v>
      </c>
      <c r="D92" t="s">
        <v>3</v>
      </c>
      <c r="E92">
        <f>IF(_7176[[#This Row],[Vote]]="YEA",1,0)</f>
        <v>0</v>
      </c>
      <c r="F92">
        <f>_xlfn.XLOOKUP("H.R. 7176",Table2[Bill],Table2[Agree Value])</f>
        <v>0</v>
      </c>
      <c r="G92">
        <f>IF(_7176[[#This Row],[Value]]=_7176[[#This Row],[Agree]],_7176[[#This Row],[Count]],0)</f>
        <v>8</v>
      </c>
      <c r="H92">
        <f>_xlfn.XLOOKUP("H.R. 7176",Table2[Bill],Table2[Weight?],"Error")</f>
        <v>8</v>
      </c>
    </row>
    <row r="93" spans="1:8" x14ac:dyDescent="0.2">
      <c r="A93" t="s">
        <v>242</v>
      </c>
      <c r="B93" t="s">
        <v>1</v>
      </c>
      <c r="C93" t="s">
        <v>9</v>
      </c>
      <c r="D93" t="s">
        <v>3</v>
      </c>
      <c r="E93">
        <f>IF(_7176[[#This Row],[Vote]]="YEA",1,0)</f>
        <v>0</v>
      </c>
      <c r="F93">
        <f>_xlfn.XLOOKUP("H.R. 7176",Table2[Bill],Table2[Agree Value])</f>
        <v>0</v>
      </c>
      <c r="G93">
        <f>IF(_7176[[#This Row],[Value]]=_7176[[#This Row],[Agree]],_7176[[#This Row],[Count]],0)</f>
        <v>8</v>
      </c>
      <c r="H93">
        <f>_xlfn.XLOOKUP("H.R. 7176",Table2[Bill],Table2[Weight?],"Error")</f>
        <v>8</v>
      </c>
    </row>
    <row r="94" spans="1:8" x14ac:dyDescent="0.2">
      <c r="A94" t="s">
        <v>244</v>
      </c>
      <c r="B94" t="s">
        <v>1</v>
      </c>
      <c r="C94" t="s">
        <v>141</v>
      </c>
      <c r="D94" t="s">
        <v>3</v>
      </c>
      <c r="E94">
        <f>IF(_7176[[#This Row],[Vote]]="YEA",1,0)</f>
        <v>0</v>
      </c>
      <c r="F94">
        <f>_xlfn.XLOOKUP("H.R. 7176",Table2[Bill],Table2[Agree Value])</f>
        <v>0</v>
      </c>
      <c r="G94">
        <f>IF(_7176[[#This Row],[Value]]=_7176[[#This Row],[Agree]],_7176[[#This Row],[Count]],0)</f>
        <v>8</v>
      </c>
      <c r="H94">
        <f>_xlfn.XLOOKUP("H.R. 7176",Table2[Bill],Table2[Weight?],"Error")</f>
        <v>8</v>
      </c>
    </row>
    <row r="95" spans="1:8" x14ac:dyDescent="0.2">
      <c r="A95" t="s">
        <v>245</v>
      </c>
      <c r="B95" t="s">
        <v>1</v>
      </c>
      <c r="C95" t="s">
        <v>64</v>
      </c>
      <c r="D95" t="s">
        <v>3</v>
      </c>
      <c r="E95">
        <f>IF(_7176[[#This Row],[Vote]]="YEA",1,0)</f>
        <v>0</v>
      </c>
      <c r="F95">
        <f>_xlfn.XLOOKUP("H.R. 7176",Table2[Bill],Table2[Agree Value])</f>
        <v>0</v>
      </c>
      <c r="G95">
        <f>IF(_7176[[#This Row],[Value]]=_7176[[#This Row],[Agree]],_7176[[#This Row],[Count]],0)</f>
        <v>8</v>
      </c>
      <c r="H95">
        <f>_xlfn.XLOOKUP("H.R. 7176",Table2[Bill],Table2[Weight?],"Error")</f>
        <v>8</v>
      </c>
    </row>
    <row r="96" spans="1:8" x14ac:dyDescent="0.2">
      <c r="A96" t="s">
        <v>246</v>
      </c>
      <c r="B96" t="s">
        <v>1</v>
      </c>
      <c r="C96" t="s">
        <v>13</v>
      </c>
      <c r="D96" t="s">
        <v>3</v>
      </c>
      <c r="E96">
        <f>IF(_7176[[#This Row],[Vote]]="YEA",1,0)</f>
        <v>0</v>
      </c>
      <c r="F96">
        <f>_xlfn.XLOOKUP("H.R. 7176",Table2[Bill],Table2[Agree Value])</f>
        <v>0</v>
      </c>
      <c r="G96">
        <f>IF(_7176[[#This Row],[Value]]=_7176[[#This Row],[Agree]],_7176[[#This Row],[Count]],0)</f>
        <v>8</v>
      </c>
      <c r="H96">
        <f>_xlfn.XLOOKUP("H.R. 7176",Table2[Bill],Table2[Weight?],"Error")</f>
        <v>8</v>
      </c>
    </row>
    <row r="97" spans="1:8" x14ac:dyDescent="0.2">
      <c r="A97" t="s">
        <v>253</v>
      </c>
      <c r="B97" t="s">
        <v>1</v>
      </c>
      <c r="C97" t="s">
        <v>9</v>
      </c>
      <c r="D97" t="s">
        <v>3</v>
      </c>
      <c r="E97">
        <f>IF(_7176[[#This Row],[Vote]]="YEA",1,0)</f>
        <v>0</v>
      </c>
      <c r="F97">
        <f>_xlfn.XLOOKUP("H.R. 7176",Table2[Bill],Table2[Agree Value])</f>
        <v>0</v>
      </c>
      <c r="G97">
        <f>IF(_7176[[#This Row],[Value]]=_7176[[#This Row],[Agree]],_7176[[#This Row],[Count]],0)</f>
        <v>8</v>
      </c>
      <c r="H97">
        <f>_xlfn.XLOOKUP("H.R. 7176",Table2[Bill],Table2[Weight?],"Error")</f>
        <v>8</v>
      </c>
    </row>
    <row r="98" spans="1:8" x14ac:dyDescent="0.2">
      <c r="A98" t="s">
        <v>254</v>
      </c>
      <c r="B98" t="s">
        <v>1</v>
      </c>
      <c r="C98" t="s">
        <v>31</v>
      </c>
      <c r="D98" t="s">
        <v>3</v>
      </c>
      <c r="E98">
        <f>IF(_7176[[#This Row],[Vote]]="YEA",1,0)</f>
        <v>0</v>
      </c>
      <c r="F98">
        <f>_xlfn.XLOOKUP("H.R. 7176",Table2[Bill],Table2[Agree Value])</f>
        <v>0</v>
      </c>
      <c r="G98">
        <f>IF(_7176[[#This Row],[Value]]=_7176[[#This Row],[Agree]],_7176[[#This Row],[Count]],0)</f>
        <v>8</v>
      </c>
      <c r="H98">
        <f>_xlfn.XLOOKUP("H.R. 7176",Table2[Bill],Table2[Weight?],"Error")</f>
        <v>8</v>
      </c>
    </row>
    <row r="99" spans="1:8" x14ac:dyDescent="0.2">
      <c r="A99" t="s">
        <v>256</v>
      </c>
      <c r="B99" t="s">
        <v>1</v>
      </c>
      <c r="C99" t="s">
        <v>24</v>
      </c>
      <c r="D99" t="s">
        <v>3</v>
      </c>
      <c r="E99">
        <f>IF(_7176[[#This Row],[Vote]]="YEA",1,0)</f>
        <v>0</v>
      </c>
      <c r="F99">
        <f>_xlfn.XLOOKUP("H.R. 7176",Table2[Bill],Table2[Agree Value])</f>
        <v>0</v>
      </c>
      <c r="G99">
        <f>IF(_7176[[#This Row],[Value]]=_7176[[#This Row],[Agree]],_7176[[#This Row],[Count]],0)</f>
        <v>8</v>
      </c>
      <c r="H99">
        <f>_xlfn.XLOOKUP("H.R. 7176",Table2[Bill],Table2[Weight?],"Error")</f>
        <v>8</v>
      </c>
    </row>
    <row r="100" spans="1:8" x14ac:dyDescent="0.2">
      <c r="A100" t="s">
        <v>257</v>
      </c>
      <c r="B100" t="s">
        <v>1</v>
      </c>
      <c r="C100" t="s">
        <v>62</v>
      </c>
      <c r="D100" t="s">
        <v>3</v>
      </c>
      <c r="E100">
        <f>IF(_7176[[#This Row],[Vote]]="YEA",1,0)</f>
        <v>0</v>
      </c>
      <c r="F100">
        <f>_xlfn.XLOOKUP("H.R. 7176",Table2[Bill],Table2[Agree Value])</f>
        <v>0</v>
      </c>
      <c r="G100">
        <f>IF(_7176[[#This Row],[Value]]=_7176[[#This Row],[Agree]],_7176[[#This Row],[Count]],0)</f>
        <v>8</v>
      </c>
      <c r="H100">
        <f>_xlfn.XLOOKUP("H.R. 7176",Table2[Bill],Table2[Weight?],"Error")</f>
        <v>8</v>
      </c>
    </row>
    <row r="101" spans="1:8" x14ac:dyDescent="0.2">
      <c r="A101" t="s">
        <v>260</v>
      </c>
      <c r="B101" t="s">
        <v>1</v>
      </c>
      <c r="C101" t="s">
        <v>9</v>
      </c>
      <c r="D101" t="s">
        <v>3</v>
      </c>
      <c r="E101">
        <f>IF(_7176[[#This Row],[Vote]]="YEA",1,0)</f>
        <v>0</v>
      </c>
      <c r="F101">
        <f>_xlfn.XLOOKUP("H.R. 7176",Table2[Bill],Table2[Agree Value])</f>
        <v>0</v>
      </c>
      <c r="G101">
        <f>IF(_7176[[#This Row],[Value]]=_7176[[#This Row],[Agree]],_7176[[#This Row],[Count]],0)</f>
        <v>8</v>
      </c>
      <c r="H101">
        <f>_xlfn.XLOOKUP("H.R. 7176",Table2[Bill],Table2[Weight?],"Error")</f>
        <v>8</v>
      </c>
    </row>
    <row r="102" spans="1:8" x14ac:dyDescent="0.2">
      <c r="A102" t="s">
        <v>262</v>
      </c>
      <c r="B102" t="s">
        <v>1</v>
      </c>
      <c r="C102" t="s">
        <v>45</v>
      </c>
      <c r="D102" t="s">
        <v>3</v>
      </c>
      <c r="E102">
        <f>IF(_7176[[#This Row],[Vote]]="YEA",1,0)</f>
        <v>0</v>
      </c>
      <c r="F102">
        <f>_xlfn.XLOOKUP("H.R. 7176",Table2[Bill],Table2[Agree Value])</f>
        <v>0</v>
      </c>
      <c r="G102">
        <f>IF(_7176[[#This Row],[Value]]=_7176[[#This Row],[Agree]],_7176[[#This Row],[Count]],0)</f>
        <v>8</v>
      </c>
      <c r="H102">
        <f>_xlfn.XLOOKUP("H.R. 7176",Table2[Bill],Table2[Weight?],"Error")</f>
        <v>8</v>
      </c>
    </row>
    <row r="103" spans="1:8" x14ac:dyDescent="0.2">
      <c r="A103" t="s">
        <v>264</v>
      </c>
      <c r="B103" t="s">
        <v>1</v>
      </c>
      <c r="C103" t="s">
        <v>141</v>
      </c>
      <c r="D103" t="s">
        <v>3</v>
      </c>
      <c r="E103">
        <f>IF(_7176[[#This Row],[Vote]]="YEA",1,0)</f>
        <v>0</v>
      </c>
      <c r="F103">
        <f>_xlfn.XLOOKUP("H.R. 7176",Table2[Bill],Table2[Agree Value])</f>
        <v>0</v>
      </c>
      <c r="G103">
        <f>IF(_7176[[#This Row],[Value]]=_7176[[#This Row],[Agree]],_7176[[#This Row],[Count]],0)</f>
        <v>8</v>
      </c>
      <c r="H103">
        <f>_xlfn.XLOOKUP("H.R. 7176",Table2[Bill],Table2[Weight?],"Error")</f>
        <v>8</v>
      </c>
    </row>
    <row r="104" spans="1:8" x14ac:dyDescent="0.2">
      <c r="A104" t="s">
        <v>266</v>
      </c>
      <c r="B104" t="s">
        <v>1</v>
      </c>
      <c r="C104" t="s">
        <v>203</v>
      </c>
      <c r="D104" t="s">
        <v>3</v>
      </c>
      <c r="E104">
        <f>IF(_7176[[#This Row],[Vote]]="YEA",1,0)</f>
        <v>0</v>
      </c>
      <c r="F104">
        <f>_xlfn.XLOOKUP("H.R. 7176",Table2[Bill],Table2[Agree Value])</f>
        <v>0</v>
      </c>
      <c r="G104">
        <f>IF(_7176[[#This Row],[Value]]=_7176[[#This Row],[Agree]],_7176[[#This Row],[Count]],0)</f>
        <v>8</v>
      </c>
      <c r="H104">
        <f>_xlfn.XLOOKUP("H.R. 7176",Table2[Bill],Table2[Weight?],"Error")</f>
        <v>8</v>
      </c>
    </row>
    <row r="105" spans="1:8" x14ac:dyDescent="0.2">
      <c r="A105" t="s">
        <v>267</v>
      </c>
      <c r="B105" t="s">
        <v>1</v>
      </c>
      <c r="C105" t="s">
        <v>62</v>
      </c>
      <c r="D105" t="s">
        <v>3</v>
      </c>
      <c r="E105">
        <f>IF(_7176[[#This Row],[Vote]]="YEA",1,0)</f>
        <v>0</v>
      </c>
      <c r="F105">
        <f>_xlfn.XLOOKUP("H.R. 7176",Table2[Bill],Table2[Agree Value])</f>
        <v>0</v>
      </c>
      <c r="G105">
        <f>IF(_7176[[#This Row],[Value]]=_7176[[#This Row],[Agree]],_7176[[#This Row],[Count]],0)</f>
        <v>8</v>
      </c>
      <c r="H105">
        <f>_xlfn.XLOOKUP("H.R. 7176",Table2[Bill],Table2[Weight?],"Error")</f>
        <v>8</v>
      </c>
    </row>
    <row r="106" spans="1:8" x14ac:dyDescent="0.2">
      <c r="A106" t="s">
        <v>268</v>
      </c>
      <c r="B106" t="s">
        <v>1</v>
      </c>
      <c r="C106" t="s">
        <v>269</v>
      </c>
      <c r="D106" t="s">
        <v>3</v>
      </c>
      <c r="E106">
        <f>IF(_7176[[#This Row],[Vote]]="YEA",1,0)</f>
        <v>0</v>
      </c>
      <c r="F106">
        <f>_xlfn.XLOOKUP("H.R. 7176",Table2[Bill],Table2[Agree Value])</f>
        <v>0</v>
      </c>
      <c r="G106">
        <f>IF(_7176[[#This Row],[Value]]=_7176[[#This Row],[Agree]],_7176[[#This Row],[Count]],0)</f>
        <v>8</v>
      </c>
      <c r="H106">
        <f>_xlfn.XLOOKUP("H.R. 7176",Table2[Bill],Table2[Weight?],"Error")</f>
        <v>8</v>
      </c>
    </row>
    <row r="107" spans="1:8" x14ac:dyDescent="0.2">
      <c r="A107" t="s">
        <v>275</v>
      </c>
      <c r="B107" t="s">
        <v>1</v>
      </c>
      <c r="C107" t="s">
        <v>31</v>
      </c>
      <c r="D107" t="s">
        <v>3</v>
      </c>
      <c r="E107">
        <f>IF(_7176[[#This Row],[Vote]]="YEA",1,0)</f>
        <v>0</v>
      </c>
      <c r="F107">
        <f>_xlfn.XLOOKUP("H.R. 7176",Table2[Bill],Table2[Agree Value])</f>
        <v>0</v>
      </c>
      <c r="G107">
        <f>IF(_7176[[#This Row],[Value]]=_7176[[#This Row],[Agree]],_7176[[#This Row],[Count]],0)</f>
        <v>8</v>
      </c>
      <c r="H107">
        <f>_xlfn.XLOOKUP("H.R. 7176",Table2[Bill],Table2[Weight?],"Error")</f>
        <v>8</v>
      </c>
    </row>
    <row r="108" spans="1:8" x14ac:dyDescent="0.2">
      <c r="A108" t="s">
        <v>277</v>
      </c>
      <c r="B108" t="s">
        <v>1</v>
      </c>
      <c r="C108" t="s">
        <v>141</v>
      </c>
      <c r="D108" t="s">
        <v>7</v>
      </c>
      <c r="E108">
        <f>IF(_7176[[#This Row],[Vote]]="YEA",1,0)</f>
        <v>1</v>
      </c>
      <c r="F108">
        <f>_xlfn.XLOOKUP("H.R. 7176",Table2[Bill],Table2[Agree Value])</f>
        <v>0</v>
      </c>
      <c r="G108">
        <f>IF(_7176[[#This Row],[Value]]=_7176[[#This Row],[Agree]],_7176[[#This Row],[Count]],0)</f>
        <v>0</v>
      </c>
      <c r="H108">
        <f>_xlfn.XLOOKUP("H.R. 7176",Table2[Bill],Table2[Weight?],"Error")</f>
        <v>8</v>
      </c>
    </row>
    <row r="109" spans="1:8" x14ac:dyDescent="0.2">
      <c r="A109" t="s">
        <v>278</v>
      </c>
      <c r="B109" t="s">
        <v>1</v>
      </c>
      <c r="C109" t="s">
        <v>118</v>
      </c>
      <c r="D109" t="s">
        <v>3</v>
      </c>
      <c r="E109">
        <f>IF(_7176[[#This Row],[Vote]]="YEA",1,0)</f>
        <v>0</v>
      </c>
      <c r="F109">
        <f>_xlfn.XLOOKUP("H.R. 7176",Table2[Bill],Table2[Agree Value])</f>
        <v>0</v>
      </c>
      <c r="G109">
        <f>IF(_7176[[#This Row],[Value]]=_7176[[#This Row],[Agree]],_7176[[#This Row],[Count]],0)</f>
        <v>8</v>
      </c>
      <c r="H109">
        <f>_xlfn.XLOOKUP("H.R. 7176",Table2[Bill],Table2[Weight?],"Error")</f>
        <v>8</v>
      </c>
    </row>
    <row r="110" spans="1:8" x14ac:dyDescent="0.2">
      <c r="A110" t="s">
        <v>282</v>
      </c>
      <c r="B110" t="s">
        <v>1</v>
      </c>
      <c r="C110" t="s">
        <v>9</v>
      </c>
      <c r="D110" t="s">
        <v>3</v>
      </c>
      <c r="E110">
        <f>IF(_7176[[#This Row],[Vote]]="YEA",1,0)</f>
        <v>0</v>
      </c>
      <c r="F110">
        <f>_xlfn.XLOOKUP("H.R. 7176",Table2[Bill],Table2[Agree Value])</f>
        <v>0</v>
      </c>
      <c r="G110">
        <f>IF(_7176[[#This Row],[Value]]=_7176[[#This Row],[Agree]],_7176[[#This Row],[Count]],0)</f>
        <v>8</v>
      </c>
      <c r="H110">
        <f>_xlfn.XLOOKUP("H.R. 7176",Table2[Bill],Table2[Weight?],"Error")</f>
        <v>8</v>
      </c>
    </row>
    <row r="111" spans="1:8" x14ac:dyDescent="0.2">
      <c r="A111" t="s">
        <v>284</v>
      </c>
      <c r="B111" t="s">
        <v>1</v>
      </c>
      <c r="C111" t="s">
        <v>19</v>
      </c>
      <c r="D111" t="s">
        <v>3</v>
      </c>
      <c r="E111">
        <f>IF(_7176[[#This Row],[Vote]]="YEA",1,0)</f>
        <v>0</v>
      </c>
      <c r="F111">
        <f>_xlfn.XLOOKUP("H.R. 7176",Table2[Bill],Table2[Agree Value])</f>
        <v>0</v>
      </c>
      <c r="G111">
        <f>IF(_7176[[#This Row],[Value]]=_7176[[#This Row],[Agree]],_7176[[#This Row],[Count]],0)</f>
        <v>8</v>
      </c>
      <c r="H111">
        <f>_xlfn.XLOOKUP("H.R. 7176",Table2[Bill],Table2[Weight?],"Error")</f>
        <v>8</v>
      </c>
    </row>
    <row r="112" spans="1:8" x14ac:dyDescent="0.2">
      <c r="A112" t="s">
        <v>285</v>
      </c>
      <c r="B112" t="s">
        <v>1</v>
      </c>
      <c r="C112" t="s">
        <v>66</v>
      </c>
      <c r="D112" t="s">
        <v>3</v>
      </c>
      <c r="E112">
        <f>IF(_7176[[#This Row],[Vote]]="YEA",1,0)</f>
        <v>0</v>
      </c>
      <c r="F112">
        <f>_xlfn.XLOOKUP("H.R. 7176",Table2[Bill],Table2[Agree Value])</f>
        <v>0</v>
      </c>
      <c r="G112">
        <f>IF(_7176[[#This Row],[Value]]=_7176[[#This Row],[Agree]],_7176[[#This Row],[Count]],0)</f>
        <v>8</v>
      </c>
      <c r="H112">
        <f>_xlfn.XLOOKUP("H.R. 7176",Table2[Bill],Table2[Weight?],"Error")</f>
        <v>8</v>
      </c>
    </row>
    <row r="113" spans="1:8" x14ac:dyDescent="0.2">
      <c r="A113" t="s">
        <v>286</v>
      </c>
      <c r="B113" t="s">
        <v>1</v>
      </c>
      <c r="C113" t="s">
        <v>287</v>
      </c>
      <c r="D113" t="s">
        <v>3</v>
      </c>
      <c r="E113">
        <f>IF(_7176[[#This Row],[Vote]]="YEA",1,0)</f>
        <v>0</v>
      </c>
      <c r="F113">
        <f>_xlfn.XLOOKUP("H.R. 7176",Table2[Bill],Table2[Agree Value])</f>
        <v>0</v>
      </c>
      <c r="G113">
        <f>IF(_7176[[#This Row],[Value]]=_7176[[#This Row],[Agree]],_7176[[#This Row],[Count]],0)</f>
        <v>8</v>
      </c>
      <c r="H113">
        <f>_xlfn.XLOOKUP("H.R. 7176",Table2[Bill],Table2[Weight?],"Error")</f>
        <v>8</v>
      </c>
    </row>
    <row r="114" spans="1:8" x14ac:dyDescent="0.2">
      <c r="A114" t="s">
        <v>290</v>
      </c>
      <c r="B114" t="s">
        <v>1</v>
      </c>
      <c r="C114" t="s">
        <v>9</v>
      </c>
      <c r="D114" t="s">
        <v>3</v>
      </c>
      <c r="E114">
        <f>IF(_7176[[#This Row],[Vote]]="YEA",1,0)</f>
        <v>0</v>
      </c>
      <c r="F114">
        <f>_xlfn.XLOOKUP("H.R. 7176",Table2[Bill],Table2[Agree Value])</f>
        <v>0</v>
      </c>
      <c r="G114">
        <f>IF(_7176[[#This Row],[Value]]=_7176[[#This Row],[Agree]],_7176[[#This Row],[Count]],0)</f>
        <v>8</v>
      </c>
      <c r="H114">
        <f>_xlfn.XLOOKUP("H.R. 7176",Table2[Bill],Table2[Weight?],"Error")</f>
        <v>8</v>
      </c>
    </row>
    <row r="115" spans="1:8" x14ac:dyDescent="0.2">
      <c r="A115" t="s">
        <v>291</v>
      </c>
      <c r="B115" t="s">
        <v>1</v>
      </c>
      <c r="C115" t="s">
        <v>9</v>
      </c>
      <c r="D115" t="s">
        <v>3</v>
      </c>
      <c r="E115">
        <f>IF(_7176[[#This Row],[Vote]]="YEA",1,0)</f>
        <v>0</v>
      </c>
      <c r="F115">
        <f>_xlfn.XLOOKUP("H.R. 7176",Table2[Bill],Table2[Agree Value])</f>
        <v>0</v>
      </c>
      <c r="G115">
        <f>IF(_7176[[#This Row],[Value]]=_7176[[#This Row],[Agree]],_7176[[#This Row],[Count]],0)</f>
        <v>8</v>
      </c>
      <c r="H115">
        <f>_xlfn.XLOOKUP("H.R. 7176",Table2[Bill],Table2[Weight?],"Error")</f>
        <v>8</v>
      </c>
    </row>
    <row r="116" spans="1:8" x14ac:dyDescent="0.2">
      <c r="A116" t="s">
        <v>292</v>
      </c>
      <c r="B116" t="s">
        <v>1</v>
      </c>
      <c r="C116" t="s">
        <v>9</v>
      </c>
      <c r="D116" t="s">
        <v>3</v>
      </c>
      <c r="E116">
        <f>IF(_7176[[#This Row],[Vote]]="YEA",1,0)</f>
        <v>0</v>
      </c>
      <c r="F116">
        <f>_xlfn.XLOOKUP("H.R. 7176",Table2[Bill],Table2[Agree Value])</f>
        <v>0</v>
      </c>
      <c r="G116">
        <f>IF(_7176[[#This Row],[Value]]=_7176[[#This Row],[Agree]],_7176[[#This Row],[Count]],0)</f>
        <v>8</v>
      </c>
      <c r="H116">
        <f>_xlfn.XLOOKUP("H.R. 7176",Table2[Bill],Table2[Weight?],"Error")</f>
        <v>8</v>
      </c>
    </row>
    <row r="117" spans="1:8" x14ac:dyDescent="0.2">
      <c r="A117" t="s">
        <v>298</v>
      </c>
      <c r="B117" t="s">
        <v>1</v>
      </c>
      <c r="C117" t="s">
        <v>24</v>
      </c>
      <c r="D117" t="s">
        <v>3</v>
      </c>
      <c r="E117">
        <f>IF(_7176[[#This Row],[Vote]]="YEA",1,0)</f>
        <v>0</v>
      </c>
      <c r="F117">
        <f>_xlfn.XLOOKUP("H.R. 7176",Table2[Bill],Table2[Agree Value])</f>
        <v>0</v>
      </c>
      <c r="G117">
        <f>IF(_7176[[#This Row],[Value]]=_7176[[#This Row],[Agree]],_7176[[#This Row],[Count]],0)</f>
        <v>8</v>
      </c>
      <c r="H117">
        <f>_xlfn.XLOOKUP("H.R. 7176",Table2[Bill],Table2[Weight?],"Error")</f>
        <v>8</v>
      </c>
    </row>
    <row r="118" spans="1:8" x14ac:dyDescent="0.2">
      <c r="A118" t="s">
        <v>300</v>
      </c>
      <c r="B118" t="s">
        <v>1</v>
      </c>
      <c r="C118" t="s">
        <v>17</v>
      </c>
      <c r="D118" t="s">
        <v>3</v>
      </c>
      <c r="E118">
        <f>IF(_7176[[#This Row],[Vote]]="YEA",1,0)</f>
        <v>0</v>
      </c>
      <c r="F118">
        <f>_xlfn.XLOOKUP("H.R. 7176",Table2[Bill],Table2[Agree Value])</f>
        <v>0</v>
      </c>
      <c r="G118">
        <f>IF(_7176[[#This Row],[Value]]=_7176[[#This Row],[Agree]],_7176[[#This Row],[Count]],0)</f>
        <v>8</v>
      </c>
      <c r="H118">
        <f>_xlfn.XLOOKUP("H.R. 7176",Table2[Bill],Table2[Weight?],"Error")</f>
        <v>8</v>
      </c>
    </row>
    <row r="119" spans="1:8" x14ac:dyDescent="0.2">
      <c r="A119" t="s">
        <v>304</v>
      </c>
      <c r="B119" t="s">
        <v>1</v>
      </c>
      <c r="C119" t="s">
        <v>2</v>
      </c>
      <c r="D119" t="s">
        <v>3</v>
      </c>
      <c r="E119">
        <f>IF(_7176[[#This Row],[Vote]]="YEA",1,0)</f>
        <v>0</v>
      </c>
      <c r="F119">
        <f>_xlfn.XLOOKUP("H.R. 7176",Table2[Bill],Table2[Agree Value])</f>
        <v>0</v>
      </c>
      <c r="G119">
        <f>IF(_7176[[#This Row],[Value]]=_7176[[#This Row],[Agree]],_7176[[#This Row],[Count]],0)</f>
        <v>8</v>
      </c>
      <c r="H119">
        <f>_xlfn.XLOOKUP("H.R. 7176",Table2[Bill],Table2[Weight?],"Error")</f>
        <v>8</v>
      </c>
    </row>
    <row r="120" spans="1:8" x14ac:dyDescent="0.2">
      <c r="A120" t="s">
        <v>307</v>
      </c>
      <c r="B120" t="s">
        <v>1</v>
      </c>
      <c r="C120" t="s">
        <v>9</v>
      </c>
      <c r="D120" t="s">
        <v>3</v>
      </c>
      <c r="E120">
        <f>IF(_7176[[#This Row],[Vote]]="YEA",1,0)</f>
        <v>0</v>
      </c>
      <c r="F120">
        <f>_xlfn.XLOOKUP("H.R. 7176",Table2[Bill],Table2[Agree Value])</f>
        <v>0</v>
      </c>
      <c r="G120">
        <f>IF(_7176[[#This Row],[Value]]=_7176[[#This Row],[Agree]],_7176[[#This Row],[Count]],0)</f>
        <v>8</v>
      </c>
      <c r="H120">
        <f>_xlfn.XLOOKUP("H.R. 7176",Table2[Bill],Table2[Weight?],"Error")</f>
        <v>8</v>
      </c>
    </row>
    <row r="121" spans="1:8" x14ac:dyDescent="0.2">
      <c r="A121" t="s">
        <v>308</v>
      </c>
      <c r="B121" t="s">
        <v>1</v>
      </c>
      <c r="C121" t="s">
        <v>13</v>
      </c>
      <c r="D121" t="s">
        <v>3</v>
      </c>
      <c r="E121">
        <f>IF(_7176[[#This Row],[Vote]]="YEA",1,0)</f>
        <v>0</v>
      </c>
      <c r="F121">
        <f>_xlfn.XLOOKUP("H.R. 7176",Table2[Bill],Table2[Agree Value])</f>
        <v>0</v>
      </c>
      <c r="G121">
        <f>IF(_7176[[#This Row],[Value]]=_7176[[#This Row],[Agree]],_7176[[#This Row],[Count]],0)</f>
        <v>8</v>
      </c>
      <c r="H121">
        <f>_xlfn.XLOOKUP("H.R. 7176",Table2[Bill],Table2[Weight?],"Error")</f>
        <v>8</v>
      </c>
    </row>
    <row r="122" spans="1:8" x14ac:dyDescent="0.2">
      <c r="A122" t="s">
        <v>311</v>
      </c>
      <c r="B122" t="s">
        <v>1</v>
      </c>
      <c r="C122" t="s">
        <v>47</v>
      </c>
      <c r="D122" t="s">
        <v>3</v>
      </c>
      <c r="E122">
        <f>IF(_7176[[#This Row],[Vote]]="YEA",1,0)</f>
        <v>0</v>
      </c>
      <c r="F122">
        <f>_xlfn.XLOOKUP("H.R. 7176",Table2[Bill],Table2[Agree Value])</f>
        <v>0</v>
      </c>
      <c r="G122">
        <f>IF(_7176[[#This Row],[Value]]=_7176[[#This Row],[Agree]],_7176[[#This Row],[Count]],0)</f>
        <v>8</v>
      </c>
      <c r="H122">
        <f>_xlfn.XLOOKUP("H.R. 7176",Table2[Bill],Table2[Weight?],"Error")</f>
        <v>8</v>
      </c>
    </row>
    <row r="123" spans="1:8" x14ac:dyDescent="0.2">
      <c r="A123" t="s">
        <v>313</v>
      </c>
      <c r="B123" t="s">
        <v>1</v>
      </c>
      <c r="C123" t="s">
        <v>120</v>
      </c>
      <c r="D123" t="s">
        <v>3</v>
      </c>
      <c r="E123">
        <f>IF(_7176[[#This Row],[Vote]]="YEA",1,0)</f>
        <v>0</v>
      </c>
      <c r="F123">
        <f>_xlfn.XLOOKUP("H.R. 7176",Table2[Bill],Table2[Agree Value])</f>
        <v>0</v>
      </c>
      <c r="G123">
        <f>IF(_7176[[#This Row],[Value]]=_7176[[#This Row],[Agree]],_7176[[#This Row],[Count]],0)</f>
        <v>8</v>
      </c>
      <c r="H123">
        <f>_xlfn.XLOOKUP("H.R. 7176",Table2[Bill],Table2[Weight?],"Error")</f>
        <v>8</v>
      </c>
    </row>
    <row r="124" spans="1:8" x14ac:dyDescent="0.2">
      <c r="A124" t="s">
        <v>315</v>
      </c>
      <c r="B124" t="s">
        <v>1</v>
      </c>
      <c r="C124" t="s">
        <v>36</v>
      </c>
      <c r="D124" t="s">
        <v>3</v>
      </c>
      <c r="E124">
        <f>IF(_7176[[#This Row],[Vote]]="YEA",1,0)</f>
        <v>0</v>
      </c>
      <c r="F124">
        <f>_xlfn.XLOOKUP("H.R. 7176",Table2[Bill],Table2[Agree Value])</f>
        <v>0</v>
      </c>
      <c r="G124">
        <f>IF(_7176[[#This Row],[Value]]=_7176[[#This Row],[Agree]],_7176[[#This Row],[Count]],0)</f>
        <v>8</v>
      </c>
      <c r="H124">
        <f>_xlfn.XLOOKUP("H.R. 7176",Table2[Bill],Table2[Weight?],"Error")</f>
        <v>8</v>
      </c>
    </row>
    <row r="125" spans="1:8" x14ac:dyDescent="0.2">
      <c r="A125" t="s">
        <v>316</v>
      </c>
      <c r="B125" t="s">
        <v>1</v>
      </c>
      <c r="C125" t="s">
        <v>24</v>
      </c>
      <c r="D125" t="s">
        <v>3</v>
      </c>
      <c r="E125">
        <f>IF(_7176[[#This Row],[Vote]]="YEA",1,0)</f>
        <v>0</v>
      </c>
      <c r="F125">
        <f>_xlfn.XLOOKUP("H.R. 7176",Table2[Bill],Table2[Agree Value])</f>
        <v>0</v>
      </c>
      <c r="G125">
        <f>IF(_7176[[#This Row],[Value]]=_7176[[#This Row],[Agree]],_7176[[#This Row],[Count]],0)</f>
        <v>8</v>
      </c>
      <c r="H125">
        <f>_xlfn.XLOOKUP("H.R. 7176",Table2[Bill],Table2[Weight?],"Error")</f>
        <v>8</v>
      </c>
    </row>
    <row r="126" spans="1:8" x14ac:dyDescent="0.2">
      <c r="A126" t="s">
        <v>318</v>
      </c>
      <c r="B126" t="s">
        <v>1</v>
      </c>
      <c r="C126" t="s">
        <v>64</v>
      </c>
      <c r="D126" t="s">
        <v>3</v>
      </c>
      <c r="E126">
        <f>IF(_7176[[#This Row],[Vote]]="YEA",1,0)</f>
        <v>0</v>
      </c>
      <c r="F126">
        <f>_xlfn.XLOOKUP("H.R. 7176",Table2[Bill],Table2[Agree Value])</f>
        <v>0</v>
      </c>
      <c r="G126">
        <f>IF(_7176[[#This Row],[Value]]=_7176[[#This Row],[Agree]],_7176[[#This Row],[Count]],0)</f>
        <v>8</v>
      </c>
      <c r="H126">
        <f>_xlfn.XLOOKUP("H.R. 7176",Table2[Bill],Table2[Weight?],"Error")</f>
        <v>8</v>
      </c>
    </row>
    <row r="127" spans="1:8" x14ac:dyDescent="0.2">
      <c r="A127" t="s">
        <v>319</v>
      </c>
      <c r="B127" t="s">
        <v>1</v>
      </c>
      <c r="C127" t="s">
        <v>203</v>
      </c>
      <c r="D127" t="s">
        <v>3</v>
      </c>
      <c r="E127">
        <f>IF(_7176[[#This Row],[Vote]]="YEA",1,0)</f>
        <v>0</v>
      </c>
      <c r="F127">
        <f>_xlfn.XLOOKUP("H.R. 7176",Table2[Bill],Table2[Agree Value])</f>
        <v>0</v>
      </c>
      <c r="G127">
        <f>IF(_7176[[#This Row],[Value]]=_7176[[#This Row],[Agree]],_7176[[#This Row],[Count]],0)</f>
        <v>8</v>
      </c>
      <c r="H127">
        <f>_xlfn.XLOOKUP("H.R. 7176",Table2[Bill],Table2[Weight?],"Error")</f>
        <v>8</v>
      </c>
    </row>
    <row r="128" spans="1:8" x14ac:dyDescent="0.2">
      <c r="A128" t="s">
        <v>320</v>
      </c>
      <c r="B128" t="s">
        <v>1</v>
      </c>
      <c r="C128" t="s">
        <v>64</v>
      </c>
      <c r="D128" t="s">
        <v>3</v>
      </c>
      <c r="E128">
        <f>IF(_7176[[#This Row],[Vote]]="YEA",1,0)</f>
        <v>0</v>
      </c>
      <c r="F128">
        <f>_xlfn.XLOOKUP("H.R. 7176",Table2[Bill],Table2[Agree Value])</f>
        <v>0</v>
      </c>
      <c r="G128">
        <f>IF(_7176[[#This Row],[Value]]=_7176[[#This Row],[Agree]],_7176[[#This Row],[Count]],0)</f>
        <v>8</v>
      </c>
      <c r="H128">
        <f>_xlfn.XLOOKUP("H.R. 7176",Table2[Bill],Table2[Weight?],"Error")</f>
        <v>8</v>
      </c>
    </row>
    <row r="129" spans="1:8" x14ac:dyDescent="0.2">
      <c r="A129" t="s">
        <v>322</v>
      </c>
      <c r="B129" t="s">
        <v>1</v>
      </c>
      <c r="C129" t="s">
        <v>219</v>
      </c>
      <c r="D129" t="s">
        <v>3</v>
      </c>
      <c r="E129">
        <f>IF(_7176[[#This Row],[Vote]]="YEA",1,0)</f>
        <v>0</v>
      </c>
      <c r="F129">
        <f>_xlfn.XLOOKUP("H.R. 7176",Table2[Bill],Table2[Agree Value])</f>
        <v>0</v>
      </c>
      <c r="G129">
        <f>IF(_7176[[#This Row],[Value]]=_7176[[#This Row],[Agree]],_7176[[#This Row],[Count]],0)</f>
        <v>8</v>
      </c>
      <c r="H129">
        <f>_xlfn.XLOOKUP("H.R. 7176",Table2[Bill],Table2[Weight?],"Error")</f>
        <v>8</v>
      </c>
    </row>
    <row r="130" spans="1:8" x14ac:dyDescent="0.2">
      <c r="A130" t="s">
        <v>334</v>
      </c>
      <c r="B130" t="s">
        <v>1</v>
      </c>
      <c r="C130" t="s">
        <v>169</v>
      </c>
      <c r="D130" t="s">
        <v>3</v>
      </c>
      <c r="E130">
        <f>IF(_7176[[#This Row],[Vote]]="YEA",1,0)</f>
        <v>0</v>
      </c>
      <c r="F130">
        <f>_xlfn.XLOOKUP("H.R. 7176",Table2[Bill],Table2[Agree Value])</f>
        <v>0</v>
      </c>
      <c r="G130">
        <f>IF(_7176[[#This Row],[Value]]=_7176[[#This Row],[Agree]],_7176[[#This Row],[Count]],0)</f>
        <v>8</v>
      </c>
      <c r="H130">
        <f>_xlfn.XLOOKUP("H.R. 7176",Table2[Bill],Table2[Weight?],"Error")</f>
        <v>8</v>
      </c>
    </row>
    <row r="131" spans="1:8" x14ac:dyDescent="0.2">
      <c r="A131" t="s">
        <v>336</v>
      </c>
      <c r="B131" t="s">
        <v>1</v>
      </c>
      <c r="C131" t="s">
        <v>64</v>
      </c>
      <c r="D131" t="s">
        <v>3</v>
      </c>
      <c r="E131">
        <f>IF(_7176[[#This Row],[Vote]]="YEA",1,0)</f>
        <v>0</v>
      </c>
      <c r="F131">
        <f>_xlfn.XLOOKUP("H.R. 7176",Table2[Bill],Table2[Agree Value])</f>
        <v>0</v>
      </c>
      <c r="G131">
        <f>IF(_7176[[#This Row],[Value]]=_7176[[#This Row],[Agree]],_7176[[#This Row],[Count]],0)</f>
        <v>8</v>
      </c>
      <c r="H131">
        <f>_xlfn.XLOOKUP("H.R. 7176",Table2[Bill],Table2[Weight?],"Error")</f>
        <v>8</v>
      </c>
    </row>
    <row r="132" spans="1:8" x14ac:dyDescent="0.2">
      <c r="A132" t="s">
        <v>337</v>
      </c>
      <c r="B132" t="s">
        <v>1</v>
      </c>
      <c r="C132" t="s">
        <v>39</v>
      </c>
      <c r="D132" t="s">
        <v>3</v>
      </c>
      <c r="E132">
        <f>IF(_7176[[#This Row],[Vote]]="YEA",1,0)</f>
        <v>0</v>
      </c>
      <c r="F132">
        <f>_xlfn.XLOOKUP("H.R. 7176",Table2[Bill],Table2[Agree Value])</f>
        <v>0</v>
      </c>
      <c r="G132">
        <f>IF(_7176[[#This Row],[Value]]=_7176[[#This Row],[Agree]],_7176[[#This Row],[Count]],0)</f>
        <v>8</v>
      </c>
      <c r="H132">
        <f>_xlfn.XLOOKUP("H.R. 7176",Table2[Bill],Table2[Weight?],"Error")</f>
        <v>8</v>
      </c>
    </row>
    <row r="133" spans="1:8" x14ac:dyDescent="0.2">
      <c r="A133" t="s">
        <v>338</v>
      </c>
      <c r="B133" t="s">
        <v>1</v>
      </c>
      <c r="C133" t="s">
        <v>24</v>
      </c>
      <c r="D133" t="s">
        <v>3</v>
      </c>
      <c r="E133">
        <f>IF(_7176[[#This Row],[Vote]]="YEA",1,0)</f>
        <v>0</v>
      </c>
      <c r="F133">
        <f>_xlfn.XLOOKUP("H.R. 7176",Table2[Bill],Table2[Agree Value])</f>
        <v>0</v>
      </c>
      <c r="G133">
        <f>IF(_7176[[#This Row],[Value]]=_7176[[#This Row],[Agree]],_7176[[#This Row],[Count]],0)</f>
        <v>8</v>
      </c>
      <c r="H133">
        <f>_xlfn.XLOOKUP("H.R. 7176",Table2[Bill],Table2[Weight?],"Error")</f>
        <v>8</v>
      </c>
    </row>
    <row r="134" spans="1:8" x14ac:dyDescent="0.2">
      <c r="A134" t="s">
        <v>339</v>
      </c>
      <c r="B134" t="s">
        <v>1</v>
      </c>
      <c r="C134" t="s">
        <v>29</v>
      </c>
      <c r="D134" t="s">
        <v>3</v>
      </c>
      <c r="E134">
        <f>IF(_7176[[#This Row],[Vote]]="YEA",1,0)</f>
        <v>0</v>
      </c>
      <c r="F134">
        <f>_xlfn.XLOOKUP("H.R. 7176",Table2[Bill],Table2[Agree Value])</f>
        <v>0</v>
      </c>
      <c r="G134">
        <f>IF(_7176[[#This Row],[Value]]=_7176[[#This Row],[Agree]],_7176[[#This Row],[Count]],0)</f>
        <v>8</v>
      </c>
      <c r="H134">
        <f>_xlfn.XLOOKUP("H.R. 7176",Table2[Bill],Table2[Weight?],"Error")</f>
        <v>8</v>
      </c>
    </row>
    <row r="135" spans="1:8" x14ac:dyDescent="0.2">
      <c r="A135" t="s">
        <v>340</v>
      </c>
      <c r="B135" t="s">
        <v>1</v>
      </c>
      <c r="C135" t="s">
        <v>9</v>
      </c>
      <c r="D135" t="s">
        <v>3</v>
      </c>
      <c r="E135">
        <f>IF(_7176[[#This Row],[Vote]]="YEA",1,0)</f>
        <v>0</v>
      </c>
      <c r="F135">
        <f>_xlfn.XLOOKUP("H.R. 7176",Table2[Bill],Table2[Agree Value])</f>
        <v>0</v>
      </c>
      <c r="G135">
        <f>IF(_7176[[#This Row],[Value]]=_7176[[#This Row],[Agree]],_7176[[#This Row],[Count]],0)</f>
        <v>8</v>
      </c>
      <c r="H135">
        <f>_xlfn.XLOOKUP("H.R. 7176",Table2[Bill],Table2[Weight?],"Error")</f>
        <v>8</v>
      </c>
    </row>
    <row r="136" spans="1:8" x14ac:dyDescent="0.2">
      <c r="A136" t="s">
        <v>342</v>
      </c>
      <c r="B136" t="s">
        <v>1</v>
      </c>
      <c r="C136" t="s">
        <v>64</v>
      </c>
      <c r="D136" t="s">
        <v>3</v>
      </c>
      <c r="E136">
        <f>IF(_7176[[#This Row],[Vote]]="YEA",1,0)</f>
        <v>0</v>
      </c>
      <c r="F136">
        <f>_xlfn.XLOOKUP("H.R. 7176",Table2[Bill],Table2[Agree Value])</f>
        <v>0</v>
      </c>
      <c r="G136">
        <f>IF(_7176[[#This Row],[Value]]=_7176[[#This Row],[Agree]],_7176[[#This Row],[Count]],0)</f>
        <v>8</v>
      </c>
      <c r="H136">
        <f>_xlfn.XLOOKUP("H.R. 7176",Table2[Bill],Table2[Weight?],"Error")</f>
        <v>8</v>
      </c>
    </row>
    <row r="137" spans="1:8" x14ac:dyDescent="0.2">
      <c r="A137" t="s">
        <v>343</v>
      </c>
      <c r="B137" t="s">
        <v>1</v>
      </c>
      <c r="C137" t="s">
        <v>9</v>
      </c>
      <c r="D137" t="s">
        <v>3</v>
      </c>
      <c r="E137">
        <f>IF(_7176[[#This Row],[Vote]]="YEA",1,0)</f>
        <v>0</v>
      </c>
      <c r="F137">
        <f>_xlfn.XLOOKUP("H.R. 7176",Table2[Bill],Table2[Agree Value])</f>
        <v>0</v>
      </c>
      <c r="G137">
        <f>IF(_7176[[#This Row],[Value]]=_7176[[#This Row],[Agree]],_7176[[#This Row],[Count]],0)</f>
        <v>8</v>
      </c>
      <c r="H137">
        <f>_xlfn.XLOOKUP("H.R. 7176",Table2[Bill],Table2[Weight?],"Error")</f>
        <v>8</v>
      </c>
    </row>
    <row r="138" spans="1:8" x14ac:dyDescent="0.2">
      <c r="A138" t="s">
        <v>344</v>
      </c>
      <c r="B138" t="s">
        <v>1</v>
      </c>
      <c r="C138" t="s">
        <v>24</v>
      </c>
      <c r="D138" t="s">
        <v>3</v>
      </c>
      <c r="E138">
        <f>IF(_7176[[#This Row],[Vote]]="YEA",1,0)</f>
        <v>0</v>
      </c>
      <c r="F138">
        <f>_xlfn.XLOOKUP("H.R. 7176",Table2[Bill],Table2[Agree Value])</f>
        <v>0</v>
      </c>
      <c r="G138">
        <f>IF(_7176[[#This Row],[Value]]=_7176[[#This Row],[Agree]],_7176[[#This Row],[Count]],0)</f>
        <v>8</v>
      </c>
      <c r="H138">
        <f>_xlfn.XLOOKUP("H.R. 7176",Table2[Bill],Table2[Weight?],"Error")</f>
        <v>8</v>
      </c>
    </row>
    <row r="139" spans="1:8" x14ac:dyDescent="0.2">
      <c r="A139" t="s">
        <v>345</v>
      </c>
      <c r="B139" t="s">
        <v>1</v>
      </c>
      <c r="C139" t="s">
        <v>59</v>
      </c>
      <c r="D139" t="s">
        <v>3</v>
      </c>
      <c r="E139">
        <f>IF(_7176[[#This Row],[Vote]]="YEA",1,0)</f>
        <v>0</v>
      </c>
      <c r="F139">
        <f>_xlfn.XLOOKUP("H.R. 7176",Table2[Bill],Table2[Agree Value])</f>
        <v>0</v>
      </c>
      <c r="G139">
        <f>IF(_7176[[#This Row],[Value]]=_7176[[#This Row],[Agree]],_7176[[#This Row],[Count]],0)</f>
        <v>8</v>
      </c>
      <c r="H139">
        <f>_xlfn.XLOOKUP("H.R. 7176",Table2[Bill],Table2[Weight?],"Error")</f>
        <v>8</v>
      </c>
    </row>
    <row r="140" spans="1:8" x14ac:dyDescent="0.2">
      <c r="A140" t="s">
        <v>348</v>
      </c>
      <c r="B140" t="s">
        <v>1</v>
      </c>
      <c r="C140" t="s">
        <v>2</v>
      </c>
      <c r="D140" t="s">
        <v>3</v>
      </c>
      <c r="E140">
        <f>IF(_7176[[#This Row],[Vote]]="YEA",1,0)</f>
        <v>0</v>
      </c>
      <c r="F140">
        <f>_xlfn.XLOOKUP("H.R. 7176",Table2[Bill],Table2[Agree Value])</f>
        <v>0</v>
      </c>
      <c r="G140">
        <f>IF(_7176[[#This Row],[Value]]=_7176[[#This Row],[Agree]],_7176[[#This Row],[Count]],0)</f>
        <v>8</v>
      </c>
      <c r="H140">
        <f>_xlfn.XLOOKUP("H.R. 7176",Table2[Bill],Table2[Weight?],"Error")</f>
        <v>8</v>
      </c>
    </row>
    <row r="141" spans="1:8" x14ac:dyDescent="0.2">
      <c r="A141" t="s">
        <v>349</v>
      </c>
      <c r="B141" t="s">
        <v>1</v>
      </c>
      <c r="C141" t="s">
        <v>203</v>
      </c>
      <c r="D141" t="s">
        <v>3</v>
      </c>
      <c r="E141">
        <f>IF(_7176[[#This Row],[Vote]]="YEA",1,0)</f>
        <v>0</v>
      </c>
      <c r="F141">
        <f>_xlfn.XLOOKUP("H.R. 7176",Table2[Bill],Table2[Agree Value])</f>
        <v>0</v>
      </c>
      <c r="G141">
        <f>IF(_7176[[#This Row],[Value]]=_7176[[#This Row],[Agree]],_7176[[#This Row],[Count]],0)</f>
        <v>8</v>
      </c>
      <c r="H141">
        <f>_xlfn.XLOOKUP("H.R. 7176",Table2[Bill],Table2[Weight?],"Error")</f>
        <v>8</v>
      </c>
    </row>
    <row r="142" spans="1:8" x14ac:dyDescent="0.2">
      <c r="A142" t="s">
        <v>353</v>
      </c>
      <c r="B142" t="s">
        <v>1</v>
      </c>
      <c r="C142" t="s">
        <v>64</v>
      </c>
      <c r="D142" t="s">
        <v>3</v>
      </c>
      <c r="E142">
        <f>IF(_7176[[#This Row],[Vote]]="YEA",1,0)</f>
        <v>0</v>
      </c>
      <c r="F142">
        <f>_xlfn.XLOOKUP("H.R. 7176",Table2[Bill],Table2[Agree Value])</f>
        <v>0</v>
      </c>
      <c r="G142">
        <f>IF(_7176[[#This Row],[Value]]=_7176[[#This Row],[Agree]],_7176[[#This Row],[Count]],0)</f>
        <v>8</v>
      </c>
      <c r="H142">
        <f>_xlfn.XLOOKUP("H.R. 7176",Table2[Bill],Table2[Weight?],"Error")</f>
        <v>8</v>
      </c>
    </row>
    <row r="143" spans="1:8" x14ac:dyDescent="0.2">
      <c r="A143" t="s">
        <v>355</v>
      </c>
      <c r="B143" t="s">
        <v>1</v>
      </c>
      <c r="C143" t="s">
        <v>120</v>
      </c>
      <c r="D143" t="s">
        <v>3</v>
      </c>
      <c r="E143">
        <f>IF(_7176[[#This Row],[Vote]]="YEA",1,0)</f>
        <v>0</v>
      </c>
      <c r="F143">
        <f>_xlfn.XLOOKUP("H.R. 7176",Table2[Bill],Table2[Agree Value])</f>
        <v>0</v>
      </c>
      <c r="G143">
        <f>IF(_7176[[#This Row],[Value]]=_7176[[#This Row],[Agree]],_7176[[#This Row],[Count]],0)</f>
        <v>8</v>
      </c>
      <c r="H143">
        <f>_xlfn.XLOOKUP("H.R. 7176",Table2[Bill],Table2[Weight?],"Error")</f>
        <v>8</v>
      </c>
    </row>
    <row r="144" spans="1:8" x14ac:dyDescent="0.2">
      <c r="A144" t="s">
        <v>357</v>
      </c>
      <c r="B144" t="s">
        <v>1</v>
      </c>
      <c r="C144" t="s">
        <v>203</v>
      </c>
      <c r="D144" t="s">
        <v>3</v>
      </c>
      <c r="E144">
        <f>IF(_7176[[#This Row],[Vote]]="YEA",1,0)</f>
        <v>0</v>
      </c>
      <c r="F144">
        <f>_xlfn.XLOOKUP("H.R. 7176",Table2[Bill],Table2[Agree Value])</f>
        <v>0</v>
      </c>
      <c r="G144">
        <f>IF(_7176[[#This Row],[Value]]=_7176[[#This Row],[Agree]],_7176[[#This Row],[Count]],0)</f>
        <v>8</v>
      </c>
      <c r="H144">
        <f>_xlfn.XLOOKUP("H.R. 7176",Table2[Bill],Table2[Weight?],"Error")</f>
        <v>8</v>
      </c>
    </row>
    <row r="145" spans="1:8" x14ac:dyDescent="0.2">
      <c r="A145" t="s">
        <v>359</v>
      </c>
      <c r="B145" t="s">
        <v>1</v>
      </c>
      <c r="C145" t="s">
        <v>9</v>
      </c>
      <c r="D145" t="s">
        <v>3</v>
      </c>
      <c r="E145">
        <f>IF(_7176[[#This Row],[Vote]]="YEA",1,0)</f>
        <v>0</v>
      </c>
      <c r="F145">
        <f>_xlfn.XLOOKUP("H.R. 7176",Table2[Bill],Table2[Agree Value])</f>
        <v>0</v>
      </c>
      <c r="G145">
        <f>IF(_7176[[#This Row],[Value]]=_7176[[#This Row],[Agree]],_7176[[#This Row],[Count]],0)</f>
        <v>8</v>
      </c>
      <c r="H145">
        <f>_xlfn.XLOOKUP("H.R. 7176",Table2[Bill],Table2[Weight?],"Error")</f>
        <v>8</v>
      </c>
    </row>
    <row r="146" spans="1:8" x14ac:dyDescent="0.2">
      <c r="A146" t="s">
        <v>360</v>
      </c>
      <c r="B146" t="s">
        <v>1</v>
      </c>
      <c r="C146" t="s">
        <v>269</v>
      </c>
      <c r="D146" t="s">
        <v>3</v>
      </c>
      <c r="E146">
        <f>IF(_7176[[#This Row],[Vote]]="YEA",1,0)</f>
        <v>0</v>
      </c>
      <c r="F146">
        <f>_xlfn.XLOOKUP("H.R. 7176",Table2[Bill],Table2[Agree Value])</f>
        <v>0</v>
      </c>
      <c r="G146">
        <f>IF(_7176[[#This Row],[Value]]=_7176[[#This Row],[Agree]],_7176[[#This Row],[Count]],0)</f>
        <v>8</v>
      </c>
      <c r="H146">
        <f>_xlfn.XLOOKUP("H.R. 7176",Table2[Bill],Table2[Weight?],"Error")</f>
        <v>8</v>
      </c>
    </row>
    <row r="147" spans="1:8" x14ac:dyDescent="0.2">
      <c r="A147" t="s">
        <v>361</v>
      </c>
      <c r="B147" t="s">
        <v>1</v>
      </c>
      <c r="C147" t="s">
        <v>203</v>
      </c>
      <c r="D147" t="s">
        <v>3</v>
      </c>
      <c r="E147">
        <f>IF(_7176[[#This Row],[Vote]]="YEA",1,0)</f>
        <v>0</v>
      </c>
      <c r="F147">
        <f>_xlfn.XLOOKUP("H.R. 7176",Table2[Bill],Table2[Agree Value])</f>
        <v>0</v>
      </c>
      <c r="G147">
        <f>IF(_7176[[#This Row],[Value]]=_7176[[#This Row],[Agree]],_7176[[#This Row],[Count]],0)</f>
        <v>8</v>
      </c>
      <c r="H147">
        <f>_xlfn.XLOOKUP("H.R. 7176",Table2[Bill],Table2[Weight?],"Error")</f>
        <v>8</v>
      </c>
    </row>
    <row r="148" spans="1:8" x14ac:dyDescent="0.2">
      <c r="A148" t="s">
        <v>362</v>
      </c>
      <c r="B148" t="s">
        <v>1</v>
      </c>
      <c r="C148" t="s">
        <v>203</v>
      </c>
      <c r="D148" t="s">
        <v>3</v>
      </c>
      <c r="E148">
        <f>IF(_7176[[#This Row],[Vote]]="YEA",1,0)</f>
        <v>0</v>
      </c>
      <c r="F148">
        <f>_xlfn.XLOOKUP("H.R. 7176",Table2[Bill],Table2[Agree Value])</f>
        <v>0</v>
      </c>
      <c r="G148">
        <f>IF(_7176[[#This Row],[Value]]=_7176[[#This Row],[Agree]],_7176[[#This Row],[Count]],0)</f>
        <v>8</v>
      </c>
      <c r="H148">
        <f>_xlfn.XLOOKUP("H.R. 7176",Table2[Bill],Table2[Weight?],"Error")</f>
        <v>8</v>
      </c>
    </row>
    <row r="149" spans="1:8" x14ac:dyDescent="0.2">
      <c r="A149" t="s">
        <v>363</v>
      </c>
      <c r="B149" t="s">
        <v>1</v>
      </c>
      <c r="C149" t="s">
        <v>9</v>
      </c>
      <c r="D149" t="s">
        <v>3</v>
      </c>
      <c r="E149">
        <f>IF(_7176[[#This Row],[Vote]]="YEA",1,0)</f>
        <v>0</v>
      </c>
      <c r="F149">
        <f>_xlfn.XLOOKUP("H.R. 7176",Table2[Bill],Table2[Agree Value])</f>
        <v>0</v>
      </c>
      <c r="G149">
        <f>IF(_7176[[#This Row],[Value]]=_7176[[#This Row],[Agree]],_7176[[#This Row],[Count]],0)</f>
        <v>8</v>
      </c>
      <c r="H149">
        <f>_xlfn.XLOOKUP("H.R. 7176",Table2[Bill],Table2[Weight?],"Error")</f>
        <v>8</v>
      </c>
    </row>
    <row r="150" spans="1:8" x14ac:dyDescent="0.2">
      <c r="A150" t="s">
        <v>364</v>
      </c>
      <c r="B150" t="s">
        <v>1</v>
      </c>
      <c r="C150" t="s">
        <v>365</v>
      </c>
      <c r="D150" t="s">
        <v>7</v>
      </c>
      <c r="E150">
        <f>IF(_7176[[#This Row],[Vote]]="YEA",1,0)</f>
        <v>1</v>
      </c>
      <c r="F150">
        <f>_xlfn.XLOOKUP("H.R. 7176",Table2[Bill],Table2[Agree Value])</f>
        <v>0</v>
      </c>
      <c r="G150">
        <f>IF(_7176[[#This Row],[Value]]=_7176[[#This Row],[Agree]],_7176[[#This Row],[Count]],0)</f>
        <v>0</v>
      </c>
      <c r="H150">
        <f>_xlfn.XLOOKUP("H.R. 7176",Table2[Bill],Table2[Weight?],"Error")</f>
        <v>8</v>
      </c>
    </row>
    <row r="151" spans="1:8" x14ac:dyDescent="0.2">
      <c r="A151" t="s">
        <v>367</v>
      </c>
      <c r="B151" t="s">
        <v>1</v>
      </c>
      <c r="C151" t="s">
        <v>141</v>
      </c>
      <c r="D151" t="s">
        <v>7</v>
      </c>
      <c r="E151">
        <f>IF(_7176[[#This Row],[Vote]]="YEA",1,0)</f>
        <v>1</v>
      </c>
      <c r="F151">
        <f>_xlfn.XLOOKUP("H.R. 7176",Table2[Bill],Table2[Agree Value])</f>
        <v>0</v>
      </c>
      <c r="G151">
        <f>IF(_7176[[#This Row],[Value]]=_7176[[#This Row],[Agree]],_7176[[#This Row],[Count]],0)</f>
        <v>0</v>
      </c>
      <c r="H151">
        <f>_xlfn.XLOOKUP("H.R. 7176",Table2[Bill],Table2[Weight?],"Error")</f>
        <v>8</v>
      </c>
    </row>
    <row r="152" spans="1:8" x14ac:dyDescent="0.2">
      <c r="A152" t="s">
        <v>369</v>
      </c>
      <c r="B152" t="s">
        <v>1</v>
      </c>
      <c r="C152" t="s">
        <v>9</v>
      </c>
      <c r="D152" t="s">
        <v>3</v>
      </c>
      <c r="E152">
        <f>IF(_7176[[#This Row],[Vote]]="YEA",1,0)</f>
        <v>0</v>
      </c>
      <c r="F152">
        <f>_xlfn.XLOOKUP("H.R. 7176",Table2[Bill],Table2[Agree Value])</f>
        <v>0</v>
      </c>
      <c r="G152">
        <f>IF(_7176[[#This Row],[Value]]=_7176[[#This Row],[Agree]],_7176[[#This Row],[Count]],0)</f>
        <v>8</v>
      </c>
      <c r="H152">
        <f>_xlfn.XLOOKUP("H.R. 7176",Table2[Bill],Table2[Weight?],"Error")</f>
        <v>8</v>
      </c>
    </row>
    <row r="153" spans="1:8" x14ac:dyDescent="0.2">
      <c r="A153" t="s">
        <v>370</v>
      </c>
      <c r="B153" t="s">
        <v>1</v>
      </c>
      <c r="C153" t="s">
        <v>59</v>
      </c>
      <c r="D153" t="s">
        <v>3</v>
      </c>
      <c r="E153">
        <f>IF(_7176[[#This Row],[Vote]]="YEA",1,0)</f>
        <v>0</v>
      </c>
      <c r="F153">
        <f>_xlfn.XLOOKUP("H.R. 7176",Table2[Bill],Table2[Agree Value])</f>
        <v>0</v>
      </c>
      <c r="G153">
        <f>IF(_7176[[#This Row],[Value]]=_7176[[#This Row],[Agree]],_7176[[#This Row],[Count]],0)</f>
        <v>8</v>
      </c>
      <c r="H153">
        <f>_xlfn.XLOOKUP("H.R. 7176",Table2[Bill],Table2[Weight?],"Error")</f>
        <v>8</v>
      </c>
    </row>
    <row r="154" spans="1:8" x14ac:dyDescent="0.2">
      <c r="A154" t="s">
        <v>372</v>
      </c>
      <c r="B154" t="s">
        <v>1</v>
      </c>
      <c r="C154" t="s">
        <v>120</v>
      </c>
      <c r="D154" t="s">
        <v>400</v>
      </c>
      <c r="E154">
        <f>IF(_7176[[#This Row],[Vote]]="YEA",1,0)</f>
        <v>0</v>
      </c>
      <c r="F154">
        <f>_xlfn.XLOOKUP("H.R. 7176",Table2[Bill],Table2[Agree Value])</f>
        <v>0</v>
      </c>
      <c r="G154">
        <f>IF(_7176[[#This Row],[Value]]=_7176[[#This Row],[Agree]],_7176[[#This Row],[Count]],0)</f>
        <v>8</v>
      </c>
      <c r="H154">
        <f>_xlfn.XLOOKUP("H.R. 7176",Table2[Bill],Table2[Weight?],"Error")</f>
        <v>8</v>
      </c>
    </row>
    <row r="155" spans="1:8" x14ac:dyDescent="0.2">
      <c r="A155" t="s">
        <v>373</v>
      </c>
      <c r="B155" t="s">
        <v>1</v>
      </c>
      <c r="C155" t="s">
        <v>194</v>
      </c>
      <c r="D155" t="s">
        <v>3</v>
      </c>
      <c r="E155">
        <f>IF(_7176[[#This Row],[Vote]]="YEA",1,0)</f>
        <v>0</v>
      </c>
      <c r="F155">
        <f>_xlfn.XLOOKUP("H.R. 7176",Table2[Bill],Table2[Agree Value])</f>
        <v>0</v>
      </c>
      <c r="G155">
        <f>IF(_7176[[#This Row],[Value]]=_7176[[#This Row],[Agree]],_7176[[#This Row],[Count]],0)</f>
        <v>8</v>
      </c>
      <c r="H155">
        <f>_xlfn.XLOOKUP("H.R. 7176",Table2[Bill],Table2[Weight?],"Error")</f>
        <v>8</v>
      </c>
    </row>
    <row r="156" spans="1:8" x14ac:dyDescent="0.2">
      <c r="A156" t="s">
        <v>374</v>
      </c>
      <c r="B156" t="s">
        <v>1</v>
      </c>
      <c r="C156" t="s">
        <v>169</v>
      </c>
      <c r="D156" t="s">
        <v>3</v>
      </c>
      <c r="E156">
        <f>IF(_7176[[#This Row],[Vote]]="YEA",1,0)</f>
        <v>0</v>
      </c>
      <c r="F156">
        <f>_xlfn.XLOOKUP("H.R. 7176",Table2[Bill],Table2[Agree Value])</f>
        <v>0</v>
      </c>
      <c r="G156">
        <f>IF(_7176[[#This Row],[Value]]=_7176[[#This Row],[Agree]],_7176[[#This Row],[Count]],0)</f>
        <v>8</v>
      </c>
      <c r="H156">
        <f>_xlfn.XLOOKUP("H.R. 7176",Table2[Bill],Table2[Weight?],"Error")</f>
        <v>8</v>
      </c>
    </row>
    <row r="157" spans="1:8" x14ac:dyDescent="0.2">
      <c r="A157" t="s">
        <v>375</v>
      </c>
      <c r="B157" t="s">
        <v>1</v>
      </c>
      <c r="C157" t="s">
        <v>9</v>
      </c>
      <c r="D157" t="s">
        <v>3</v>
      </c>
      <c r="E157">
        <f>IF(_7176[[#This Row],[Vote]]="YEA",1,0)</f>
        <v>0</v>
      </c>
      <c r="F157">
        <f>_xlfn.XLOOKUP("H.R. 7176",Table2[Bill],Table2[Agree Value])</f>
        <v>0</v>
      </c>
      <c r="G157">
        <f>IF(_7176[[#This Row],[Value]]=_7176[[#This Row],[Agree]],_7176[[#This Row],[Count]],0)</f>
        <v>8</v>
      </c>
      <c r="H157">
        <f>_xlfn.XLOOKUP("H.R. 7176",Table2[Bill],Table2[Weight?],"Error")</f>
        <v>8</v>
      </c>
    </row>
    <row r="158" spans="1:8" x14ac:dyDescent="0.2">
      <c r="A158" t="s">
        <v>377</v>
      </c>
      <c r="B158" t="s">
        <v>1</v>
      </c>
      <c r="C158" t="s">
        <v>24</v>
      </c>
      <c r="D158" t="s">
        <v>3</v>
      </c>
      <c r="E158">
        <f>IF(_7176[[#This Row],[Vote]]="YEA",1,0)</f>
        <v>0</v>
      </c>
      <c r="F158">
        <f>_xlfn.XLOOKUP("H.R. 7176",Table2[Bill],Table2[Agree Value])</f>
        <v>0</v>
      </c>
      <c r="G158">
        <f>IF(_7176[[#This Row],[Value]]=_7176[[#This Row],[Agree]],_7176[[#This Row],[Count]],0)</f>
        <v>8</v>
      </c>
      <c r="H158">
        <f>_xlfn.XLOOKUP("H.R. 7176",Table2[Bill],Table2[Weight?],"Error")</f>
        <v>8</v>
      </c>
    </row>
    <row r="159" spans="1:8" x14ac:dyDescent="0.2">
      <c r="A159" t="s">
        <v>378</v>
      </c>
      <c r="B159" t="s">
        <v>1</v>
      </c>
      <c r="C159" t="s">
        <v>62</v>
      </c>
      <c r="D159" t="s">
        <v>3</v>
      </c>
      <c r="E159">
        <f>IF(_7176[[#This Row],[Vote]]="YEA",1,0)</f>
        <v>0</v>
      </c>
      <c r="F159">
        <f>_xlfn.XLOOKUP("H.R. 7176",Table2[Bill],Table2[Agree Value])</f>
        <v>0</v>
      </c>
      <c r="G159">
        <f>IF(_7176[[#This Row],[Value]]=_7176[[#This Row],[Agree]],_7176[[#This Row],[Count]],0)</f>
        <v>8</v>
      </c>
      <c r="H159">
        <f>_xlfn.XLOOKUP("H.R. 7176",Table2[Bill],Table2[Weight?],"Error")</f>
        <v>8</v>
      </c>
    </row>
    <row r="160" spans="1:8" x14ac:dyDescent="0.2">
      <c r="A160" t="s">
        <v>379</v>
      </c>
      <c r="B160" t="s">
        <v>1</v>
      </c>
      <c r="C160" t="s">
        <v>62</v>
      </c>
      <c r="D160" t="s">
        <v>3</v>
      </c>
      <c r="E160">
        <f>IF(_7176[[#This Row],[Vote]]="YEA",1,0)</f>
        <v>0</v>
      </c>
      <c r="F160">
        <f>_xlfn.XLOOKUP("H.R. 7176",Table2[Bill],Table2[Agree Value])</f>
        <v>0</v>
      </c>
      <c r="G160">
        <f>IF(_7176[[#This Row],[Value]]=_7176[[#This Row],[Agree]],_7176[[#This Row],[Count]],0)</f>
        <v>8</v>
      </c>
      <c r="H160">
        <f>_xlfn.XLOOKUP("H.R. 7176",Table2[Bill],Table2[Weight?],"Error")</f>
        <v>8</v>
      </c>
    </row>
    <row r="161" spans="1:8" x14ac:dyDescent="0.2">
      <c r="A161" t="s">
        <v>380</v>
      </c>
      <c r="B161" t="s">
        <v>1</v>
      </c>
      <c r="C161" t="s">
        <v>219</v>
      </c>
      <c r="D161" t="s">
        <v>3</v>
      </c>
      <c r="E161">
        <f>IF(_7176[[#This Row],[Vote]]="YEA",1,0)</f>
        <v>0</v>
      </c>
      <c r="F161">
        <f>_xlfn.XLOOKUP("H.R. 7176",Table2[Bill],Table2[Agree Value])</f>
        <v>0</v>
      </c>
      <c r="G161">
        <f>IF(_7176[[#This Row],[Value]]=_7176[[#This Row],[Agree]],_7176[[#This Row],[Count]],0)</f>
        <v>8</v>
      </c>
      <c r="H161">
        <f>_xlfn.XLOOKUP("H.R. 7176",Table2[Bill],Table2[Weight?],"Error")</f>
        <v>8</v>
      </c>
    </row>
    <row r="162" spans="1:8" x14ac:dyDescent="0.2">
      <c r="A162" t="s">
        <v>388</v>
      </c>
      <c r="B162" t="s">
        <v>1</v>
      </c>
      <c r="C162" t="s">
        <v>2</v>
      </c>
      <c r="D162" t="s">
        <v>3</v>
      </c>
      <c r="E162">
        <f>IF(_7176[[#This Row],[Vote]]="YEA",1,0)</f>
        <v>0</v>
      </c>
      <c r="F162">
        <f>_xlfn.XLOOKUP("H.R. 7176",Table2[Bill],Table2[Agree Value])</f>
        <v>0</v>
      </c>
      <c r="G162">
        <f>IF(_7176[[#This Row],[Value]]=_7176[[#This Row],[Agree]],_7176[[#This Row],[Count]],0)</f>
        <v>8</v>
      </c>
      <c r="H162">
        <f>_xlfn.XLOOKUP("H.R. 7176",Table2[Bill],Table2[Weight?],"Error")</f>
        <v>8</v>
      </c>
    </row>
    <row r="163" spans="1:8" x14ac:dyDescent="0.2">
      <c r="A163" t="s">
        <v>391</v>
      </c>
      <c r="B163" t="s">
        <v>1</v>
      </c>
      <c r="C163" t="s">
        <v>9</v>
      </c>
      <c r="D163" t="s">
        <v>3</v>
      </c>
      <c r="E163">
        <f>IF(_7176[[#This Row],[Vote]]="YEA",1,0)</f>
        <v>0</v>
      </c>
      <c r="F163">
        <f>_xlfn.XLOOKUP("H.R. 7176",Table2[Bill],Table2[Agree Value])</f>
        <v>0</v>
      </c>
      <c r="G163">
        <f>IF(_7176[[#This Row],[Value]]=_7176[[#This Row],[Agree]],_7176[[#This Row],[Count]],0)</f>
        <v>8</v>
      </c>
      <c r="H163">
        <f>_xlfn.XLOOKUP("H.R. 7176",Table2[Bill],Table2[Weight?],"Error")</f>
        <v>8</v>
      </c>
    </row>
    <row r="164" spans="1:8" x14ac:dyDescent="0.2">
      <c r="A164" t="s">
        <v>392</v>
      </c>
      <c r="B164" t="s">
        <v>1</v>
      </c>
      <c r="C164" t="s">
        <v>219</v>
      </c>
      <c r="D164" t="s">
        <v>3</v>
      </c>
      <c r="E164">
        <f>IF(_7176[[#This Row],[Vote]]="YEA",1,0)</f>
        <v>0</v>
      </c>
      <c r="F164">
        <f>_xlfn.XLOOKUP("H.R. 7176",Table2[Bill],Table2[Agree Value])</f>
        <v>0</v>
      </c>
      <c r="G164">
        <f>IF(_7176[[#This Row],[Value]]=_7176[[#This Row],[Agree]],_7176[[#This Row],[Count]],0)</f>
        <v>8</v>
      </c>
      <c r="H164">
        <f>_xlfn.XLOOKUP("H.R. 7176",Table2[Bill],Table2[Weight?],"Error")</f>
        <v>8</v>
      </c>
    </row>
    <row r="165" spans="1:8" x14ac:dyDescent="0.2">
      <c r="A165" t="s">
        <v>394</v>
      </c>
      <c r="B165" t="s">
        <v>1</v>
      </c>
      <c r="C165" t="s">
        <v>64</v>
      </c>
      <c r="D165" t="s">
        <v>3</v>
      </c>
      <c r="E165">
        <f>IF(_7176[[#This Row],[Vote]]="YEA",1,0)</f>
        <v>0</v>
      </c>
      <c r="F165">
        <f>_xlfn.XLOOKUP("H.R. 7176",Table2[Bill],Table2[Agree Value])</f>
        <v>0</v>
      </c>
      <c r="G165">
        <f>IF(_7176[[#This Row],[Value]]=_7176[[#This Row],[Agree]],_7176[[#This Row],[Count]],0)</f>
        <v>8</v>
      </c>
      <c r="H165">
        <f>_xlfn.XLOOKUP("H.R. 7176",Table2[Bill],Table2[Weight?],"Error")</f>
        <v>8</v>
      </c>
    </row>
    <row r="166" spans="1:8" x14ac:dyDescent="0.2">
      <c r="A166" t="s">
        <v>396</v>
      </c>
      <c r="B166" t="s">
        <v>1</v>
      </c>
      <c r="C166" t="s">
        <v>42</v>
      </c>
      <c r="D166" t="s">
        <v>3</v>
      </c>
      <c r="E166">
        <f>IF(_7176[[#This Row],[Vote]]="YEA",1,0)</f>
        <v>0</v>
      </c>
      <c r="F166">
        <f>_xlfn.XLOOKUP("H.R. 7176",Table2[Bill],Table2[Agree Value])</f>
        <v>0</v>
      </c>
      <c r="G166">
        <f>IF(_7176[[#This Row],[Value]]=_7176[[#This Row],[Agree]],_7176[[#This Row],[Count]],0)</f>
        <v>8</v>
      </c>
      <c r="H166">
        <f>_xlfn.XLOOKUP("H.R. 7176",Table2[Bill],Table2[Weight?],"Error")</f>
        <v>8</v>
      </c>
    </row>
    <row r="167" spans="1:8" x14ac:dyDescent="0.2">
      <c r="A167" t="s">
        <v>397</v>
      </c>
      <c r="B167" t="s">
        <v>1</v>
      </c>
      <c r="C167" t="s">
        <v>9</v>
      </c>
      <c r="D167" t="s">
        <v>3</v>
      </c>
      <c r="E167">
        <f>IF(_7176[[#This Row],[Vote]]="YEA",1,0)</f>
        <v>0</v>
      </c>
      <c r="F167">
        <f>_xlfn.XLOOKUP("H.R. 7176",Table2[Bill],Table2[Agree Value])</f>
        <v>0</v>
      </c>
      <c r="G167">
        <f>IF(_7176[[#This Row],[Value]]=_7176[[#This Row],[Agree]],_7176[[#This Row],[Count]],0)</f>
        <v>8</v>
      </c>
      <c r="H167">
        <f>_xlfn.XLOOKUP("H.R. 7176",Table2[Bill],Table2[Weight?],"Error")</f>
        <v>8</v>
      </c>
    </row>
    <row r="168" spans="1:8" x14ac:dyDescent="0.2">
      <c r="A168" t="s">
        <v>398</v>
      </c>
      <c r="B168" t="s">
        <v>1</v>
      </c>
      <c r="C168" t="s">
        <v>219</v>
      </c>
      <c r="D168" t="s">
        <v>3</v>
      </c>
      <c r="E168">
        <f>IF(_7176[[#This Row],[Vote]]="YEA",1,0)</f>
        <v>0</v>
      </c>
      <c r="F168">
        <f>_xlfn.XLOOKUP("H.R. 7176",Table2[Bill],Table2[Agree Value])</f>
        <v>0</v>
      </c>
      <c r="G168">
        <f>IF(_7176[[#This Row],[Value]]=_7176[[#This Row],[Agree]],_7176[[#This Row],[Count]],0)</f>
        <v>8</v>
      </c>
      <c r="H168">
        <f>_xlfn.XLOOKUP("H.R. 7176",Table2[Bill],Table2[Weight?],"Error")</f>
        <v>8</v>
      </c>
    </row>
    <row r="169" spans="1:8" x14ac:dyDescent="0.2">
      <c r="A169" t="s">
        <v>401</v>
      </c>
      <c r="B169" t="s">
        <v>1</v>
      </c>
      <c r="C169" t="s">
        <v>66</v>
      </c>
      <c r="D169" t="s">
        <v>3</v>
      </c>
      <c r="E169">
        <f>IF(_7176[[#This Row],[Vote]]="YEA",1,0)</f>
        <v>0</v>
      </c>
      <c r="F169">
        <f>_xlfn.XLOOKUP("H.R. 7176",Table2[Bill],Table2[Agree Value])</f>
        <v>0</v>
      </c>
      <c r="G169">
        <f>IF(_7176[[#This Row],[Value]]=_7176[[#This Row],[Agree]],_7176[[#This Row],[Count]],0)</f>
        <v>8</v>
      </c>
      <c r="H169">
        <f>_xlfn.XLOOKUP("H.R. 7176",Table2[Bill],Table2[Weight?],"Error")</f>
        <v>8</v>
      </c>
    </row>
    <row r="170" spans="1:8" x14ac:dyDescent="0.2">
      <c r="A170" t="s">
        <v>402</v>
      </c>
      <c r="B170" t="s">
        <v>1</v>
      </c>
      <c r="C170" t="s">
        <v>62</v>
      </c>
      <c r="D170" t="s">
        <v>3</v>
      </c>
      <c r="E170">
        <f>IF(_7176[[#This Row],[Vote]]="YEA",1,0)</f>
        <v>0</v>
      </c>
      <c r="F170">
        <f>_xlfn.XLOOKUP("H.R. 7176",Table2[Bill],Table2[Agree Value])</f>
        <v>0</v>
      </c>
      <c r="G170">
        <f>IF(_7176[[#This Row],[Value]]=_7176[[#This Row],[Agree]],_7176[[#This Row],[Count]],0)</f>
        <v>8</v>
      </c>
      <c r="H170">
        <f>_xlfn.XLOOKUP("H.R. 7176",Table2[Bill],Table2[Weight?],"Error")</f>
        <v>8</v>
      </c>
    </row>
    <row r="171" spans="1:8" x14ac:dyDescent="0.2">
      <c r="A171" t="s">
        <v>403</v>
      </c>
      <c r="B171" t="s">
        <v>1</v>
      </c>
      <c r="C171" t="s">
        <v>9</v>
      </c>
      <c r="D171" t="s">
        <v>3</v>
      </c>
      <c r="E171">
        <f>IF(_7176[[#This Row],[Vote]]="YEA",1,0)</f>
        <v>0</v>
      </c>
      <c r="F171">
        <f>_xlfn.XLOOKUP("H.R. 7176",Table2[Bill],Table2[Agree Value])</f>
        <v>0</v>
      </c>
      <c r="G171">
        <f>IF(_7176[[#This Row],[Value]]=_7176[[#This Row],[Agree]],_7176[[#This Row],[Count]],0)</f>
        <v>8</v>
      </c>
      <c r="H171">
        <f>_xlfn.XLOOKUP("H.R. 7176",Table2[Bill],Table2[Weight?],"Error")</f>
        <v>8</v>
      </c>
    </row>
    <row r="172" spans="1:8" x14ac:dyDescent="0.2">
      <c r="A172" t="s">
        <v>404</v>
      </c>
      <c r="B172" t="s">
        <v>1</v>
      </c>
      <c r="C172" t="s">
        <v>62</v>
      </c>
      <c r="D172" t="s">
        <v>3</v>
      </c>
      <c r="E172">
        <f>IF(_7176[[#This Row],[Vote]]="YEA",1,0)</f>
        <v>0</v>
      </c>
      <c r="F172">
        <f>_xlfn.XLOOKUP("H.R. 7176",Table2[Bill],Table2[Agree Value])</f>
        <v>0</v>
      </c>
      <c r="G172">
        <f>IF(_7176[[#This Row],[Value]]=_7176[[#This Row],[Agree]],_7176[[#This Row],[Count]],0)</f>
        <v>8</v>
      </c>
      <c r="H172">
        <f>_xlfn.XLOOKUP("H.R. 7176",Table2[Bill],Table2[Weight?],"Error")</f>
        <v>8</v>
      </c>
    </row>
    <row r="173" spans="1:8" x14ac:dyDescent="0.2">
      <c r="A173" t="s">
        <v>405</v>
      </c>
      <c r="B173" t="s">
        <v>1</v>
      </c>
      <c r="C173" t="s">
        <v>45</v>
      </c>
      <c r="D173" t="s">
        <v>3</v>
      </c>
      <c r="E173">
        <f>IF(_7176[[#This Row],[Vote]]="YEA",1,0)</f>
        <v>0</v>
      </c>
      <c r="F173">
        <f>_xlfn.XLOOKUP("H.R. 7176",Table2[Bill],Table2[Agree Value])</f>
        <v>0</v>
      </c>
      <c r="G173">
        <f>IF(_7176[[#This Row],[Value]]=_7176[[#This Row],[Agree]],_7176[[#This Row],[Count]],0)</f>
        <v>8</v>
      </c>
      <c r="H173">
        <f>_xlfn.XLOOKUP("H.R. 7176",Table2[Bill],Table2[Weight?],"Error")</f>
        <v>8</v>
      </c>
    </row>
    <row r="174" spans="1:8" x14ac:dyDescent="0.2">
      <c r="A174" t="s">
        <v>406</v>
      </c>
      <c r="B174" t="s">
        <v>1</v>
      </c>
      <c r="C174" t="s">
        <v>141</v>
      </c>
      <c r="D174" t="s">
        <v>3</v>
      </c>
      <c r="E174">
        <f>IF(_7176[[#This Row],[Vote]]="YEA",1,0)</f>
        <v>0</v>
      </c>
      <c r="F174">
        <f>_xlfn.XLOOKUP("H.R. 7176",Table2[Bill],Table2[Agree Value])</f>
        <v>0</v>
      </c>
      <c r="G174">
        <f>IF(_7176[[#This Row],[Value]]=_7176[[#This Row],[Agree]],_7176[[#This Row],[Count]],0)</f>
        <v>8</v>
      </c>
      <c r="H174">
        <f>_xlfn.XLOOKUP("H.R. 7176",Table2[Bill],Table2[Weight?],"Error")</f>
        <v>8</v>
      </c>
    </row>
    <row r="175" spans="1:8" x14ac:dyDescent="0.2">
      <c r="A175" t="s">
        <v>408</v>
      </c>
      <c r="B175" t="s">
        <v>1</v>
      </c>
      <c r="C175" t="s">
        <v>47</v>
      </c>
      <c r="D175" t="s">
        <v>3</v>
      </c>
      <c r="E175">
        <f>IF(_7176[[#This Row],[Vote]]="YEA",1,0)</f>
        <v>0</v>
      </c>
      <c r="F175">
        <f>_xlfn.XLOOKUP("H.R. 7176",Table2[Bill],Table2[Agree Value])</f>
        <v>0</v>
      </c>
      <c r="G175">
        <f>IF(_7176[[#This Row],[Value]]=_7176[[#This Row],[Agree]],_7176[[#This Row],[Count]],0)</f>
        <v>8</v>
      </c>
      <c r="H175">
        <f>_xlfn.XLOOKUP("H.R. 7176",Table2[Bill],Table2[Weight?],"Error")</f>
        <v>8</v>
      </c>
    </row>
    <row r="176" spans="1:8" x14ac:dyDescent="0.2">
      <c r="A176" t="s">
        <v>410</v>
      </c>
      <c r="B176" t="s">
        <v>1</v>
      </c>
      <c r="C176" t="s">
        <v>13</v>
      </c>
      <c r="D176" t="s">
        <v>3</v>
      </c>
      <c r="E176">
        <f>IF(_7176[[#This Row],[Vote]]="YEA",1,0)</f>
        <v>0</v>
      </c>
      <c r="F176">
        <f>_xlfn.XLOOKUP("H.R. 7176",Table2[Bill],Table2[Agree Value])</f>
        <v>0</v>
      </c>
      <c r="G176">
        <f>IF(_7176[[#This Row],[Value]]=_7176[[#This Row],[Agree]],_7176[[#This Row],[Count]],0)</f>
        <v>8</v>
      </c>
      <c r="H176">
        <f>_xlfn.XLOOKUP("H.R. 7176",Table2[Bill],Table2[Weight?],"Error")</f>
        <v>8</v>
      </c>
    </row>
    <row r="177" spans="1:8" x14ac:dyDescent="0.2">
      <c r="A177" t="s">
        <v>413</v>
      </c>
      <c r="B177" t="s">
        <v>1</v>
      </c>
      <c r="C177" t="s">
        <v>6</v>
      </c>
      <c r="D177" t="s">
        <v>3</v>
      </c>
      <c r="E177">
        <f>IF(_7176[[#This Row],[Vote]]="YEA",1,0)</f>
        <v>0</v>
      </c>
      <c r="F177">
        <f>_xlfn.XLOOKUP("H.R. 7176",Table2[Bill],Table2[Agree Value])</f>
        <v>0</v>
      </c>
      <c r="G177">
        <f>IF(_7176[[#This Row],[Value]]=_7176[[#This Row],[Agree]],_7176[[#This Row],[Count]],0)</f>
        <v>8</v>
      </c>
      <c r="H177">
        <f>_xlfn.XLOOKUP("H.R. 7176",Table2[Bill],Table2[Weight?],"Error")</f>
        <v>8</v>
      </c>
    </row>
    <row r="178" spans="1:8" x14ac:dyDescent="0.2">
      <c r="A178" t="s">
        <v>414</v>
      </c>
      <c r="B178" t="s">
        <v>1</v>
      </c>
      <c r="C178" t="s">
        <v>9</v>
      </c>
      <c r="D178" t="s">
        <v>3</v>
      </c>
      <c r="E178">
        <f>IF(_7176[[#This Row],[Vote]]="YEA",1,0)</f>
        <v>0</v>
      </c>
      <c r="F178">
        <f>_xlfn.XLOOKUP("H.R. 7176",Table2[Bill],Table2[Agree Value])</f>
        <v>0</v>
      </c>
      <c r="G178">
        <f>IF(_7176[[#This Row],[Value]]=_7176[[#This Row],[Agree]],_7176[[#This Row],[Count]],0)</f>
        <v>8</v>
      </c>
      <c r="H178">
        <f>_xlfn.XLOOKUP("H.R. 7176",Table2[Bill],Table2[Weight?],"Error")</f>
        <v>8</v>
      </c>
    </row>
    <row r="179" spans="1:8" x14ac:dyDescent="0.2">
      <c r="A179" t="s">
        <v>415</v>
      </c>
      <c r="B179" t="s">
        <v>1</v>
      </c>
      <c r="C179" t="s">
        <v>203</v>
      </c>
      <c r="D179" t="s">
        <v>3</v>
      </c>
      <c r="E179">
        <f>IF(_7176[[#This Row],[Vote]]="YEA",1,0)</f>
        <v>0</v>
      </c>
      <c r="F179">
        <f>_xlfn.XLOOKUP("H.R. 7176",Table2[Bill],Table2[Agree Value])</f>
        <v>0</v>
      </c>
      <c r="G179">
        <f>IF(_7176[[#This Row],[Value]]=_7176[[#This Row],[Agree]],_7176[[#This Row],[Count]],0)</f>
        <v>8</v>
      </c>
      <c r="H179">
        <f>_xlfn.XLOOKUP("H.R. 7176",Table2[Bill],Table2[Weight?],"Error")</f>
        <v>8</v>
      </c>
    </row>
    <row r="180" spans="1:8" x14ac:dyDescent="0.2">
      <c r="A180" t="s">
        <v>417</v>
      </c>
      <c r="B180" t="s">
        <v>1</v>
      </c>
      <c r="C180" t="s">
        <v>45</v>
      </c>
      <c r="D180" t="s">
        <v>3</v>
      </c>
      <c r="E180">
        <f>IF(_7176[[#This Row],[Vote]]="YEA",1,0)</f>
        <v>0</v>
      </c>
      <c r="F180">
        <f>_xlfn.XLOOKUP("H.R. 7176",Table2[Bill],Table2[Agree Value])</f>
        <v>0</v>
      </c>
      <c r="G180">
        <f>IF(_7176[[#This Row],[Value]]=_7176[[#This Row],[Agree]],_7176[[#This Row],[Count]],0)</f>
        <v>8</v>
      </c>
      <c r="H180">
        <f>_xlfn.XLOOKUP("H.R. 7176",Table2[Bill],Table2[Weight?],"Error")</f>
        <v>8</v>
      </c>
    </row>
    <row r="181" spans="1:8" x14ac:dyDescent="0.2">
      <c r="A181" t="s">
        <v>421</v>
      </c>
      <c r="B181" t="s">
        <v>1</v>
      </c>
      <c r="C181" t="s">
        <v>141</v>
      </c>
      <c r="D181" t="s">
        <v>3</v>
      </c>
      <c r="E181">
        <f>IF(_7176[[#This Row],[Vote]]="YEA",1,0)</f>
        <v>0</v>
      </c>
      <c r="F181">
        <f>_xlfn.XLOOKUP("H.R. 7176",Table2[Bill],Table2[Agree Value])</f>
        <v>0</v>
      </c>
      <c r="G181">
        <f>IF(_7176[[#This Row],[Value]]=_7176[[#This Row],[Agree]],_7176[[#This Row],[Count]],0)</f>
        <v>8</v>
      </c>
      <c r="H181">
        <f>_xlfn.XLOOKUP("H.R. 7176",Table2[Bill],Table2[Weight?],"Error")</f>
        <v>8</v>
      </c>
    </row>
    <row r="182" spans="1:8" x14ac:dyDescent="0.2">
      <c r="A182" t="s">
        <v>423</v>
      </c>
      <c r="B182" t="s">
        <v>1</v>
      </c>
      <c r="C182" t="s">
        <v>62</v>
      </c>
      <c r="D182" t="s">
        <v>3</v>
      </c>
      <c r="E182">
        <f>IF(_7176[[#This Row],[Vote]]="YEA",1,0)</f>
        <v>0</v>
      </c>
      <c r="F182">
        <f>_xlfn.XLOOKUP("H.R. 7176",Table2[Bill],Table2[Agree Value])</f>
        <v>0</v>
      </c>
      <c r="G182">
        <f>IF(_7176[[#This Row],[Value]]=_7176[[#This Row],[Agree]],_7176[[#This Row],[Count]],0)</f>
        <v>8</v>
      </c>
      <c r="H182">
        <f>_xlfn.XLOOKUP("H.R. 7176",Table2[Bill],Table2[Weight?],"Error")</f>
        <v>8</v>
      </c>
    </row>
    <row r="183" spans="1:8" x14ac:dyDescent="0.2">
      <c r="A183" t="s">
        <v>424</v>
      </c>
      <c r="B183" t="s">
        <v>1</v>
      </c>
      <c r="C183" t="s">
        <v>39</v>
      </c>
      <c r="D183" t="s">
        <v>3</v>
      </c>
      <c r="E183">
        <f>IF(_7176[[#This Row],[Vote]]="YEA",1,0)</f>
        <v>0</v>
      </c>
      <c r="F183">
        <f>_xlfn.XLOOKUP("H.R. 7176",Table2[Bill],Table2[Agree Value])</f>
        <v>0</v>
      </c>
      <c r="G183">
        <f>IF(_7176[[#This Row],[Value]]=_7176[[#This Row],[Agree]],_7176[[#This Row],[Count]],0)</f>
        <v>8</v>
      </c>
      <c r="H183">
        <f>_xlfn.XLOOKUP("H.R. 7176",Table2[Bill],Table2[Weight?],"Error")</f>
        <v>8</v>
      </c>
    </row>
    <row r="184" spans="1:8" x14ac:dyDescent="0.2">
      <c r="A184" t="s">
        <v>425</v>
      </c>
      <c r="B184" t="s">
        <v>1</v>
      </c>
      <c r="C184" t="s">
        <v>47</v>
      </c>
      <c r="D184" t="s">
        <v>3</v>
      </c>
      <c r="E184">
        <f>IF(_7176[[#This Row],[Vote]]="YEA",1,0)</f>
        <v>0</v>
      </c>
      <c r="F184">
        <f>_xlfn.XLOOKUP("H.R. 7176",Table2[Bill],Table2[Agree Value])</f>
        <v>0</v>
      </c>
      <c r="G184">
        <f>IF(_7176[[#This Row],[Value]]=_7176[[#This Row],[Agree]],_7176[[#This Row],[Count]],0)</f>
        <v>8</v>
      </c>
      <c r="H184">
        <f>_xlfn.XLOOKUP("H.R. 7176",Table2[Bill],Table2[Weight?],"Error")</f>
        <v>8</v>
      </c>
    </row>
    <row r="185" spans="1:8" x14ac:dyDescent="0.2">
      <c r="A185" t="s">
        <v>427</v>
      </c>
      <c r="B185" t="s">
        <v>1</v>
      </c>
      <c r="C185" t="s">
        <v>287</v>
      </c>
      <c r="D185" t="s">
        <v>3</v>
      </c>
      <c r="E185">
        <f>IF(_7176[[#This Row],[Vote]]="YEA",1,0)</f>
        <v>0</v>
      </c>
      <c r="F185">
        <f>_xlfn.XLOOKUP("H.R. 7176",Table2[Bill],Table2[Agree Value])</f>
        <v>0</v>
      </c>
      <c r="G185">
        <f>IF(_7176[[#This Row],[Value]]=_7176[[#This Row],[Agree]],_7176[[#This Row],[Count]],0)</f>
        <v>8</v>
      </c>
      <c r="H185">
        <f>_xlfn.XLOOKUP("H.R. 7176",Table2[Bill],Table2[Weight?],"Error")</f>
        <v>8</v>
      </c>
    </row>
    <row r="186" spans="1:8" x14ac:dyDescent="0.2">
      <c r="A186" t="s">
        <v>428</v>
      </c>
      <c r="B186" t="s">
        <v>1</v>
      </c>
      <c r="C186" t="s">
        <v>51</v>
      </c>
      <c r="D186" t="s">
        <v>3</v>
      </c>
      <c r="E186">
        <f>IF(_7176[[#This Row],[Vote]]="YEA",1,0)</f>
        <v>0</v>
      </c>
      <c r="F186">
        <f>_xlfn.XLOOKUP("H.R. 7176",Table2[Bill],Table2[Agree Value])</f>
        <v>0</v>
      </c>
      <c r="G186">
        <f>IF(_7176[[#This Row],[Value]]=_7176[[#This Row],[Agree]],_7176[[#This Row],[Count]],0)</f>
        <v>8</v>
      </c>
      <c r="H186">
        <f>_xlfn.XLOOKUP("H.R. 7176",Table2[Bill],Table2[Weight?],"Error")</f>
        <v>8</v>
      </c>
    </row>
    <row r="187" spans="1:8" x14ac:dyDescent="0.2">
      <c r="A187" t="s">
        <v>434</v>
      </c>
      <c r="B187" t="s">
        <v>1</v>
      </c>
      <c r="C187" t="s">
        <v>45</v>
      </c>
      <c r="D187" t="s">
        <v>3</v>
      </c>
      <c r="E187">
        <f>IF(_7176[[#This Row],[Vote]]="YEA",1,0)</f>
        <v>0</v>
      </c>
      <c r="F187">
        <f>_xlfn.XLOOKUP("H.R. 7176",Table2[Bill],Table2[Agree Value])</f>
        <v>0</v>
      </c>
      <c r="G187">
        <f>IF(_7176[[#This Row],[Value]]=_7176[[#This Row],[Agree]],_7176[[#This Row],[Count]],0)</f>
        <v>8</v>
      </c>
      <c r="H187">
        <f>_xlfn.XLOOKUP("H.R. 7176",Table2[Bill],Table2[Weight?],"Error")</f>
        <v>8</v>
      </c>
    </row>
    <row r="188" spans="1:8" x14ac:dyDescent="0.2">
      <c r="A188" t="s">
        <v>435</v>
      </c>
      <c r="B188" t="s">
        <v>1</v>
      </c>
      <c r="C188" t="s">
        <v>141</v>
      </c>
      <c r="D188" t="s">
        <v>3</v>
      </c>
      <c r="E188">
        <f>IF(_7176[[#This Row],[Vote]]="YEA",1,0)</f>
        <v>0</v>
      </c>
      <c r="F188">
        <f>_xlfn.XLOOKUP("H.R. 7176",Table2[Bill],Table2[Agree Value])</f>
        <v>0</v>
      </c>
      <c r="G188">
        <f>IF(_7176[[#This Row],[Value]]=_7176[[#This Row],[Agree]],_7176[[#This Row],[Count]],0)</f>
        <v>8</v>
      </c>
      <c r="H188">
        <f>_xlfn.XLOOKUP("H.R. 7176",Table2[Bill],Table2[Weight?],"Error")</f>
        <v>8</v>
      </c>
    </row>
    <row r="189" spans="1:8" x14ac:dyDescent="0.2">
      <c r="A189" t="s">
        <v>437</v>
      </c>
      <c r="B189" t="s">
        <v>1</v>
      </c>
      <c r="C189" t="s">
        <v>9</v>
      </c>
      <c r="D189" t="s">
        <v>3</v>
      </c>
      <c r="E189">
        <f>IF(_7176[[#This Row],[Vote]]="YEA",1,0)</f>
        <v>0</v>
      </c>
      <c r="F189">
        <f>_xlfn.XLOOKUP("H.R. 7176",Table2[Bill],Table2[Agree Value])</f>
        <v>0</v>
      </c>
      <c r="G189">
        <f>IF(_7176[[#This Row],[Value]]=_7176[[#This Row],[Agree]],_7176[[#This Row],[Count]],0)</f>
        <v>8</v>
      </c>
      <c r="H189">
        <f>_xlfn.XLOOKUP("H.R. 7176",Table2[Bill],Table2[Weight?],"Error")</f>
        <v>8</v>
      </c>
    </row>
    <row r="190" spans="1:8" x14ac:dyDescent="0.2">
      <c r="A190" t="s">
        <v>438</v>
      </c>
      <c r="B190" t="s">
        <v>1</v>
      </c>
      <c r="C190" t="s">
        <v>31</v>
      </c>
      <c r="D190" t="s">
        <v>3</v>
      </c>
      <c r="E190">
        <f>IF(_7176[[#This Row],[Vote]]="YEA",1,0)</f>
        <v>0</v>
      </c>
      <c r="F190">
        <f>_xlfn.XLOOKUP("H.R. 7176",Table2[Bill],Table2[Agree Value])</f>
        <v>0</v>
      </c>
      <c r="G190">
        <f>IF(_7176[[#This Row],[Value]]=_7176[[#This Row],[Agree]],_7176[[#This Row],[Count]],0)</f>
        <v>8</v>
      </c>
      <c r="H190">
        <f>_xlfn.XLOOKUP("H.R. 7176",Table2[Bill],Table2[Weight?],"Error")</f>
        <v>8</v>
      </c>
    </row>
    <row r="191" spans="1:8" x14ac:dyDescent="0.2">
      <c r="A191" t="s">
        <v>439</v>
      </c>
      <c r="B191" t="s">
        <v>1</v>
      </c>
      <c r="C191" t="s">
        <v>9</v>
      </c>
      <c r="D191" t="s">
        <v>3</v>
      </c>
      <c r="E191">
        <f>IF(_7176[[#This Row],[Vote]]="YEA",1,0)</f>
        <v>0</v>
      </c>
      <c r="F191">
        <f>_xlfn.XLOOKUP("H.R. 7176",Table2[Bill],Table2[Agree Value])</f>
        <v>0</v>
      </c>
      <c r="G191">
        <f>IF(_7176[[#This Row],[Value]]=_7176[[#This Row],[Agree]],_7176[[#This Row],[Count]],0)</f>
        <v>8</v>
      </c>
      <c r="H191">
        <f>_xlfn.XLOOKUP("H.R. 7176",Table2[Bill],Table2[Weight?],"Error")</f>
        <v>8</v>
      </c>
    </row>
    <row r="192" spans="1:8" x14ac:dyDescent="0.2">
      <c r="A192" t="s">
        <v>441</v>
      </c>
      <c r="B192" t="s">
        <v>1</v>
      </c>
      <c r="C192" t="s">
        <v>45</v>
      </c>
      <c r="D192" t="s">
        <v>3</v>
      </c>
      <c r="E192">
        <f>IF(_7176[[#This Row],[Vote]]="YEA",1,0)</f>
        <v>0</v>
      </c>
      <c r="F192">
        <f>_xlfn.XLOOKUP("H.R. 7176",Table2[Bill],Table2[Agree Value])</f>
        <v>0</v>
      </c>
      <c r="G192">
        <f>IF(_7176[[#This Row],[Value]]=_7176[[#This Row],[Agree]],_7176[[#This Row],[Count]],0)</f>
        <v>8</v>
      </c>
      <c r="H192">
        <f>_xlfn.XLOOKUP("H.R. 7176",Table2[Bill],Table2[Weight?],"Error")</f>
        <v>8</v>
      </c>
    </row>
    <row r="193" spans="1:8" x14ac:dyDescent="0.2">
      <c r="A193" t="s">
        <v>442</v>
      </c>
      <c r="B193" t="s">
        <v>1</v>
      </c>
      <c r="C193" t="s">
        <v>9</v>
      </c>
      <c r="D193" t="s">
        <v>3</v>
      </c>
      <c r="E193">
        <f>IF(_7176[[#This Row],[Vote]]="YEA",1,0)</f>
        <v>0</v>
      </c>
      <c r="F193">
        <f>_xlfn.XLOOKUP("H.R. 7176",Table2[Bill],Table2[Agree Value])</f>
        <v>0</v>
      </c>
      <c r="G193">
        <f>IF(_7176[[#This Row],[Value]]=_7176[[#This Row],[Agree]],_7176[[#This Row],[Count]],0)</f>
        <v>8</v>
      </c>
      <c r="H193">
        <f>_xlfn.XLOOKUP("H.R. 7176",Table2[Bill],Table2[Weight?],"Error")</f>
        <v>8</v>
      </c>
    </row>
    <row r="194" spans="1:8" x14ac:dyDescent="0.2">
      <c r="A194" t="s">
        <v>443</v>
      </c>
      <c r="B194" t="s">
        <v>1</v>
      </c>
      <c r="C194" t="s">
        <v>161</v>
      </c>
      <c r="D194" t="s">
        <v>3</v>
      </c>
      <c r="E194">
        <f>IF(_7176[[#This Row],[Vote]]="YEA",1,0)</f>
        <v>0</v>
      </c>
      <c r="F194">
        <f>_xlfn.XLOOKUP("H.R. 7176",Table2[Bill],Table2[Agree Value])</f>
        <v>0</v>
      </c>
      <c r="G194">
        <f>IF(_7176[[#This Row],[Value]]=_7176[[#This Row],[Agree]],_7176[[#This Row],[Count]],0)</f>
        <v>8</v>
      </c>
      <c r="H194">
        <f>_xlfn.XLOOKUP("H.R. 7176",Table2[Bill],Table2[Weight?],"Error")</f>
        <v>8</v>
      </c>
    </row>
    <row r="195" spans="1:8" x14ac:dyDescent="0.2">
      <c r="A195" t="s">
        <v>447</v>
      </c>
      <c r="B195" t="s">
        <v>1</v>
      </c>
      <c r="C195" t="s">
        <v>19</v>
      </c>
      <c r="D195" t="s">
        <v>3</v>
      </c>
      <c r="E195">
        <f>IF(_7176[[#This Row],[Vote]]="YEA",1,0)</f>
        <v>0</v>
      </c>
      <c r="F195">
        <f>_xlfn.XLOOKUP("H.R. 7176",Table2[Bill],Table2[Agree Value])</f>
        <v>0</v>
      </c>
      <c r="G195">
        <f>IF(_7176[[#This Row],[Value]]=_7176[[#This Row],[Agree]],_7176[[#This Row],[Count]],0)</f>
        <v>8</v>
      </c>
      <c r="H195">
        <f>_xlfn.XLOOKUP("H.R. 7176",Table2[Bill],Table2[Weight?],"Error")</f>
        <v>8</v>
      </c>
    </row>
    <row r="196" spans="1:8" x14ac:dyDescent="0.2">
      <c r="A196" t="s">
        <v>448</v>
      </c>
      <c r="B196" t="s">
        <v>1</v>
      </c>
      <c r="C196" t="s">
        <v>45</v>
      </c>
      <c r="D196" t="s">
        <v>3</v>
      </c>
      <c r="E196">
        <f>IF(_7176[[#This Row],[Vote]]="YEA",1,0)</f>
        <v>0</v>
      </c>
      <c r="F196">
        <f>_xlfn.XLOOKUP("H.R. 7176",Table2[Bill],Table2[Agree Value])</f>
        <v>0</v>
      </c>
      <c r="G196">
        <f>IF(_7176[[#This Row],[Value]]=_7176[[#This Row],[Agree]],_7176[[#This Row],[Count]],0)</f>
        <v>8</v>
      </c>
      <c r="H196">
        <f>_xlfn.XLOOKUP("H.R. 7176",Table2[Bill],Table2[Weight?],"Error")</f>
        <v>8</v>
      </c>
    </row>
    <row r="197" spans="1:8" x14ac:dyDescent="0.2">
      <c r="A197" t="s">
        <v>449</v>
      </c>
      <c r="B197" t="s">
        <v>1</v>
      </c>
      <c r="C197" t="s">
        <v>94</v>
      </c>
      <c r="D197" t="s">
        <v>3</v>
      </c>
      <c r="E197">
        <f>IF(_7176[[#This Row],[Vote]]="YEA",1,0)</f>
        <v>0</v>
      </c>
      <c r="F197">
        <f>_xlfn.XLOOKUP("H.R. 7176",Table2[Bill],Table2[Agree Value])</f>
        <v>0</v>
      </c>
      <c r="G197">
        <f>IF(_7176[[#This Row],[Value]]=_7176[[#This Row],[Agree]],_7176[[#This Row],[Count]],0)</f>
        <v>8</v>
      </c>
      <c r="H197">
        <f>_xlfn.XLOOKUP("H.R. 7176",Table2[Bill],Table2[Weight?],"Error")</f>
        <v>8</v>
      </c>
    </row>
    <row r="198" spans="1:8" x14ac:dyDescent="0.2">
      <c r="A198" t="s">
        <v>450</v>
      </c>
      <c r="B198" t="s">
        <v>1</v>
      </c>
      <c r="C198" t="s">
        <v>64</v>
      </c>
      <c r="D198" t="s">
        <v>3</v>
      </c>
      <c r="E198">
        <f>IF(_7176[[#This Row],[Vote]]="YEA",1,0)</f>
        <v>0</v>
      </c>
      <c r="F198">
        <f>_xlfn.XLOOKUP("H.R. 7176",Table2[Bill],Table2[Agree Value])</f>
        <v>0</v>
      </c>
      <c r="G198">
        <f>IF(_7176[[#This Row],[Value]]=_7176[[#This Row],[Agree]],_7176[[#This Row],[Count]],0)</f>
        <v>8</v>
      </c>
      <c r="H198">
        <f>_xlfn.XLOOKUP("H.R. 7176",Table2[Bill],Table2[Weight?],"Error")</f>
        <v>8</v>
      </c>
    </row>
    <row r="199" spans="1:8" x14ac:dyDescent="0.2">
      <c r="A199" t="s">
        <v>451</v>
      </c>
      <c r="B199" t="s">
        <v>1</v>
      </c>
      <c r="C199" t="s">
        <v>9</v>
      </c>
      <c r="D199" t="s">
        <v>3</v>
      </c>
      <c r="E199">
        <f>IF(_7176[[#This Row],[Vote]]="YEA",1,0)</f>
        <v>0</v>
      </c>
      <c r="F199">
        <f>_xlfn.XLOOKUP("H.R. 7176",Table2[Bill],Table2[Agree Value])</f>
        <v>0</v>
      </c>
      <c r="G199">
        <f>IF(_7176[[#This Row],[Value]]=_7176[[#This Row],[Agree]],_7176[[#This Row],[Count]],0)</f>
        <v>8</v>
      </c>
      <c r="H199">
        <f>_xlfn.XLOOKUP("H.R. 7176",Table2[Bill],Table2[Weight?],"Error")</f>
        <v>8</v>
      </c>
    </row>
    <row r="200" spans="1:8" x14ac:dyDescent="0.2">
      <c r="A200" t="s">
        <v>452</v>
      </c>
      <c r="B200" t="s">
        <v>1</v>
      </c>
      <c r="C200" t="s">
        <v>64</v>
      </c>
      <c r="D200" t="s">
        <v>3</v>
      </c>
      <c r="E200">
        <f>IF(_7176[[#This Row],[Vote]]="YEA",1,0)</f>
        <v>0</v>
      </c>
      <c r="F200">
        <f>_xlfn.XLOOKUP("H.R. 7176",Table2[Bill],Table2[Agree Value])</f>
        <v>0</v>
      </c>
      <c r="G200">
        <f>IF(_7176[[#This Row],[Value]]=_7176[[#This Row],[Agree]],_7176[[#This Row],[Count]],0)</f>
        <v>8</v>
      </c>
      <c r="H200">
        <f>_xlfn.XLOOKUP("H.R. 7176",Table2[Bill],Table2[Weight?],"Error")</f>
        <v>8</v>
      </c>
    </row>
    <row r="201" spans="1:8" x14ac:dyDescent="0.2">
      <c r="A201" t="s">
        <v>453</v>
      </c>
      <c r="B201" t="s">
        <v>1</v>
      </c>
      <c r="C201" t="s">
        <v>24</v>
      </c>
      <c r="D201" t="s">
        <v>3</v>
      </c>
      <c r="E201">
        <f>IF(_7176[[#This Row],[Vote]]="YEA",1,0)</f>
        <v>0</v>
      </c>
      <c r="F201">
        <f>_xlfn.XLOOKUP("H.R. 7176",Table2[Bill],Table2[Agree Value])</f>
        <v>0</v>
      </c>
      <c r="G201">
        <f>IF(_7176[[#This Row],[Value]]=_7176[[#This Row],[Agree]],_7176[[#This Row],[Count]],0)</f>
        <v>8</v>
      </c>
      <c r="H201">
        <f>_xlfn.XLOOKUP("H.R. 7176",Table2[Bill],Table2[Weight?],"Error")</f>
        <v>8</v>
      </c>
    </row>
    <row r="202" spans="1:8" x14ac:dyDescent="0.2">
      <c r="A202" t="s">
        <v>454</v>
      </c>
      <c r="B202" t="s">
        <v>1</v>
      </c>
      <c r="C202" t="s">
        <v>219</v>
      </c>
      <c r="D202" t="s">
        <v>3</v>
      </c>
      <c r="E202">
        <f>IF(_7176[[#This Row],[Vote]]="YEA",1,0)</f>
        <v>0</v>
      </c>
      <c r="F202">
        <f>_xlfn.XLOOKUP("H.R. 7176",Table2[Bill],Table2[Agree Value])</f>
        <v>0</v>
      </c>
      <c r="G202">
        <f>IF(_7176[[#This Row],[Value]]=_7176[[#This Row],[Agree]],_7176[[#This Row],[Count]],0)</f>
        <v>8</v>
      </c>
      <c r="H202">
        <f>_xlfn.XLOOKUP("H.R. 7176",Table2[Bill],Table2[Weight?],"Error")</f>
        <v>8</v>
      </c>
    </row>
    <row r="203" spans="1:8" x14ac:dyDescent="0.2">
      <c r="A203" t="s">
        <v>456</v>
      </c>
      <c r="B203" t="s">
        <v>1</v>
      </c>
      <c r="C203" t="s">
        <v>62</v>
      </c>
      <c r="D203" t="s">
        <v>3</v>
      </c>
      <c r="E203">
        <f>IF(_7176[[#This Row],[Vote]]="YEA",1,0)</f>
        <v>0</v>
      </c>
      <c r="F203">
        <f>_xlfn.XLOOKUP("H.R. 7176",Table2[Bill],Table2[Agree Value])</f>
        <v>0</v>
      </c>
      <c r="G203">
        <f>IF(_7176[[#This Row],[Value]]=_7176[[#This Row],[Agree]],_7176[[#This Row],[Count]],0)</f>
        <v>8</v>
      </c>
      <c r="H203">
        <f>_xlfn.XLOOKUP("H.R. 7176",Table2[Bill],Table2[Weight?],"Error")</f>
        <v>8</v>
      </c>
    </row>
    <row r="204" spans="1:8" x14ac:dyDescent="0.2">
      <c r="A204" t="s">
        <v>461</v>
      </c>
      <c r="B204" t="s">
        <v>1</v>
      </c>
      <c r="C204" t="s">
        <v>9</v>
      </c>
      <c r="D204" t="s">
        <v>3</v>
      </c>
      <c r="E204">
        <f>IF(_7176[[#This Row],[Vote]]="YEA",1,0)</f>
        <v>0</v>
      </c>
      <c r="F204">
        <f>_xlfn.XLOOKUP("H.R. 7176",Table2[Bill],Table2[Agree Value])</f>
        <v>0</v>
      </c>
      <c r="G204">
        <f>IF(_7176[[#This Row],[Value]]=_7176[[#This Row],[Agree]],_7176[[#This Row],[Count]],0)</f>
        <v>8</v>
      </c>
      <c r="H204">
        <f>_xlfn.XLOOKUP("H.R. 7176",Table2[Bill],Table2[Weight?],"Error")</f>
        <v>8</v>
      </c>
    </row>
    <row r="205" spans="1:8" x14ac:dyDescent="0.2">
      <c r="A205" t="s">
        <v>462</v>
      </c>
      <c r="B205" t="s">
        <v>1</v>
      </c>
      <c r="C205" t="s">
        <v>287</v>
      </c>
      <c r="D205" t="s">
        <v>3</v>
      </c>
      <c r="E205">
        <f>IF(_7176[[#This Row],[Vote]]="YEA",1,0)</f>
        <v>0</v>
      </c>
      <c r="F205">
        <f>_xlfn.XLOOKUP("H.R. 7176",Table2[Bill],Table2[Agree Value])</f>
        <v>0</v>
      </c>
      <c r="G205">
        <f>IF(_7176[[#This Row],[Value]]=_7176[[#This Row],[Agree]],_7176[[#This Row],[Count]],0)</f>
        <v>8</v>
      </c>
      <c r="H205">
        <f>_xlfn.XLOOKUP("H.R. 7176",Table2[Bill],Table2[Weight?],"Error")</f>
        <v>8</v>
      </c>
    </row>
    <row r="206" spans="1:8" x14ac:dyDescent="0.2">
      <c r="A206" t="s">
        <v>463</v>
      </c>
      <c r="B206" t="s">
        <v>1</v>
      </c>
      <c r="C206" t="s">
        <v>15</v>
      </c>
      <c r="D206" t="s">
        <v>7</v>
      </c>
      <c r="E206">
        <f>IF(_7176[[#This Row],[Vote]]="YEA",1,0)</f>
        <v>1</v>
      </c>
      <c r="F206">
        <f>_xlfn.XLOOKUP("H.R. 7176",Table2[Bill],Table2[Agree Value])</f>
        <v>0</v>
      </c>
      <c r="G206">
        <f>IF(_7176[[#This Row],[Value]]=_7176[[#This Row],[Agree]],_7176[[#This Row],[Count]],0)</f>
        <v>0</v>
      </c>
      <c r="H206">
        <f>_xlfn.XLOOKUP("H.R. 7176",Table2[Bill],Table2[Weight?],"Error")</f>
        <v>8</v>
      </c>
    </row>
    <row r="207" spans="1:8" x14ac:dyDescent="0.2">
      <c r="A207" t="s">
        <v>464</v>
      </c>
      <c r="B207" t="s">
        <v>1</v>
      </c>
      <c r="C207" t="s">
        <v>64</v>
      </c>
      <c r="D207" t="s">
        <v>3</v>
      </c>
      <c r="E207">
        <f>IF(_7176[[#This Row],[Vote]]="YEA",1,0)</f>
        <v>0</v>
      </c>
      <c r="F207">
        <f>_xlfn.XLOOKUP("H.R. 7176",Table2[Bill],Table2[Agree Value])</f>
        <v>0</v>
      </c>
      <c r="G207">
        <f>IF(_7176[[#This Row],[Value]]=_7176[[#This Row],[Agree]],_7176[[#This Row],[Count]],0)</f>
        <v>8</v>
      </c>
      <c r="H207">
        <f>_xlfn.XLOOKUP("H.R. 7176",Table2[Bill],Table2[Weight?],"Error")</f>
        <v>8</v>
      </c>
    </row>
    <row r="208" spans="1:8" x14ac:dyDescent="0.2">
      <c r="A208" t="s">
        <v>468</v>
      </c>
      <c r="B208" t="s">
        <v>1</v>
      </c>
      <c r="C208" t="s">
        <v>39</v>
      </c>
      <c r="D208" t="s">
        <v>3</v>
      </c>
      <c r="E208">
        <f>IF(_7176[[#This Row],[Vote]]="YEA",1,0)</f>
        <v>0</v>
      </c>
      <c r="F208">
        <f>_xlfn.XLOOKUP("H.R. 7176",Table2[Bill],Table2[Agree Value])</f>
        <v>0</v>
      </c>
      <c r="G208">
        <f>IF(_7176[[#This Row],[Value]]=_7176[[#This Row],[Agree]],_7176[[#This Row],[Count]],0)</f>
        <v>8</v>
      </c>
      <c r="H208">
        <f>_xlfn.XLOOKUP("H.R. 7176",Table2[Bill],Table2[Weight?],"Error")</f>
        <v>8</v>
      </c>
    </row>
    <row r="209" spans="1:8" x14ac:dyDescent="0.2">
      <c r="A209" t="s">
        <v>469</v>
      </c>
      <c r="B209" t="s">
        <v>1</v>
      </c>
      <c r="C209" t="s">
        <v>9</v>
      </c>
      <c r="D209" t="s">
        <v>3</v>
      </c>
      <c r="E209">
        <f>IF(_7176[[#This Row],[Vote]]="YEA",1,0)</f>
        <v>0</v>
      </c>
      <c r="F209">
        <f>_xlfn.XLOOKUP("H.R. 7176",Table2[Bill],Table2[Agree Value])</f>
        <v>0</v>
      </c>
      <c r="G209">
        <f>IF(_7176[[#This Row],[Value]]=_7176[[#This Row],[Agree]],_7176[[#This Row],[Count]],0)</f>
        <v>8</v>
      </c>
      <c r="H209">
        <f>_xlfn.XLOOKUP("H.R. 7176",Table2[Bill],Table2[Weight?],"Error")</f>
        <v>8</v>
      </c>
    </row>
    <row r="210" spans="1:8" x14ac:dyDescent="0.2">
      <c r="A210" t="s">
        <v>470</v>
      </c>
      <c r="B210" t="s">
        <v>1</v>
      </c>
      <c r="C210" t="s">
        <v>203</v>
      </c>
      <c r="D210" t="s">
        <v>3</v>
      </c>
      <c r="E210">
        <f>IF(_7176[[#This Row],[Vote]]="YEA",1,0)</f>
        <v>0</v>
      </c>
      <c r="F210">
        <f>_xlfn.XLOOKUP("H.R. 7176",Table2[Bill],Table2[Agree Value])</f>
        <v>0</v>
      </c>
      <c r="G210">
        <f>IF(_7176[[#This Row],[Value]]=_7176[[#This Row],[Agree]],_7176[[#This Row],[Count]],0)</f>
        <v>8</v>
      </c>
      <c r="H210">
        <f>_xlfn.XLOOKUP("H.R. 7176",Table2[Bill],Table2[Weight?],"Error")</f>
        <v>8</v>
      </c>
    </row>
    <row r="211" spans="1:8" x14ac:dyDescent="0.2">
      <c r="A211" t="s">
        <v>475</v>
      </c>
      <c r="B211" t="s">
        <v>1</v>
      </c>
      <c r="C211" t="s">
        <v>47</v>
      </c>
      <c r="D211" t="s">
        <v>3</v>
      </c>
      <c r="E211">
        <f>IF(_7176[[#This Row],[Vote]]="YEA",1,0)</f>
        <v>0</v>
      </c>
      <c r="F211">
        <f>_xlfn.XLOOKUP("H.R. 7176",Table2[Bill],Table2[Agree Value])</f>
        <v>0</v>
      </c>
      <c r="G211">
        <f>IF(_7176[[#This Row],[Value]]=_7176[[#This Row],[Agree]],_7176[[#This Row],[Count]],0)</f>
        <v>8</v>
      </c>
      <c r="H211">
        <f>_xlfn.XLOOKUP("H.R. 7176",Table2[Bill],Table2[Weight?],"Error")</f>
        <v>8</v>
      </c>
    </row>
    <row r="212" spans="1:8" x14ac:dyDescent="0.2">
      <c r="A212" t="s">
        <v>476</v>
      </c>
      <c r="B212" t="s">
        <v>1</v>
      </c>
      <c r="C212" t="s">
        <v>66</v>
      </c>
      <c r="D212" t="s">
        <v>3</v>
      </c>
      <c r="E212">
        <f>IF(_7176[[#This Row],[Vote]]="YEA",1,0)</f>
        <v>0</v>
      </c>
      <c r="F212">
        <f>_xlfn.XLOOKUP("H.R. 7176",Table2[Bill],Table2[Agree Value])</f>
        <v>0</v>
      </c>
      <c r="G212">
        <f>IF(_7176[[#This Row],[Value]]=_7176[[#This Row],[Agree]],_7176[[#This Row],[Count]],0)</f>
        <v>8</v>
      </c>
      <c r="H212">
        <f>_xlfn.XLOOKUP("H.R. 7176",Table2[Bill],Table2[Weight?],"Error")</f>
        <v>8</v>
      </c>
    </row>
    <row r="213" spans="1:8" x14ac:dyDescent="0.2">
      <c r="A213" t="s">
        <v>477</v>
      </c>
      <c r="B213" t="s">
        <v>1</v>
      </c>
      <c r="C213" t="s">
        <v>13</v>
      </c>
      <c r="D213" t="s">
        <v>3</v>
      </c>
      <c r="E213">
        <f>IF(_7176[[#This Row],[Vote]]="YEA",1,0)</f>
        <v>0</v>
      </c>
      <c r="F213">
        <f>_xlfn.XLOOKUP("H.R. 7176",Table2[Bill],Table2[Agree Value])</f>
        <v>0</v>
      </c>
      <c r="G213">
        <f>IF(_7176[[#This Row],[Value]]=_7176[[#This Row],[Agree]],_7176[[#This Row],[Count]],0)</f>
        <v>8</v>
      </c>
      <c r="H213">
        <f>_xlfn.XLOOKUP("H.R. 7176",Table2[Bill],Table2[Weight?],"Error")</f>
        <v>8</v>
      </c>
    </row>
    <row r="214" spans="1:8" x14ac:dyDescent="0.2">
      <c r="A214" t="s">
        <v>480</v>
      </c>
      <c r="B214" t="s">
        <v>1</v>
      </c>
      <c r="C214" t="s">
        <v>39</v>
      </c>
      <c r="D214" t="s">
        <v>3</v>
      </c>
      <c r="E214">
        <f>IF(_7176[[#This Row],[Vote]]="YEA",1,0)</f>
        <v>0</v>
      </c>
      <c r="F214">
        <f>_xlfn.XLOOKUP("H.R. 7176",Table2[Bill],Table2[Agree Value])</f>
        <v>0</v>
      </c>
      <c r="G214">
        <f>IF(_7176[[#This Row],[Value]]=_7176[[#This Row],[Agree]],_7176[[#This Row],[Count]],0)</f>
        <v>8</v>
      </c>
      <c r="H214">
        <f>_xlfn.XLOOKUP("H.R. 7176",Table2[Bill],Table2[Weight?],"Error")</f>
        <v>8</v>
      </c>
    </row>
    <row r="215" spans="1:8" x14ac:dyDescent="0.2">
      <c r="A215" t="s">
        <v>4</v>
      </c>
      <c r="B215" t="s">
        <v>5</v>
      </c>
      <c r="C215" t="s">
        <v>6</v>
      </c>
      <c r="D215" t="s">
        <v>7</v>
      </c>
      <c r="E215">
        <f>IF(_7176[[#This Row],[Vote]]="YEA",1,0)</f>
        <v>1</v>
      </c>
      <c r="F215">
        <f>_xlfn.XLOOKUP("H.R. 7176",Table2[Bill],Table2[Agree Value])</f>
        <v>0</v>
      </c>
      <c r="G215">
        <f>IF(_7176[[#This Row],[Value]]=_7176[[#This Row],[Agree]],_7176[[#This Row],[Count]],0)</f>
        <v>0</v>
      </c>
      <c r="H215">
        <f>_xlfn.XLOOKUP("H.R. 7176",Table2[Bill],Table2[Weight?],"Error")</f>
        <v>8</v>
      </c>
    </row>
    <row r="216" spans="1:8" x14ac:dyDescent="0.2">
      <c r="A216" t="s">
        <v>10</v>
      </c>
      <c r="B216" t="s">
        <v>5</v>
      </c>
      <c r="C216" t="s">
        <v>11</v>
      </c>
      <c r="D216" t="s">
        <v>7</v>
      </c>
      <c r="E216">
        <f>IF(_7176[[#This Row],[Vote]]="YEA",1,0)</f>
        <v>1</v>
      </c>
      <c r="F216">
        <f>_xlfn.XLOOKUP("H.R. 7176",Table2[Bill],Table2[Agree Value])</f>
        <v>0</v>
      </c>
      <c r="G216">
        <f>IF(_7176[[#This Row],[Value]]=_7176[[#This Row],[Agree]],_7176[[#This Row],[Count]],0)</f>
        <v>0</v>
      </c>
      <c r="H216">
        <f>_xlfn.XLOOKUP("H.R. 7176",Table2[Bill],Table2[Weight?],"Error")</f>
        <v>8</v>
      </c>
    </row>
    <row r="217" spans="1:8" x14ac:dyDescent="0.2">
      <c r="A217" t="s">
        <v>12</v>
      </c>
      <c r="B217" t="s">
        <v>5</v>
      </c>
      <c r="C217" t="s">
        <v>13</v>
      </c>
      <c r="D217" t="s">
        <v>7</v>
      </c>
      <c r="E217">
        <f>IF(_7176[[#This Row],[Vote]]="YEA",1,0)</f>
        <v>1</v>
      </c>
      <c r="F217">
        <f>_xlfn.XLOOKUP("H.R. 7176",Table2[Bill],Table2[Agree Value])</f>
        <v>0</v>
      </c>
      <c r="G217">
        <f>IF(_7176[[#This Row],[Value]]=_7176[[#This Row],[Agree]],_7176[[#This Row],[Count]],0)</f>
        <v>0</v>
      </c>
      <c r="H217">
        <f>_xlfn.XLOOKUP("H.R. 7176",Table2[Bill],Table2[Weight?],"Error")</f>
        <v>8</v>
      </c>
    </row>
    <row r="218" spans="1:8" x14ac:dyDescent="0.2">
      <c r="A218" t="s">
        <v>18</v>
      </c>
      <c r="B218" t="s">
        <v>5</v>
      </c>
      <c r="C218" t="s">
        <v>19</v>
      </c>
      <c r="D218" t="s">
        <v>7</v>
      </c>
      <c r="E218">
        <f>IF(_7176[[#This Row],[Vote]]="YEA",1,0)</f>
        <v>1</v>
      </c>
      <c r="F218">
        <f>_xlfn.XLOOKUP("H.R. 7176",Table2[Bill],Table2[Agree Value])</f>
        <v>0</v>
      </c>
      <c r="G218">
        <f>IF(_7176[[#This Row],[Value]]=_7176[[#This Row],[Agree]],_7176[[#This Row],[Count]],0)</f>
        <v>0</v>
      </c>
      <c r="H218">
        <f>_xlfn.XLOOKUP("H.R. 7176",Table2[Bill],Table2[Weight?],"Error")</f>
        <v>8</v>
      </c>
    </row>
    <row r="219" spans="1:8" x14ac:dyDescent="0.2">
      <c r="A219" t="s">
        <v>20</v>
      </c>
      <c r="B219" t="s">
        <v>5</v>
      </c>
      <c r="C219" t="s">
        <v>21</v>
      </c>
      <c r="D219" t="s">
        <v>7</v>
      </c>
      <c r="E219">
        <f>IF(_7176[[#This Row],[Vote]]="YEA",1,0)</f>
        <v>1</v>
      </c>
      <c r="F219">
        <f>_xlfn.XLOOKUP("H.R. 7176",Table2[Bill],Table2[Agree Value])</f>
        <v>0</v>
      </c>
      <c r="G219">
        <f>IF(_7176[[#This Row],[Value]]=_7176[[#This Row],[Agree]],_7176[[#This Row],[Count]],0)</f>
        <v>0</v>
      </c>
      <c r="H219">
        <f>_xlfn.XLOOKUP("H.R. 7176",Table2[Bill],Table2[Weight?],"Error")</f>
        <v>8</v>
      </c>
    </row>
    <row r="220" spans="1:8" x14ac:dyDescent="0.2">
      <c r="A220" t="s">
        <v>22</v>
      </c>
      <c r="B220" t="s">
        <v>5</v>
      </c>
      <c r="C220" t="s">
        <v>15</v>
      </c>
      <c r="D220" t="s">
        <v>7</v>
      </c>
      <c r="E220">
        <f>IF(_7176[[#This Row],[Vote]]="YEA",1,0)</f>
        <v>1</v>
      </c>
      <c r="F220">
        <f>_xlfn.XLOOKUP("H.R. 7176",Table2[Bill],Table2[Agree Value])</f>
        <v>0</v>
      </c>
      <c r="G220">
        <f>IF(_7176[[#This Row],[Value]]=_7176[[#This Row],[Agree]],_7176[[#This Row],[Count]],0)</f>
        <v>0</v>
      </c>
      <c r="H220">
        <f>_xlfn.XLOOKUP("H.R. 7176",Table2[Bill],Table2[Weight?],"Error")</f>
        <v>8</v>
      </c>
    </row>
    <row r="221" spans="1:8" x14ac:dyDescent="0.2">
      <c r="A221" t="s">
        <v>25</v>
      </c>
      <c r="B221" t="s">
        <v>5</v>
      </c>
      <c r="C221" t="s">
        <v>15</v>
      </c>
      <c r="D221" t="s">
        <v>7</v>
      </c>
      <c r="E221">
        <f>IF(_7176[[#This Row],[Vote]]="YEA",1,0)</f>
        <v>1</v>
      </c>
      <c r="F221">
        <f>_xlfn.XLOOKUP("H.R. 7176",Table2[Bill],Table2[Agree Value])</f>
        <v>0</v>
      </c>
      <c r="G221">
        <f>IF(_7176[[#This Row],[Value]]=_7176[[#This Row],[Agree]],_7176[[#This Row],[Count]],0)</f>
        <v>0</v>
      </c>
      <c r="H221">
        <f>_xlfn.XLOOKUP("H.R. 7176",Table2[Bill],Table2[Weight?],"Error")</f>
        <v>8</v>
      </c>
    </row>
    <row r="222" spans="1:8" x14ac:dyDescent="0.2">
      <c r="A222" t="s">
        <v>26</v>
      </c>
      <c r="B222" t="s">
        <v>5</v>
      </c>
      <c r="C222" t="s">
        <v>27</v>
      </c>
      <c r="D222" t="s">
        <v>7</v>
      </c>
      <c r="E222">
        <f>IF(_7176[[#This Row],[Vote]]="YEA",1,0)</f>
        <v>1</v>
      </c>
      <c r="F222">
        <f>_xlfn.XLOOKUP("H.R. 7176",Table2[Bill],Table2[Agree Value])</f>
        <v>0</v>
      </c>
      <c r="G222">
        <f>IF(_7176[[#This Row],[Value]]=_7176[[#This Row],[Agree]],_7176[[#This Row],[Count]],0)</f>
        <v>0</v>
      </c>
      <c r="H222">
        <f>_xlfn.XLOOKUP("H.R. 7176",Table2[Bill],Table2[Weight?],"Error")</f>
        <v>8</v>
      </c>
    </row>
    <row r="223" spans="1:8" x14ac:dyDescent="0.2">
      <c r="A223" t="s">
        <v>28</v>
      </c>
      <c r="B223" t="s">
        <v>5</v>
      </c>
      <c r="C223" t="s">
        <v>29</v>
      </c>
      <c r="D223" t="s">
        <v>7</v>
      </c>
      <c r="E223">
        <f>IF(_7176[[#This Row],[Vote]]="YEA",1,0)</f>
        <v>1</v>
      </c>
      <c r="F223">
        <f>_xlfn.XLOOKUP("H.R. 7176",Table2[Bill],Table2[Agree Value])</f>
        <v>0</v>
      </c>
      <c r="G223">
        <f>IF(_7176[[#This Row],[Value]]=_7176[[#This Row],[Agree]],_7176[[#This Row],[Count]],0)</f>
        <v>0</v>
      </c>
      <c r="H223">
        <f>_xlfn.XLOOKUP("H.R. 7176",Table2[Bill],Table2[Weight?],"Error")</f>
        <v>8</v>
      </c>
    </row>
    <row r="224" spans="1:8" x14ac:dyDescent="0.2">
      <c r="A224" t="s">
        <v>30</v>
      </c>
      <c r="B224" t="s">
        <v>5</v>
      </c>
      <c r="C224" t="s">
        <v>31</v>
      </c>
      <c r="D224" t="s">
        <v>7</v>
      </c>
      <c r="E224">
        <f>IF(_7176[[#This Row],[Vote]]="YEA",1,0)</f>
        <v>1</v>
      </c>
      <c r="F224">
        <f>_xlfn.XLOOKUP("H.R. 7176",Table2[Bill],Table2[Agree Value])</f>
        <v>0</v>
      </c>
      <c r="G224">
        <f>IF(_7176[[#This Row],[Value]]=_7176[[#This Row],[Agree]],_7176[[#This Row],[Count]],0)</f>
        <v>0</v>
      </c>
      <c r="H224">
        <f>_xlfn.XLOOKUP("H.R. 7176",Table2[Bill],Table2[Weight?],"Error")</f>
        <v>8</v>
      </c>
    </row>
    <row r="225" spans="1:8" x14ac:dyDescent="0.2">
      <c r="A225" t="s">
        <v>34</v>
      </c>
      <c r="B225" t="s">
        <v>5</v>
      </c>
      <c r="C225" t="s">
        <v>29</v>
      </c>
      <c r="D225" t="s">
        <v>7</v>
      </c>
      <c r="E225">
        <f>IF(_7176[[#This Row],[Vote]]="YEA",1,0)</f>
        <v>1</v>
      </c>
      <c r="F225">
        <f>_xlfn.XLOOKUP("H.R. 7176",Table2[Bill],Table2[Agree Value])</f>
        <v>0</v>
      </c>
      <c r="G225">
        <f>IF(_7176[[#This Row],[Value]]=_7176[[#This Row],[Agree]],_7176[[#This Row],[Count]],0)</f>
        <v>0</v>
      </c>
      <c r="H225">
        <f>_xlfn.XLOOKUP("H.R. 7176",Table2[Bill],Table2[Weight?],"Error")</f>
        <v>8</v>
      </c>
    </row>
    <row r="226" spans="1:8" x14ac:dyDescent="0.2">
      <c r="A226" t="s">
        <v>35</v>
      </c>
      <c r="B226" t="s">
        <v>5</v>
      </c>
      <c r="C226" t="s">
        <v>36</v>
      </c>
      <c r="D226" t="s">
        <v>7</v>
      </c>
      <c r="E226">
        <f>IF(_7176[[#This Row],[Vote]]="YEA",1,0)</f>
        <v>1</v>
      </c>
      <c r="F226">
        <f>_xlfn.XLOOKUP("H.R. 7176",Table2[Bill],Table2[Agree Value])</f>
        <v>0</v>
      </c>
      <c r="G226">
        <f>IF(_7176[[#This Row],[Value]]=_7176[[#This Row],[Agree]],_7176[[#This Row],[Count]],0)</f>
        <v>0</v>
      </c>
      <c r="H226">
        <f>_xlfn.XLOOKUP("H.R. 7176",Table2[Bill],Table2[Weight?],"Error")</f>
        <v>8</v>
      </c>
    </row>
    <row r="227" spans="1:8" x14ac:dyDescent="0.2">
      <c r="A227" t="s">
        <v>38</v>
      </c>
      <c r="B227" t="s">
        <v>5</v>
      </c>
      <c r="C227" t="s">
        <v>39</v>
      </c>
      <c r="D227" t="s">
        <v>7</v>
      </c>
      <c r="E227">
        <f>IF(_7176[[#This Row],[Vote]]="YEA",1,0)</f>
        <v>1</v>
      </c>
      <c r="F227">
        <f>_xlfn.XLOOKUP("H.R. 7176",Table2[Bill],Table2[Agree Value])</f>
        <v>0</v>
      </c>
      <c r="G227">
        <f>IF(_7176[[#This Row],[Value]]=_7176[[#This Row],[Agree]],_7176[[#This Row],[Count]],0)</f>
        <v>0</v>
      </c>
      <c r="H227">
        <f>_xlfn.XLOOKUP("H.R. 7176",Table2[Bill],Table2[Weight?],"Error")</f>
        <v>8</v>
      </c>
    </row>
    <row r="228" spans="1:8" x14ac:dyDescent="0.2">
      <c r="A228" t="s">
        <v>41</v>
      </c>
      <c r="B228" t="s">
        <v>5</v>
      </c>
      <c r="C228" t="s">
        <v>42</v>
      </c>
      <c r="D228" t="s">
        <v>7</v>
      </c>
      <c r="E228">
        <f>IF(_7176[[#This Row],[Vote]]="YEA",1,0)</f>
        <v>1</v>
      </c>
      <c r="F228">
        <f>_xlfn.XLOOKUP("H.R. 7176",Table2[Bill],Table2[Agree Value])</f>
        <v>0</v>
      </c>
      <c r="G228">
        <f>IF(_7176[[#This Row],[Value]]=_7176[[#This Row],[Agree]],_7176[[#This Row],[Count]],0)</f>
        <v>0</v>
      </c>
      <c r="H228">
        <f>_xlfn.XLOOKUP("H.R. 7176",Table2[Bill],Table2[Weight?],"Error")</f>
        <v>8</v>
      </c>
    </row>
    <row r="229" spans="1:8" x14ac:dyDescent="0.2">
      <c r="A229" t="s">
        <v>44</v>
      </c>
      <c r="B229" t="s">
        <v>5</v>
      </c>
      <c r="C229" t="s">
        <v>45</v>
      </c>
      <c r="D229" t="s">
        <v>7</v>
      </c>
      <c r="E229">
        <f>IF(_7176[[#This Row],[Vote]]="YEA",1,0)</f>
        <v>1</v>
      </c>
      <c r="F229">
        <f>_xlfn.XLOOKUP("H.R. 7176",Table2[Bill],Table2[Agree Value])</f>
        <v>0</v>
      </c>
      <c r="G229">
        <f>IF(_7176[[#This Row],[Value]]=_7176[[#This Row],[Agree]],_7176[[#This Row],[Count]],0)</f>
        <v>0</v>
      </c>
      <c r="H229">
        <f>_xlfn.XLOOKUP("H.R. 7176",Table2[Bill],Table2[Weight?],"Error")</f>
        <v>8</v>
      </c>
    </row>
    <row r="230" spans="1:8" x14ac:dyDescent="0.2">
      <c r="A230" t="s">
        <v>48</v>
      </c>
      <c r="B230" t="s">
        <v>5</v>
      </c>
      <c r="C230" t="s">
        <v>49</v>
      </c>
      <c r="D230" t="s">
        <v>7</v>
      </c>
      <c r="E230">
        <f>IF(_7176[[#This Row],[Vote]]="YEA",1,0)</f>
        <v>1</v>
      </c>
      <c r="F230">
        <f>_xlfn.XLOOKUP("H.R. 7176",Table2[Bill],Table2[Agree Value])</f>
        <v>0</v>
      </c>
      <c r="G230">
        <f>IF(_7176[[#This Row],[Value]]=_7176[[#This Row],[Agree]],_7176[[#This Row],[Count]],0)</f>
        <v>0</v>
      </c>
      <c r="H230">
        <f>_xlfn.XLOOKUP("H.R. 7176",Table2[Bill],Table2[Weight?],"Error")</f>
        <v>8</v>
      </c>
    </row>
    <row r="231" spans="1:8" x14ac:dyDescent="0.2">
      <c r="A231" t="s">
        <v>50</v>
      </c>
      <c r="B231" t="s">
        <v>5</v>
      </c>
      <c r="C231" t="s">
        <v>51</v>
      </c>
      <c r="D231" t="s">
        <v>7</v>
      </c>
      <c r="E231">
        <f>IF(_7176[[#This Row],[Vote]]="YEA",1,0)</f>
        <v>1</v>
      </c>
      <c r="F231">
        <f>_xlfn.XLOOKUP("H.R. 7176",Table2[Bill],Table2[Agree Value])</f>
        <v>0</v>
      </c>
      <c r="G231">
        <f>IF(_7176[[#This Row],[Value]]=_7176[[#This Row],[Agree]],_7176[[#This Row],[Count]],0)</f>
        <v>0</v>
      </c>
      <c r="H231">
        <f>_xlfn.XLOOKUP("H.R. 7176",Table2[Bill],Table2[Weight?],"Error")</f>
        <v>8</v>
      </c>
    </row>
    <row r="232" spans="1:8" x14ac:dyDescent="0.2">
      <c r="A232" t="s">
        <v>52</v>
      </c>
      <c r="B232" t="s">
        <v>5</v>
      </c>
      <c r="C232" t="s">
        <v>39</v>
      </c>
      <c r="D232" t="s">
        <v>7</v>
      </c>
      <c r="E232">
        <f>IF(_7176[[#This Row],[Vote]]="YEA",1,0)</f>
        <v>1</v>
      </c>
      <c r="F232">
        <f>_xlfn.XLOOKUP("H.R. 7176",Table2[Bill],Table2[Agree Value])</f>
        <v>0</v>
      </c>
      <c r="G232">
        <f>IF(_7176[[#This Row],[Value]]=_7176[[#This Row],[Agree]],_7176[[#This Row],[Count]],0)</f>
        <v>0</v>
      </c>
      <c r="H232">
        <f>_xlfn.XLOOKUP("H.R. 7176",Table2[Bill],Table2[Weight?],"Error")</f>
        <v>8</v>
      </c>
    </row>
    <row r="233" spans="1:8" x14ac:dyDescent="0.2">
      <c r="A233" t="s">
        <v>54</v>
      </c>
      <c r="B233" t="s">
        <v>5</v>
      </c>
      <c r="C233" t="s">
        <v>2</v>
      </c>
      <c r="D233" t="s">
        <v>7</v>
      </c>
      <c r="E233">
        <f>IF(_7176[[#This Row],[Vote]]="YEA",1,0)</f>
        <v>1</v>
      </c>
      <c r="F233">
        <f>_xlfn.XLOOKUP("H.R. 7176",Table2[Bill],Table2[Agree Value])</f>
        <v>0</v>
      </c>
      <c r="G233">
        <f>IF(_7176[[#This Row],[Value]]=_7176[[#This Row],[Agree]],_7176[[#This Row],[Count]],0)</f>
        <v>0</v>
      </c>
      <c r="H233">
        <f>_xlfn.XLOOKUP("H.R. 7176",Table2[Bill],Table2[Weight?],"Error")</f>
        <v>8</v>
      </c>
    </row>
    <row r="234" spans="1:8" x14ac:dyDescent="0.2">
      <c r="A234" t="s">
        <v>58</v>
      </c>
      <c r="B234" t="s">
        <v>5</v>
      </c>
      <c r="C234" t="s">
        <v>59</v>
      </c>
      <c r="D234" t="s">
        <v>7</v>
      </c>
      <c r="E234">
        <f>IF(_7176[[#This Row],[Vote]]="YEA",1,0)</f>
        <v>1</v>
      </c>
      <c r="F234">
        <f>_xlfn.XLOOKUP("H.R. 7176",Table2[Bill],Table2[Agree Value])</f>
        <v>0</v>
      </c>
      <c r="G234">
        <f>IF(_7176[[#This Row],[Value]]=_7176[[#This Row],[Agree]],_7176[[#This Row],[Count]],0)</f>
        <v>0</v>
      </c>
      <c r="H234">
        <f>_xlfn.XLOOKUP("H.R. 7176",Table2[Bill],Table2[Weight?],"Error")</f>
        <v>8</v>
      </c>
    </row>
    <row r="235" spans="1:8" x14ac:dyDescent="0.2">
      <c r="A235" t="s">
        <v>61</v>
      </c>
      <c r="B235" t="s">
        <v>5</v>
      </c>
      <c r="C235" t="s">
        <v>62</v>
      </c>
      <c r="D235" t="s">
        <v>7</v>
      </c>
      <c r="E235">
        <f>IF(_7176[[#This Row],[Vote]]="YEA",1,0)</f>
        <v>1</v>
      </c>
      <c r="F235">
        <f>_xlfn.XLOOKUP("H.R. 7176",Table2[Bill],Table2[Agree Value])</f>
        <v>0</v>
      </c>
      <c r="G235">
        <f>IF(_7176[[#This Row],[Value]]=_7176[[#This Row],[Agree]],_7176[[#This Row],[Count]],0)</f>
        <v>0</v>
      </c>
      <c r="H235">
        <f>_xlfn.XLOOKUP("H.R. 7176",Table2[Bill],Table2[Weight?],"Error")</f>
        <v>8</v>
      </c>
    </row>
    <row r="236" spans="1:8" x14ac:dyDescent="0.2">
      <c r="A236" t="s">
        <v>67</v>
      </c>
      <c r="B236" t="s">
        <v>5</v>
      </c>
      <c r="C236" t="s">
        <v>49</v>
      </c>
      <c r="D236" t="s">
        <v>7</v>
      </c>
      <c r="E236">
        <f>IF(_7176[[#This Row],[Vote]]="YEA",1,0)</f>
        <v>1</v>
      </c>
      <c r="F236">
        <f>_xlfn.XLOOKUP("H.R. 7176",Table2[Bill],Table2[Agree Value])</f>
        <v>0</v>
      </c>
      <c r="G236">
        <f>IF(_7176[[#This Row],[Value]]=_7176[[#This Row],[Agree]],_7176[[#This Row],[Count]],0)</f>
        <v>0</v>
      </c>
      <c r="H236">
        <f>_xlfn.XLOOKUP("H.R. 7176",Table2[Bill],Table2[Weight?],"Error")</f>
        <v>8</v>
      </c>
    </row>
    <row r="237" spans="1:8" x14ac:dyDescent="0.2">
      <c r="A237" t="s">
        <v>70</v>
      </c>
      <c r="B237" t="s">
        <v>5</v>
      </c>
      <c r="C237" t="s">
        <v>39</v>
      </c>
      <c r="D237" t="s">
        <v>7</v>
      </c>
      <c r="E237">
        <f>IF(_7176[[#This Row],[Vote]]="YEA",1,0)</f>
        <v>1</v>
      </c>
      <c r="F237">
        <f>_xlfn.XLOOKUP("H.R. 7176",Table2[Bill],Table2[Agree Value])</f>
        <v>0</v>
      </c>
      <c r="G237">
        <f>IF(_7176[[#This Row],[Value]]=_7176[[#This Row],[Agree]],_7176[[#This Row],[Count]],0)</f>
        <v>0</v>
      </c>
      <c r="H237">
        <f>_xlfn.XLOOKUP("H.R. 7176",Table2[Bill],Table2[Weight?],"Error")</f>
        <v>8</v>
      </c>
    </row>
    <row r="238" spans="1:8" x14ac:dyDescent="0.2">
      <c r="A238" t="s">
        <v>71</v>
      </c>
      <c r="B238" t="s">
        <v>5</v>
      </c>
      <c r="C238" t="s">
        <v>59</v>
      </c>
      <c r="D238" t="s">
        <v>7</v>
      </c>
      <c r="E238">
        <f>IF(_7176[[#This Row],[Vote]]="YEA",1,0)</f>
        <v>1</v>
      </c>
      <c r="F238">
        <f>_xlfn.XLOOKUP("H.R. 7176",Table2[Bill],Table2[Agree Value])</f>
        <v>0</v>
      </c>
      <c r="G238">
        <f>IF(_7176[[#This Row],[Value]]=_7176[[#This Row],[Agree]],_7176[[#This Row],[Count]],0)</f>
        <v>0</v>
      </c>
      <c r="H238">
        <f>_xlfn.XLOOKUP("H.R. 7176",Table2[Bill],Table2[Weight?],"Error")</f>
        <v>8</v>
      </c>
    </row>
    <row r="239" spans="1:8" x14ac:dyDescent="0.2">
      <c r="A239" t="s">
        <v>72</v>
      </c>
      <c r="B239" t="s">
        <v>5</v>
      </c>
      <c r="C239" t="s">
        <v>29</v>
      </c>
      <c r="D239" t="s">
        <v>7</v>
      </c>
      <c r="E239">
        <f>IF(_7176[[#This Row],[Vote]]="YEA",1,0)</f>
        <v>1</v>
      </c>
      <c r="F239">
        <f>_xlfn.XLOOKUP("H.R. 7176",Table2[Bill],Table2[Agree Value])</f>
        <v>0</v>
      </c>
      <c r="G239">
        <f>IF(_7176[[#This Row],[Value]]=_7176[[#This Row],[Agree]],_7176[[#This Row],[Count]],0)</f>
        <v>0</v>
      </c>
      <c r="H239">
        <f>_xlfn.XLOOKUP("H.R. 7176",Table2[Bill],Table2[Weight?],"Error")</f>
        <v>8</v>
      </c>
    </row>
    <row r="240" spans="1:8" x14ac:dyDescent="0.2">
      <c r="A240" t="s">
        <v>74</v>
      </c>
      <c r="B240" t="s">
        <v>5</v>
      </c>
      <c r="C240" t="s">
        <v>75</v>
      </c>
      <c r="D240" t="s">
        <v>7</v>
      </c>
      <c r="E240">
        <f>IF(_7176[[#This Row],[Vote]]="YEA",1,0)</f>
        <v>1</v>
      </c>
      <c r="F240">
        <f>_xlfn.XLOOKUP("H.R. 7176",Table2[Bill],Table2[Agree Value])</f>
        <v>0</v>
      </c>
      <c r="G240">
        <f>IF(_7176[[#This Row],[Value]]=_7176[[#This Row],[Agree]],_7176[[#This Row],[Count]],0)</f>
        <v>0</v>
      </c>
      <c r="H240">
        <f>_xlfn.XLOOKUP("H.R. 7176",Table2[Bill],Table2[Weight?],"Error")</f>
        <v>8</v>
      </c>
    </row>
    <row r="241" spans="1:8" x14ac:dyDescent="0.2">
      <c r="A241" t="s">
        <v>76</v>
      </c>
      <c r="B241" t="s">
        <v>5</v>
      </c>
      <c r="C241" t="s">
        <v>15</v>
      </c>
      <c r="D241" t="s">
        <v>7</v>
      </c>
      <c r="E241">
        <f>IF(_7176[[#This Row],[Vote]]="YEA",1,0)</f>
        <v>1</v>
      </c>
      <c r="F241">
        <f>_xlfn.XLOOKUP("H.R. 7176",Table2[Bill],Table2[Agree Value])</f>
        <v>0</v>
      </c>
      <c r="G241">
        <f>IF(_7176[[#This Row],[Value]]=_7176[[#This Row],[Agree]],_7176[[#This Row],[Count]],0)</f>
        <v>0</v>
      </c>
      <c r="H241">
        <f>_xlfn.XLOOKUP("H.R. 7176",Table2[Bill],Table2[Weight?],"Error")</f>
        <v>8</v>
      </c>
    </row>
    <row r="242" spans="1:8" x14ac:dyDescent="0.2">
      <c r="A242" t="s">
        <v>77</v>
      </c>
      <c r="B242" t="s">
        <v>5</v>
      </c>
      <c r="C242" t="s">
        <v>11</v>
      </c>
      <c r="D242" t="s">
        <v>7</v>
      </c>
      <c r="E242">
        <f>IF(_7176[[#This Row],[Vote]]="YEA",1,0)</f>
        <v>1</v>
      </c>
      <c r="F242">
        <f>_xlfn.XLOOKUP("H.R. 7176",Table2[Bill],Table2[Agree Value])</f>
        <v>0</v>
      </c>
      <c r="G242">
        <f>IF(_7176[[#This Row],[Value]]=_7176[[#This Row],[Agree]],_7176[[#This Row],[Count]],0)</f>
        <v>0</v>
      </c>
      <c r="H242">
        <f>_xlfn.XLOOKUP("H.R. 7176",Table2[Bill],Table2[Weight?],"Error")</f>
        <v>8</v>
      </c>
    </row>
    <row r="243" spans="1:8" x14ac:dyDescent="0.2">
      <c r="A243" t="s">
        <v>79</v>
      </c>
      <c r="B243" t="s">
        <v>5</v>
      </c>
      <c r="C243" t="s">
        <v>9</v>
      </c>
      <c r="D243" t="s">
        <v>7</v>
      </c>
      <c r="E243">
        <f>IF(_7176[[#This Row],[Vote]]="YEA",1,0)</f>
        <v>1</v>
      </c>
      <c r="F243">
        <f>_xlfn.XLOOKUP("H.R. 7176",Table2[Bill],Table2[Agree Value])</f>
        <v>0</v>
      </c>
      <c r="G243">
        <f>IF(_7176[[#This Row],[Value]]=_7176[[#This Row],[Agree]],_7176[[#This Row],[Count]],0)</f>
        <v>0</v>
      </c>
      <c r="H243">
        <f>_xlfn.XLOOKUP("H.R. 7176",Table2[Bill],Table2[Weight?],"Error")</f>
        <v>8</v>
      </c>
    </row>
    <row r="244" spans="1:8" x14ac:dyDescent="0.2">
      <c r="A244" t="s">
        <v>80</v>
      </c>
      <c r="B244" t="s">
        <v>5</v>
      </c>
      <c r="C244" t="s">
        <v>39</v>
      </c>
      <c r="D244" t="s">
        <v>7</v>
      </c>
      <c r="E244">
        <f>IF(_7176[[#This Row],[Vote]]="YEA",1,0)</f>
        <v>1</v>
      </c>
      <c r="F244">
        <f>_xlfn.XLOOKUP("H.R. 7176",Table2[Bill],Table2[Agree Value])</f>
        <v>0</v>
      </c>
      <c r="G244">
        <f>IF(_7176[[#This Row],[Value]]=_7176[[#This Row],[Agree]],_7176[[#This Row],[Count]],0)</f>
        <v>0</v>
      </c>
      <c r="H244">
        <f>_xlfn.XLOOKUP("H.R. 7176",Table2[Bill],Table2[Weight?],"Error")</f>
        <v>8</v>
      </c>
    </row>
    <row r="245" spans="1:8" x14ac:dyDescent="0.2">
      <c r="A245" t="s">
        <v>84</v>
      </c>
      <c r="B245" t="s">
        <v>5</v>
      </c>
      <c r="C245" t="s">
        <v>31</v>
      </c>
      <c r="D245" t="s">
        <v>7</v>
      </c>
      <c r="E245">
        <f>IF(_7176[[#This Row],[Vote]]="YEA",1,0)</f>
        <v>1</v>
      </c>
      <c r="F245">
        <f>_xlfn.XLOOKUP("H.R. 7176",Table2[Bill],Table2[Agree Value])</f>
        <v>0</v>
      </c>
      <c r="G245">
        <f>IF(_7176[[#This Row],[Value]]=_7176[[#This Row],[Agree]],_7176[[#This Row],[Count]],0)</f>
        <v>0</v>
      </c>
      <c r="H245">
        <f>_xlfn.XLOOKUP("H.R. 7176",Table2[Bill],Table2[Weight?],"Error")</f>
        <v>8</v>
      </c>
    </row>
    <row r="246" spans="1:8" x14ac:dyDescent="0.2">
      <c r="A246" t="s">
        <v>85</v>
      </c>
      <c r="B246" t="s">
        <v>5</v>
      </c>
      <c r="C246" t="s">
        <v>6</v>
      </c>
      <c r="D246" t="s">
        <v>7</v>
      </c>
      <c r="E246">
        <f>IF(_7176[[#This Row],[Vote]]="YEA",1,0)</f>
        <v>1</v>
      </c>
      <c r="F246">
        <f>_xlfn.XLOOKUP("H.R. 7176",Table2[Bill],Table2[Agree Value])</f>
        <v>0</v>
      </c>
      <c r="G246">
        <f>IF(_7176[[#This Row],[Value]]=_7176[[#This Row],[Agree]],_7176[[#This Row],[Count]],0)</f>
        <v>0</v>
      </c>
      <c r="H246">
        <f>_xlfn.XLOOKUP("H.R. 7176",Table2[Bill],Table2[Weight?],"Error")</f>
        <v>8</v>
      </c>
    </row>
    <row r="247" spans="1:8" x14ac:dyDescent="0.2">
      <c r="A247" t="s">
        <v>87</v>
      </c>
      <c r="B247" t="s">
        <v>5</v>
      </c>
      <c r="C247" t="s">
        <v>13</v>
      </c>
      <c r="D247" t="s">
        <v>7</v>
      </c>
      <c r="E247">
        <f>IF(_7176[[#This Row],[Vote]]="YEA",1,0)</f>
        <v>1</v>
      </c>
      <c r="F247">
        <f>_xlfn.XLOOKUP("H.R. 7176",Table2[Bill],Table2[Agree Value])</f>
        <v>0</v>
      </c>
      <c r="G247">
        <f>IF(_7176[[#This Row],[Value]]=_7176[[#This Row],[Agree]],_7176[[#This Row],[Count]],0)</f>
        <v>0</v>
      </c>
      <c r="H247">
        <f>_xlfn.XLOOKUP("H.R. 7176",Table2[Bill],Table2[Weight?],"Error")</f>
        <v>8</v>
      </c>
    </row>
    <row r="248" spans="1:8" x14ac:dyDescent="0.2">
      <c r="A248" t="s">
        <v>90</v>
      </c>
      <c r="B248" t="s">
        <v>5</v>
      </c>
      <c r="C248" t="s">
        <v>15</v>
      </c>
      <c r="D248" t="s">
        <v>7</v>
      </c>
      <c r="E248">
        <f>IF(_7176[[#This Row],[Vote]]="YEA",1,0)</f>
        <v>1</v>
      </c>
      <c r="F248">
        <f>_xlfn.XLOOKUP("H.R. 7176",Table2[Bill],Table2[Agree Value])</f>
        <v>0</v>
      </c>
      <c r="G248">
        <f>IF(_7176[[#This Row],[Value]]=_7176[[#This Row],[Agree]],_7176[[#This Row],[Count]],0)</f>
        <v>0</v>
      </c>
      <c r="H248">
        <f>_xlfn.XLOOKUP("H.R. 7176",Table2[Bill],Table2[Weight?],"Error")</f>
        <v>8</v>
      </c>
    </row>
    <row r="249" spans="1:8" x14ac:dyDescent="0.2">
      <c r="A249" t="s">
        <v>98</v>
      </c>
      <c r="B249" t="s">
        <v>5</v>
      </c>
      <c r="C249" t="s">
        <v>42</v>
      </c>
      <c r="D249" t="s">
        <v>7</v>
      </c>
      <c r="E249">
        <f>IF(_7176[[#This Row],[Vote]]="YEA",1,0)</f>
        <v>1</v>
      </c>
      <c r="F249">
        <f>_xlfn.XLOOKUP("H.R. 7176",Table2[Bill],Table2[Agree Value])</f>
        <v>0</v>
      </c>
      <c r="G249">
        <f>IF(_7176[[#This Row],[Value]]=_7176[[#This Row],[Agree]],_7176[[#This Row],[Count]],0)</f>
        <v>0</v>
      </c>
      <c r="H249">
        <f>_xlfn.XLOOKUP("H.R. 7176",Table2[Bill],Table2[Weight?],"Error")</f>
        <v>8</v>
      </c>
    </row>
    <row r="250" spans="1:8" x14ac:dyDescent="0.2">
      <c r="A250" t="s">
        <v>101</v>
      </c>
      <c r="B250" t="s">
        <v>5</v>
      </c>
      <c r="C250" t="s">
        <v>51</v>
      </c>
      <c r="D250" t="s">
        <v>7</v>
      </c>
      <c r="E250">
        <f>IF(_7176[[#This Row],[Vote]]="YEA",1,0)</f>
        <v>1</v>
      </c>
      <c r="F250">
        <f>_xlfn.XLOOKUP("H.R. 7176",Table2[Bill],Table2[Agree Value])</f>
        <v>0</v>
      </c>
      <c r="G250">
        <f>IF(_7176[[#This Row],[Value]]=_7176[[#This Row],[Agree]],_7176[[#This Row],[Count]],0)</f>
        <v>0</v>
      </c>
      <c r="H250">
        <f>_xlfn.XLOOKUP("H.R. 7176",Table2[Bill],Table2[Weight?],"Error")</f>
        <v>8</v>
      </c>
    </row>
    <row r="251" spans="1:8" x14ac:dyDescent="0.2">
      <c r="A251" t="s">
        <v>105</v>
      </c>
      <c r="B251" t="s">
        <v>5</v>
      </c>
      <c r="C251" t="s">
        <v>47</v>
      </c>
      <c r="D251" t="s">
        <v>7</v>
      </c>
      <c r="E251">
        <f>IF(_7176[[#This Row],[Vote]]="YEA",1,0)</f>
        <v>1</v>
      </c>
      <c r="F251">
        <f>_xlfn.XLOOKUP("H.R. 7176",Table2[Bill],Table2[Agree Value])</f>
        <v>0</v>
      </c>
      <c r="G251">
        <f>IF(_7176[[#This Row],[Value]]=_7176[[#This Row],[Agree]],_7176[[#This Row],[Count]],0)</f>
        <v>0</v>
      </c>
      <c r="H251">
        <f>_xlfn.XLOOKUP("H.R. 7176",Table2[Bill],Table2[Weight?],"Error")</f>
        <v>8</v>
      </c>
    </row>
    <row r="252" spans="1:8" x14ac:dyDescent="0.2">
      <c r="A252" t="s">
        <v>106</v>
      </c>
      <c r="B252" t="s">
        <v>5</v>
      </c>
      <c r="C252" t="s">
        <v>15</v>
      </c>
      <c r="D252" t="s">
        <v>7</v>
      </c>
      <c r="E252">
        <f>IF(_7176[[#This Row],[Vote]]="YEA",1,0)</f>
        <v>1</v>
      </c>
      <c r="F252">
        <f>_xlfn.XLOOKUP("H.R. 7176",Table2[Bill],Table2[Agree Value])</f>
        <v>0</v>
      </c>
      <c r="G252">
        <f>IF(_7176[[#This Row],[Value]]=_7176[[#This Row],[Agree]],_7176[[#This Row],[Count]],0)</f>
        <v>0</v>
      </c>
      <c r="H252">
        <f>_xlfn.XLOOKUP("H.R. 7176",Table2[Bill],Table2[Weight?],"Error")</f>
        <v>8</v>
      </c>
    </row>
    <row r="253" spans="1:8" x14ac:dyDescent="0.2">
      <c r="A253" t="s">
        <v>109</v>
      </c>
      <c r="B253" t="s">
        <v>5</v>
      </c>
      <c r="C253" t="s">
        <v>13</v>
      </c>
      <c r="D253" t="s">
        <v>7</v>
      </c>
      <c r="E253">
        <f>IF(_7176[[#This Row],[Vote]]="YEA",1,0)</f>
        <v>1</v>
      </c>
      <c r="F253">
        <f>_xlfn.XLOOKUP("H.R. 7176",Table2[Bill],Table2[Agree Value])</f>
        <v>0</v>
      </c>
      <c r="G253">
        <f>IF(_7176[[#This Row],[Value]]=_7176[[#This Row],[Agree]],_7176[[#This Row],[Count]],0)</f>
        <v>0</v>
      </c>
      <c r="H253">
        <f>_xlfn.XLOOKUP("H.R. 7176",Table2[Bill],Table2[Weight?],"Error")</f>
        <v>8</v>
      </c>
    </row>
    <row r="254" spans="1:8" x14ac:dyDescent="0.2">
      <c r="A254" t="s">
        <v>111</v>
      </c>
      <c r="B254" t="s">
        <v>5</v>
      </c>
      <c r="C254" t="s">
        <v>49</v>
      </c>
      <c r="D254" t="s">
        <v>7</v>
      </c>
      <c r="E254">
        <f>IF(_7176[[#This Row],[Vote]]="YEA",1,0)</f>
        <v>1</v>
      </c>
      <c r="F254">
        <f>_xlfn.XLOOKUP("H.R. 7176",Table2[Bill],Table2[Agree Value])</f>
        <v>0</v>
      </c>
      <c r="G254">
        <f>IF(_7176[[#This Row],[Value]]=_7176[[#This Row],[Agree]],_7176[[#This Row],[Count]],0)</f>
        <v>0</v>
      </c>
      <c r="H254">
        <f>_xlfn.XLOOKUP("H.R. 7176",Table2[Bill],Table2[Weight?],"Error")</f>
        <v>8</v>
      </c>
    </row>
    <row r="255" spans="1:8" x14ac:dyDescent="0.2">
      <c r="A255" t="s">
        <v>112</v>
      </c>
      <c r="B255" t="s">
        <v>5</v>
      </c>
      <c r="C255" t="s">
        <v>13</v>
      </c>
      <c r="D255" t="s">
        <v>7</v>
      </c>
      <c r="E255">
        <f>IF(_7176[[#This Row],[Vote]]="YEA",1,0)</f>
        <v>1</v>
      </c>
      <c r="F255">
        <f>_xlfn.XLOOKUP("H.R. 7176",Table2[Bill],Table2[Agree Value])</f>
        <v>0</v>
      </c>
      <c r="G255">
        <f>IF(_7176[[#This Row],[Value]]=_7176[[#This Row],[Agree]],_7176[[#This Row],[Count]],0)</f>
        <v>0</v>
      </c>
      <c r="H255">
        <f>_xlfn.XLOOKUP("H.R. 7176",Table2[Bill],Table2[Weight?],"Error")</f>
        <v>8</v>
      </c>
    </row>
    <row r="256" spans="1:8" x14ac:dyDescent="0.2">
      <c r="A256" t="s">
        <v>113</v>
      </c>
      <c r="B256" t="s">
        <v>5</v>
      </c>
      <c r="C256" t="s">
        <v>36</v>
      </c>
      <c r="D256" t="s">
        <v>7</v>
      </c>
      <c r="E256">
        <f>IF(_7176[[#This Row],[Vote]]="YEA",1,0)</f>
        <v>1</v>
      </c>
      <c r="F256">
        <f>_xlfn.XLOOKUP("H.R. 7176",Table2[Bill],Table2[Agree Value])</f>
        <v>0</v>
      </c>
      <c r="G256">
        <f>IF(_7176[[#This Row],[Value]]=_7176[[#This Row],[Agree]],_7176[[#This Row],[Count]],0)</f>
        <v>0</v>
      </c>
      <c r="H256">
        <f>_xlfn.XLOOKUP("H.R. 7176",Table2[Bill],Table2[Weight?],"Error")</f>
        <v>8</v>
      </c>
    </row>
    <row r="257" spans="1:8" x14ac:dyDescent="0.2">
      <c r="A257" t="s">
        <v>121</v>
      </c>
      <c r="B257" t="s">
        <v>5</v>
      </c>
      <c r="C257" t="s">
        <v>51</v>
      </c>
      <c r="D257" t="s">
        <v>7</v>
      </c>
      <c r="E257">
        <f>IF(_7176[[#This Row],[Vote]]="YEA",1,0)</f>
        <v>1</v>
      </c>
      <c r="F257">
        <f>_xlfn.XLOOKUP("H.R. 7176",Table2[Bill],Table2[Agree Value])</f>
        <v>0</v>
      </c>
      <c r="G257">
        <f>IF(_7176[[#This Row],[Value]]=_7176[[#This Row],[Agree]],_7176[[#This Row],[Count]],0)</f>
        <v>0</v>
      </c>
      <c r="H257">
        <f>_xlfn.XLOOKUP("H.R. 7176",Table2[Bill],Table2[Weight?],"Error")</f>
        <v>8</v>
      </c>
    </row>
    <row r="258" spans="1:8" x14ac:dyDescent="0.2">
      <c r="A258" t="s">
        <v>122</v>
      </c>
      <c r="B258" t="s">
        <v>5</v>
      </c>
      <c r="C258" t="s">
        <v>123</v>
      </c>
      <c r="D258" t="s">
        <v>7</v>
      </c>
      <c r="E258">
        <f>IF(_7176[[#This Row],[Vote]]="YEA",1,0)</f>
        <v>1</v>
      </c>
      <c r="F258">
        <f>_xlfn.XLOOKUP("H.R. 7176",Table2[Bill],Table2[Agree Value])</f>
        <v>0</v>
      </c>
      <c r="G258">
        <f>IF(_7176[[#This Row],[Value]]=_7176[[#This Row],[Agree]],_7176[[#This Row],[Count]],0)</f>
        <v>0</v>
      </c>
      <c r="H258">
        <f>_xlfn.XLOOKUP("H.R. 7176",Table2[Bill],Table2[Weight?],"Error")</f>
        <v>8</v>
      </c>
    </row>
    <row r="259" spans="1:8" x14ac:dyDescent="0.2">
      <c r="A259" t="s">
        <v>124</v>
      </c>
      <c r="B259" t="s">
        <v>5</v>
      </c>
      <c r="C259" t="s">
        <v>15</v>
      </c>
      <c r="D259" t="s">
        <v>7</v>
      </c>
      <c r="E259">
        <f>IF(_7176[[#This Row],[Vote]]="YEA",1,0)</f>
        <v>1</v>
      </c>
      <c r="F259">
        <f>_xlfn.XLOOKUP("H.R. 7176",Table2[Bill],Table2[Agree Value])</f>
        <v>0</v>
      </c>
      <c r="G259">
        <f>IF(_7176[[#This Row],[Value]]=_7176[[#This Row],[Agree]],_7176[[#This Row],[Count]],0)</f>
        <v>0</v>
      </c>
      <c r="H259">
        <f>_xlfn.XLOOKUP("H.R. 7176",Table2[Bill],Table2[Weight?],"Error")</f>
        <v>8</v>
      </c>
    </row>
    <row r="260" spans="1:8" x14ac:dyDescent="0.2">
      <c r="A260" t="s">
        <v>128</v>
      </c>
      <c r="B260" t="s">
        <v>5</v>
      </c>
      <c r="C260" t="s">
        <v>129</v>
      </c>
      <c r="D260" t="s">
        <v>7</v>
      </c>
      <c r="E260">
        <f>IF(_7176[[#This Row],[Vote]]="YEA",1,0)</f>
        <v>1</v>
      </c>
      <c r="F260">
        <f>_xlfn.XLOOKUP("H.R. 7176",Table2[Bill],Table2[Agree Value])</f>
        <v>0</v>
      </c>
      <c r="G260">
        <f>IF(_7176[[#This Row],[Value]]=_7176[[#This Row],[Agree]],_7176[[#This Row],[Count]],0)</f>
        <v>0</v>
      </c>
      <c r="H260">
        <f>_xlfn.XLOOKUP("H.R. 7176",Table2[Bill],Table2[Weight?],"Error")</f>
        <v>8</v>
      </c>
    </row>
    <row r="261" spans="1:8" x14ac:dyDescent="0.2">
      <c r="A261" t="s">
        <v>130</v>
      </c>
      <c r="B261" t="s">
        <v>5</v>
      </c>
      <c r="C261" t="s">
        <v>64</v>
      </c>
      <c r="D261" t="s">
        <v>7</v>
      </c>
      <c r="E261">
        <f>IF(_7176[[#This Row],[Vote]]="YEA",1,0)</f>
        <v>1</v>
      </c>
      <c r="F261">
        <f>_xlfn.XLOOKUP("H.R. 7176",Table2[Bill],Table2[Agree Value])</f>
        <v>0</v>
      </c>
      <c r="G261">
        <f>IF(_7176[[#This Row],[Value]]=_7176[[#This Row],[Agree]],_7176[[#This Row],[Count]],0)</f>
        <v>0</v>
      </c>
      <c r="H261">
        <f>_xlfn.XLOOKUP("H.R. 7176",Table2[Bill],Table2[Weight?],"Error")</f>
        <v>8</v>
      </c>
    </row>
    <row r="262" spans="1:8" x14ac:dyDescent="0.2">
      <c r="A262" t="s">
        <v>133</v>
      </c>
      <c r="B262" t="s">
        <v>5</v>
      </c>
      <c r="C262" t="s">
        <v>31</v>
      </c>
      <c r="D262" t="s">
        <v>7</v>
      </c>
      <c r="E262">
        <f>IF(_7176[[#This Row],[Vote]]="YEA",1,0)</f>
        <v>1</v>
      </c>
      <c r="F262">
        <f>_xlfn.XLOOKUP("H.R. 7176",Table2[Bill],Table2[Agree Value])</f>
        <v>0</v>
      </c>
      <c r="G262">
        <f>IF(_7176[[#This Row],[Value]]=_7176[[#This Row],[Agree]],_7176[[#This Row],[Count]],0)</f>
        <v>0</v>
      </c>
      <c r="H262">
        <f>_xlfn.XLOOKUP("H.R. 7176",Table2[Bill],Table2[Weight?],"Error")</f>
        <v>8</v>
      </c>
    </row>
    <row r="263" spans="1:8" x14ac:dyDescent="0.2">
      <c r="A263" t="s">
        <v>136</v>
      </c>
      <c r="B263" t="s">
        <v>5</v>
      </c>
      <c r="C263" t="s">
        <v>15</v>
      </c>
      <c r="D263" t="s">
        <v>7</v>
      </c>
      <c r="E263">
        <f>IF(_7176[[#This Row],[Vote]]="YEA",1,0)</f>
        <v>1</v>
      </c>
      <c r="F263">
        <f>_xlfn.XLOOKUP("H.R. 7176",Table2[Bill],Table2[Agree Value])</f>
        <v>0</v>
      </c>
      <c r="G263">
        <f>IF(_7176[[#This Row],[Value]]=_7176[[#This Row],[Agree]],_7176[[#This Row],[Count]],0)</f>
        <v>0</v>
      </c>
      <c r="H263">
        <f>_xlfn.XLOOKUP("H.R. 7176",Table2[Bill],Table2[Weight?],"Error")</f>
        <v>8</v>
      </c>
    </row>
    <row r="264" spans="1:8" x14ac:dyDescent="0.2">
      <c r="A264" t="s">
        <v>144</v>
      </c>
      <c r="B264" t="s">
        <v>5</v>
      </c>
      <c r="C264" t="s">
        <v>75</v>
      </c>
      <c r="D264" t="s">
        <v>7</v>
      </c>
      <c r="E264">
        <f>IF(_7176[[#This Row],[Vote]]="YEA",1,0)</f>
        <v>1</v>
      </c>
      <c r="F264">
        <f>_xlfn.XLOOKUP("H.R. 7176",Table2[Bill],Table2[Agree Value])</f>
        <v>0</v>
      </c>
      <c r="G264">
        <f>IF(_7176[[#This Row],[Value]]=_7176[[#This Row],[Agree]],_7176[[#This Row],[Count]],0)</f>
        <v>0</v>
      </c>
      <c r="H264">
        <f>_xlfn.XLOOKUP("H.R. 7176",Table2[Bill],Table2[Weight?],"Error")</f>
        <v>8</v>
      </c>
    </row>
    <row r="265" spans="1:8" x14ac:dyDescent="0.2">
      <c r="A265" t="s">
        <v>145</v>
      </c>
      <c r="B265" t="s">
        <v>5</v>
      </c>
      <c r="C265" t="s">
        <v>39</v>
      </c>
      <c r="D265" t="s">
        <v>7</v>
      </c>
      <c r="E265">
        <f>IF(_7176[[#This Row],[Vote]]="YEA",1,0)</f>
        <v>1</v>
      </c>
      <c r="F265">
        <f>_xlfn.XLOOKUP("H.R. 7176",Table2[Bill],Table2[Agree Value])</f>
        <v>0</v>
      </c>
      <c r="G265">
        <f>IF(_7176[[#This Row],[Value]]=_7176[[#This Row],[Agree]],_7176[[#This Row],[Count]],0)</f>
        <v>0</v>
      </c>
      <c r="H265">
        <f>_xlfn.XLOOKUP("H.R. 7176",Table2[Bill],Table2[Weight?],"Error")</f>
        <v>8</v>
      </c>
    </row>
    <row r="266" spans="1:8" x14ac:dyDescent="0.2">
      <c r="A266" t="s">
        <v>148</v>
      </c>
      <c r="B266" t="s">
        <v>5</v>
      </c>
      <c r="C266" t="s">
        <v>39</v>
      </c>
      <c r="D266" t="s">
        <v>7</v>
      </c>
      <c r="E266">
        <f>IF(_7176[[#This Row],[Vote]]="YEA",1,0)</f>
        <v>1</v>
      </c>
      <c r="F266">
        <f>_xlfn.XLOOKUP("H.R. 7176",Table2[Bill],Table2[Agree Value])</f>
        <v>0</v>
      </c>
      <c r="G266">
        <f>IF(_7176[[#This Row],[Value]]=_7176[[#This Row],[Agree]],_7176[[#This Row],[Count]],0)</f>
        <v>0</v>
      </c>
      <c r="H266">
        <f>_xlfn.XLOOKUP("H.R. 7176",Table2[Bill],Table2[Weight?],"Error")</f>
        <v>8</v>
      </c>
    </row>
    <row r="267" spans="1:8" x14ac:dyDescent="0.2">
      <c r="A267" t="s">
        <v>149</v>
      </c>
      <c r="B267" t="s">
        <v>5</v>
      </c>
      <c r="C267" t="s">
        <v>9</v>
      </c>
      <c r="D267" t="s">
        <v>7</v>
      </c>
      <c r="E267">
        <f>IF(_7176[[#This Row],[Vote]]="YEA",1,0)</f>
        <v>1</v>
      </c>
      <c r="F267">
        <f>_xlfn.XLOOKUP("H.R. 7176",Table2[Bill],Table2[Agree Value])</f>
        <v>0</v>
      </c>
      <c r="G267">
        <f>IF(_7176[[#This Row],[Value]]=_7176[[#This Row],[Agree]],_7176[[#This Row],[Count]],0)</f>
        <v>0</v>
      </c>
      <c r="H267">
        <f>_xlfn.XLOOKUP("H.R. 7176",Table2[Bill],Table2[Weight?],"Error")</f>
        <v>8</v>
      </c>
    </row>
    <row r="268" spans="1:8" x14ac:dyDescent="0.2">
      <c r="A268" t="s">
        <v>150</v>
      </c>
      <c r="B268" t="s">
        <v>5</v>
      </c>
      <c r="C268" t="s">
        <v>108</v>
      </c>
      <c r="D268" t="s">
        <v>7</v>
      </c>
      <c r="E268">
        <f>IF(_7176[[#This Row],[Vote]]="YEA",1,0)</f>
        <v>1</v>
      </c>
      <c r="F268">
        <f>_xlfn.XLOOKUP("H.R. 7176",Table2[Bill],Table2[Agree Value])</f>
        <v>0</v>
      </c>
      <c r="G268">
        <f>IF(_7176[[#This Row],[Value]]=_7176[[#This Row],[Agree]],_7176[[#This Row],[Count]],0)</f>
        <v>0</v>
      </c>
      <c r="H268">
        <f>_xlfn.XLOOKUP("H.R. 7176",Table2[Bill],Table2[Weight?],"Error")</f>
        <v>8</v>
      </c>
    </row>
    <row r="269" spans="1:8" x14ac:dyDescent="0.2">
      <c r="A269" t="s">
        <v>151</v>
      </c>
      <c r="B269" t="s">
        <v>5</v>
      </c>
      <c r="C269" t="s">
        <v>39</v>
      </c>
      <c r="D269" t="s">
        <v>7</v>
      </c>
      <c r="E269">
        <f>IF(_7176[[#This Row],[Vote]]="YEA",1,0)</f>
        <v>1</v>
      </c>
      <c r="F269">
        <f>_xlfn.XLOOKUP("H.R. 7176",Table2[Bill],Table2[Agree Value])</f>
        <v>0</v>
      </c>
      <c r="G269">
        <f>IF(_7176[[#This Row],[Value]]=_7176[[#This Row],[Agree]],_7176[[#This Row],[Count]],0)</f>
        <v>0</v>
      </c>
      <c r="H269">
        <f>_xlfn.XLOOKUP("H.R. 7176",Table2[Bill],Table2[Weight?],"Error")</f>
        <v>8</v>
      </c>
    </row>
    <row r="270" spans="1:8" x14ac:dyDescent="0.2">
      <c r="A270" t="s">
        <v>152</v>
      </c>
      <c r="B270" t="s">
        <v>5</v>
      </c>
      <c r="C270" t="s">
        <v>2</v>
      </c>
      <c r="D270" t="s">
        <v>7</v>
      </c>
      <c r="E270">
        <f>IF(_7176[[#This Row],[Vote]]="YEA",1,0)</f>
        <v>1</v>
      </c>
      <c r="F270">
        <f>_xlfn.XLOOKUP("H.R. 7176",Table2[Bill],Table2[Agree Value])</f>
        <v>0</v>
      </c>
      <c r="G270">
        <f>IF(_7176[[#This Row],[Value]]=_7176[[#This Row],[Agree]],_7176[[#This Row],[Count]],0)</f>
        <v>0</v>
      </c>
      <c r="H270">
        <f>_xlfn.XLOOKUP("H.R. 7176",Table2[Bill],Table2[Weight?],"Error")</f>
        <v>8</v>
      </c>
    </row>
    <row r="271" spans="1:8" x14ac:dyDescent="0.2">
      <c r="A271" t="s">
        <v>153</v>
      </c>
      <c r="B271" t="s">
        <v>5</v>
      </c>
      <c r="C271" t="s">
        <v>15</v>
      </c>
      <c r="D271" t="s">
        <v>7</v>
      </c>
      <c r="E271">
        <f>IF(_7176[[#This Row],[Vote]]="YEA",1,0)</f>
        <v>1</v>
      </c>
      <c r="F271">
        <f>_xlfn.XLOOKUP("H.R. 7176",Table2[Bill],Table2[Agree Value])</f>
        <v>0</v>
      </c>
      <c r="G271">
        <f>IF(_7176[[#This Row],[Value]]=_7176[[#This Row],[Agree]],_7176[[#This Row],[Count]],0)</f>
        <v>0</v>
      </c>
      <c r="H271">
        <f>_xlfn.XLOOKUP("H.R. 7176",Table2[Bill],Table2[Weight?],"Error")</f>
        <v>8</v>
      </c>
    </row>
    <row r="272" spans="1:8" x14ac:dyDescent="0.2">
      <c r="A272" t="s">
        <v>154</v>
      </c>
      <c r="B272" t="s">
        <v>5</v>
      </c>
      <c r="C272" t="s">
        <v>120</v>
      </c>
      <c r="D272" t="s">
        <v>7</v>
      </c>
      <c r="E272">
        <f>IF(_7176[[#This Row],[Vote]]="YEA",1,0)</f>
        <v>1</v>
      </c>
      <c r="F272">
        <f>_xlfn.XLOOKUP("H.R. 7176",Table2[Bill],Table2[Agree Value])</f>
        <v>0</v>
      </c>
      <c r="G272">
        <f>IF(_7176[[#This Row],[Value]]=_7176[[#This Row],[Agree]],_7176[[#This Row],[Count]],0)</f>
        <v>0</v>
      </c>
      <c r="H272">
        <f>_xlfn.XLOOKUP("H.R. 7176",Table2[Bill],Table2[Weight?],"Error")</f>
        <v>8</v>
      </c>
    </row>
    <row r="273" spans="1:8" x14ac:dyDescent="0.2">
      <c r="A273" t="s">
        <v>158</v>
      </c>
      <c r="B273" t="s">
        <v>5</v>
      </c>
      <c r="C273" t="s">
        <v>132</v>
      </c>
      <c r="D273" t="s">
        <v>7</v>
      </c>
      <c r="E273">
        <f>IF(_7176[[#This Row],[Vote]]="YEA",1,0)</f>
        <v>1</v>
      </c>
      <c r="F273">
        <f>_xlfn.XLOOKUP("H.R. 7176",Table2[Bill],Table2[Agree Value])</f>
        <v>0</v>
      </c>
      <c r="G273">
        <f>IF(_7176[[#This Row],[Value]]=_7176[[#This Row],[Agree]],_7176[[#This Row],[Count]],0)</f>
        <v>0</v>
      </c>
      <c r="H273">
        <f>_xlfn.XLOOKUP("H.R. 7176",Table2[Bill],Table2[Weight?],"Error")</f>
        <v>8</v>
      </c>
    </row>
    <row r="274" spans="1:8" x14ac:dyDescent="0.2">
      <c r="A274" t="s">
        <v>160</v>
      </c>
      <c r="B274" t="s">
        <v>5</v>
      </c>
      <c r="C274" t="s">
        <v>161</v>
      </c>
      <c r="D274" t="s">
        <v>7</v>
      </c>
      <c r="E274">
        <f>IF(_7176[[#This Row],[Vote]]="YEA",1,0)</f>
        <v>1</v>
      </c>
      <c r="F274">
        <f>_xlfn.XLOOKUP("H.R. 7176",Table2[Bill],Table2[Agree Value])</f>
        <v>0</v>
      </c>
      <c r="G274">
        <f>IF(_7176[[#This Row],[Value]]=_7176[[#This Row],[Agree]],_7176[[#This Row],[Count]],0)</f>
        <v>0</v>
      </c>
      <c r="H274">
        <f>_xlfn.XLOOKUP("H.R. 7176",Table2[Bill],Table2[Weight?],"Error")</f>
        <v>8</v>
      </c>
    </row>
    <row r="275" spans="1:8" x14ac:dyDescent="0.2">
      <c r="A275" t="s">
        <v>162</v>
      </c>
      <c r="B275" t="s">
        <v>5</v>
      </c>
      <c r="C275" t="s">
        <v>15</v>
      </c>
      <c r="D275" t="s">
        <v>7</v>
      </c>
      <c r="E275">
        <f>IF(_7176[[#This Row],[Vote]]="YEA",1,0)</f>
        <v>1</v>
      </c>
      <c r="F275">
        <f>_xlfn.XLOOKUP("H.R. 7176",Table2[Bill],Table2[Agree Value])</f>
        <v>0</v>
      </c>
      <c r="G275">
        <f>IF(_7176[[#This Row],[Value]]=_7176[[#This Row],[Agree]],_7176[[#This Row],[Count]],0)</f>
        <v>0</v>
      </c>
      <c r="H275">
        <f>_xlfn.XLOOKUP("H.R. 7176",Table2[Bill],Table2[Weight?],"Error")</f>
        <v>8</v>
      </c>
    </row>
    <row r="276" spans="1:8" x14ac:dyDescent="0.2">
      <c r="A276" t="s">
        <v>163</v>
      </c>
      <c r="B276" t="s">
        <v>5</v>
      </c>
      <c r="C276" t="s">
        <v>164</v>
      </c>
      <c r="D276" t="s">
        <v>7</v>
      </c>
      <c r="E276">
        <f>IF(_7176[[#This Row],[Vote]]="YEA",1,0)</f>
        <v>1</v>
      </c>
      <c r="F276">
        <f>_xlfn.XLOOKUP("H.R. 7176",Table2[Bill],Table2[Agree Value])</f>
        <v>0</v>
      </c>
      <c r="G276">
        <f>IF(_7176[[#This Row],[Value]]=_7176[[#This Row],[Agree]],_7176[[#This Row],[Count]],0)</f>
        <v>0</v>
      </c>
      <c r="H276">
        <f>_xlfn.XLOOKUP("H.R. 7176",Table2[Bill],Table2[Weight?],"Error")</f>
        <v>8</v>
      </c>
    </row>
    <row r="277" spans="1:8" x14ac:dyDescent="0.2">
      <c r="A277" t="s">
        <v>165</v>
      </c>
      <c r="B277" t="s">
        <v>5</v>
      </c>
      <c r="C277" t="s">
        <v>13</v>
      </c>
      <c r="D277" t="s">
        <v>7</v>
      </c>
      <c r="E277">
        <f>IF(_7176[[#This Row],[Vote]]="YEA",1,0)</f>
        <v>1</v>
      </c>
      <c r="F277">
        <f>_xlfn.XLOOKUP("H.R. 7176",Table2[Bill],Table2[Agree Value])</f>
        <v>0</v>
      </c>
      <c r="G277">
        <f>IF(_7176[[#This Row],[Value]]=_7176[[#This Row],[Agree]],_7176[[#This Row],[Count]],0)</f>
        <v>0</v>
      </c>
      <c r="H277">
        <f>_xlfn.XLOOKUP("H.R. 7176",Table2[Bill],Table2[Weight?],"Error")</f>
        <v>8</v>
      </c>
    </row>
    <row r="278" spans="1:8" x14ac:dyDescent="0.2">
      <c r="A278" t="s">
        <v>166</v>
      </c>
      <c r="B278" t="s">
        <v>5</v>
      </c>
      <c r="C278" t="s">
        <v>120</v>
      </c>
      <c r="D278" t="s">
        <v>7</v>
      </c>
      <c r="E278">
        <f>IF(_7176[[#This Row],[Vote]]="YEA",1,0)</f>
        <v>1</v>
      </c>
      <c r="F278">
        <f>_xlfn.XLOOKUP("H.R. 7176",Table2[Bill],Table2[Agree Value])</f>
        <v>0</v>
      </c>
      <c r="G278">
        <f>IF(_7176[[#This Row],[Value]]=_7176[[#This Row],[Agree]],_7176[[#This Row],[Count]],0)</f>
        <v>0</v>
      </c>
      <c r="H278">
        <f>_xlfn.XLOOKUP("H.R. 7176",Table2[Bill],Table2[Weight?],"Error")</f>
        <v>8</v>
      </c>
    </row>
    <row r="279" spans="1:8" x14ac:dyDescent="0.2">
      <c r="A279" t="s">
        <v>167</v>
      </c>
      <c r="B279" t="s">
        <v>5</v>
      </c>
      <c r="C279" t="s">
        <v>120</v>
      </c>
      <c r="D279" t="s">
        <v>7</v>
      </c>
      <c r="E279">
        <f>IF(_7176[[#This Row],[Vote]]="YEA",1,0)</f>
        <v>1</v>
      </c>
      <c r="F279">
        <f>_xlfn.XLOOKUP("H.R. 7176",Table2[Bill],Table2[Agree Value])</f>
        <v>0</v>
      </c>
      <c r="G279">
        <f>IF(_7176[[#This Row],[Value]]=_7176[[#This Row],[Agree]],_7176[[#This Row],[Count]],0)</f>
        <v>0</v>
      </c>
      <c r="H279">
        <f>_xlfn.XLOOKUP("H.R. 7176",Table2[Bill],Table2[Weight?],"Error")</f>
        <v>8</v>
      </c>
    </row>
    <row r="280" spans="1:8" x14ac:dyDescent="0.2">
      <c r="A280" t="s">
        <v>168</v>
      </c>
      <c r="B280" t="s">
        <v>5</v>
      </c>
      <c r="C280" t="s">
        <v>169</v>
      </c>
      <c r="D280" t="s">
        <v>7</v>
      </c>
      <c r="E280">
        <f>IF(_7176[[#This Row],[Vote]]="YEA",1,0)</f>
        <v>1</v>
      </c>
      <c r="F280">
        <f>_xlfn.XLOOKUP("H.R. 7176",Table2[Bill],Table2[Agree Value])</f>
        <v>0</v>
      </c>
      <c r="G280">
        <f>IF(_7176[[#This Row],[Value]]=_7176[[#This Row],[Agree]],_7176[[#This Row],[Count]],0)</f>
        <v>0</v>
      </c>
      <c r="H280">
        <f>_xlfn.XLOOKUP("H.R. 7176",Table2[Bill],Table2[Weight?],"Error")</f>
        <v>8</v>
      </c>
    </row>
    <row r="281" spans="1:8" x14ac:dyDescent="0.2">
      <c r="A281" t="s">
        <v>170</v>
      </c>
      <c r="B281" t="s">
        <v>5</v>
      </c>
      <c r="C281" t="s">
        <v>66</v>
      </c>
      <c r="D281" t="s">
        <v>7</v>
      </c>
      <c r="E281">
        <f>IF(_7176[[#This Row],[Vote]]="YEA",1,0)</f>
        <v>1</v>
      </c>
      <c r="F281">
        <f>_xlfn.XLOOKUP("H.R. 7176",Table2[Bill],Table2[Agree Value])</f>
        <v>0</v>
      </c>
      <c r="G281">
        <f>IF(_7176[[#This Row],[Value]]=_7176[[#This Row],[Agree]],_7176[[#This Row],[Count]],0)</f>
        <v>0</v>
      </c>
      <c r="H281">
        <f>_xlfn.XLOOKUP("H.R. 7176",Table2[Bill],Table2[Weight?],"Error")</f>
        <v>8</v>
      </c>
    </row>
    <row r="282" spans="1:8" x14ac:dyDescent="0.2">
      <c r="A282" t="s">
        <v>171</v>
      </c>
      <c r="B282" t="s">
        <v>5</v>
      </c>
      <c r="C282" t="s">
        <v>75</v>
      </c>
      <c r="D282" t="s">
        <v>7</v>
      </c>
      <c r="E282">
        <f>IF(_7176[[#This Row],[Vote]]="YEA",1,0)</f>
        <v>1</v>
      </c>
      <c r="F282">
        <f>_xlfn.XLOOKUP("H.R. 7176",Table2[Bill],Table2[Agree Value])</f>
        <v>0</v>
      </c>
      <c r="G282">
        <f>IF(_7176[[#This Row],[Value]]=_7176[[#This Row],[Agree]],_7176[[#This Row],[Count]],0)</f>
        <v>0</v>
      </c>
      <c r="H282">
        <f>_xlfn.XLOOKUP("H.R. 7176",Table2[Bill],Table2[Weight?],"Error")</f>
        <v>8</v>
      </c>
    </row>
    <row r="283" spans="1:8" x14ac:dyDescent="0.2">
      <c r="A283" t="s">
        <v>173</v>
      </c>
      <c r="B283" t="s">
        <v>5</v>
      </c>
      <c r="C283" t="s">
        <v>27</v>
      </c>
      <c r="D283" t="s">
        <v>7</v>
      </c>
      <c r="E283">
        <f>IF(_7176[[#This Row],[Vote]]="YEA",1,0)</f>
        <v>1</v>
      </c>
      <c r="F283">
        <f>_xlfn.XLOOKUP("H.R. 7176",Table2[Bill],Table2[Agree Value])</f>
        <v>0</v>
      </c>
      <c r="G283">
        <f>IF(_7176[[#This Row],[Value]]=_7176[[#This Row],[Agree]],_7176[[#This Row],[Count]],0)</f>
        <v>0</v>
      </c>
      <c r="H283">
        <f>_xlfn.XLOOKUP("H.R. 7176",Table2[Bill],Table2[Weight?],"Error")</f>
        <v>8</v>
      </c>
    </row>
    <row r="284" spans="1:8" x14ac:dyDescent="0.2">
      <c r="A284" t="s">
        <v>176</v>
      </c>
      <c r="B284" t="s">
        <v>5</v>
      </c>
      <c r="C284" t="s">
        <v>2</v>
      </c>
      <c r="D284" t="s">
        <v>7</v>
      </c>
      <c r="E284">
        <f>IF(_7176[[#This Row],[Vote]]="YEA",1,0)</f>
        <v>1</v>
      </c>
      <c r="F284">
        <f>_xlfn.XLOOKUP("H.R. 7176",Table2[Bill],Table2[Agree Value])</f>
        <v>0</v>
      </c>
      <c r="G284">
        <f>IF(_7176[[#This Row],[Value]]=_7176[[#This Row],[Agree]],_7176[[#This Row],[Count]],0)</f>
        <v>0</v>
      </c>
      <c r="H284">
        <f>_xlfn.XLOOKUP("H.R. 7176",Table2[Bill],Table2[Weight?],"Error")</f>
        <v>8</v>
      </c>
    </row>
    <row r="285" spans="1:8" x14ac:dyDescent="0.2">
      <c r="A285" t="s">
        <v>178</v>
      </c>
      <c r="B285" t="s">
        <v>5</v>
      </c>
      <c r="C285" t="s">
        <v>39</v>
      </c>
      <c r="D285" t="s">
        <v>7</v>
      </c>
      <c r="E285">
        <f>IF(_7176[[#This Row],[Vote]]="YEA",1,0)</f>
        <v>1</v>
      </c>
      <c r="F285">
        <f>_xlfn.XLOOKUP("H.R. 7176",Table2[Bill],Table2[Agree Value])</f>
        <v>0</v>
      </c>
      <c r="G285">
        <f>IF(_7176[[#This Row],[Value]]=_7176[[#This Row],[Agree]],_7176[[#This Row],[Count]],0)</f>
        <v>0</v>
      </c>
      <c r="H285">
        <f>_xlfn.XLOOKUP("H.R. 7176",Table2[Bill],Table2[Weight?],"Error")</f>
        <v>8</v>
      </c>
    </row>
    <row r="286" spans="1:8" x14ac:dyDescent="0.2">
      <c r="A286" t="s">
        <v>180</v>
      </c>
      <c r="B286" t="s">
        <v>5</v>
      </c>
      <c r="C286" t="s">
        <v>108</v>
      </c>
      <c r="D286" t="s">
        <v>7</v>
      </c>
      <c r="E286">
        <f>IF(_7176[[#This Row],[Vote]]="YEA",1,0)</f>
        <v>1</v>
      </c>
      <c r="F286">
        <f>_xlfn.XLOOKUP("H.R. 7176",Table2[Bill],Table2[Agree Value])</f>
        <v>0</v>
      </c>
      <c r="G286">
        <f>IF(_7176[[#This Row],[Value]]=_7176[[#This Row],[Agree]],_7176[[#This Row],[Count]],0)</f>
        <v>0</v>
      </c>
      <c r="H286">
        <f>_xlfn.XLOOKUP("H.R. 7176",Table2[Bill],Table2[Weight?],"Error")</f>
        <v>8</v>
      </c>
    </row>
    <row r="287" spans="1:8" x14ac:dyDescent="0.2">
      <c r="A287" t="s">
        <v>181</v>
      </c>
      <c r="B287" t="s">
        <v>5</v>
      </c>
      <c r="C287" t="s">
        <v>182</v>
      </c>
      <c r="D287" t="s">
        <v>7</v>
      </c>
      <c r="E287">
        <f>IF(_7176[[#This Row],[Vote]]="YEA",1,0)</f>
        <v>1</v>
      </c>
      <c r="F287">
        <f>_xlfn.XLOOKUP("H.R. 7176",Table2[Bill],Table2[Agree Value])</f>
        <v>0</v>
      </c>
      <c r="G287">
        <f>IF(_7176[[#This Row],[Value]]=_7176[[#This Row],[Agree]],_7176[[#This Row],[Count]],0)</f>
        <v>0</v>
      </c>
      <c r="H287">
        <f>_xlfn.XLOOKUP("H.R. 7176",Table2[Bill],Table2[Weight?],"Error")</f>
        <v>8</v>
      </c>
    </row>
    <row r="288" spans="1:8" x14ac:dyDescent="0.2">
      <c r="A288" t="s">
        <v>183</v>
      </c>
      <c r="B288" t="s">
        <v>5</v>
      </c>
      <c r="C288" t="s">
        <v>39</v>
      </c>
      <c r="D288" t="s">
        <v>7</v>
      </c>
      <c r="E288">
        <f>IF(_7176[[#This Row],[Vote]]="YEA",1,0)</f>
        <v>1</v>
      </c>
      <c r="F288">
        <f>_xlfn.XLOOKUP("H.R. 7176",Table2[Bill],Table2[Agree Value])</f>
        <v>0</v>
      </c>
      <c r="G288">
        <f>IF(_7176[[#This Row],[Value]]=_7176[[#This Row],[Agree]],_7176[[#This Row],[Count]],0)</f>
        <v>0</v>
      </c>
      <c r="H288">
        <f>_xlfn.XLOOKUP("H.R. 7176",Table2[Bill],Table2[Weight?],"Error")</f>
        <v>8</v>
      </c>
    </row>
    <row r="289" spans="1:8" x14ac:dyDescent="0.2">
      <c r="A289" t="s">
        <v>184</v>
      </c>
      <c r="B289" t="s">
        <v>5</v>
      </c>
      <c r="C289" t="s">
        <v>169</v>
      </c>
      <c r="D289" t="s">
        <v>400</v>
      </c>
      <c r="E289">
        <f>IF(_7176[[#This Row],[Vote]]="YEA",1,0)</f>
        <v>0</v>
      </c>
      <c r="F289">
        <f>_xlfn.XLOOKUP("H.R. 7176",Table2[Bill],Table2[Agree Value])</f>
        <v>0</v>
      </c>
      <c r="G289">
        <f>IF(_7176[[#This Row],[Value]]=_7176[[#This Row],[Agree]],_7176[[#This Row],[Count]],0)</f>
        <v>8</v>
      </c>
      <c r="H289">
        <f>_xlfn.XLOOKUP("H.R. 7176",Table2[Bill],Table2[Weight?],"Error")</f>
        <v>8</v>
      </c>
    </row>
    <row r="290" spans="1:8" x14ac:dyDescent="0.2">
      <c r="A290" t="s">
        <v>187</v>
      </c>
      <c r="B290" t="s">
        <v>5</v>
      </c>
      <c r="C290" t="s">
        <v>64</v>
      </c>
      <c r="D290" t="s">
        <v>7</v>
      </c>
      <c r="E290">
        <f>IF(_7176[[#This Row],[Vote]]="YEA",1,0)</f>
        <v>1</v>
      </c>
      <c r="F290">
        <f>_xlfn.XLOOKUP("H.R. 7176",Table2[Bill],Table2[Agree Value])</f>
        <v>0</v>
      </c>
      <c r="G290">
        <f>IF(_7176[[#This Row],[Value]]=_7176[[#This Row],[Agree]],_7176[[#This Row],[Count]],0)</f>
        <v>0</v>
      </c>
      <c r="H290">
        <f>_xlfn.XLOOKUP("H.R. 7176",Table2[Bill],Table2[Weight?],"Error")</f>
        <v>8</v>
      </c>
    </row>
    <row r="291" spans="1:8" x14ac:dyDescent="0.2">
      <c r="A291" t="s">
        <v>190</v>
      </c>
      <c r="B291" t="s">
        <v>5</v>
      </c>
      <c r="C291" t="s">
        <v>9</v>
      </c>
      <c r="D291" t="s">
        <v>7</v>
      </c>
      <c r="E291">
        <f>IF(_7176[[#This Row],[Vote]]="YEA",1,0)</f>
        <v>1</v>
      </c>
      <c r="F291">
        <f>_xlfn.XLOOKUP("H.R. 7176",Table2[Bill],Table2[Agree Value])</f>
        <v>0</v>
      </c>
      <c r="G291">
        <f>IF(_7176[[#This Row],[Value]]=_7176[[#This Row],[Agree]],_7176[[#This Row],[Count]],0)</f>
        <v>0</v>
      </c>
      <c r="H291">
        <f>_xlfn.XLOOKUP("H.R. 7176",Table2[Bill],Table2[Weight?],"Error")</f>
        <v>8</v>
      </c>
    </row>
    <row r="292" spans="1:8" x14ac:dyDescent="0.2">
      <c r="A292" t="s">
        <v>192</v>
      </c>
      <c r="B292" t="s">
        <v>5</v>
      </c>
      <c r="C292" t="s">
        <v>39</v>
      </c>
      <c r="D292" t="s">
        <v>7</v>
      </c>
      <c r="E292">
        <f>IF(_7176[[#This Row],[Vote]]="YEA",1,0)</f>
        <v>1</v>
      </c>
      <c r="F292">
        <f>_xlfn.XLOOKUP("H.R. 7176",Table2[Bill],Table2[Agree Value])</f>
        <v>0</v>
      </c>
      <c r="G292">
        <f>IF(_7176[[#This Row],[Value]]=_7176[[#This Row],[Agree]],_7176[[#This Row],[Count]],0)</f>
        <v>0</v>
      </c>
      <c r="H292">
        <f>_xlfn.XLOOKUP("H.R. 7176",Table2[Bill],Table2[Weight?],"Error")</f>
        <v>8</v>
      </c>
    </row>
    <row r="293" spans="1:8" x14ac:dyDescent="0.2">
      <c r="A293" t="s">
        <v>197</v>
      </c>
      <c r="B293" t="s">
        <v>5</v>
      </c>
      <c r="C293" t="s">
        <v>15</v>
      </c>
      <c r="D293" t="s">
        <v>7</v>
      </c>
      <c r="E293">
        <f>IF(_7176[[#This Row],[Vote]]="YEA",1,0)</f>
        <v>1</v>
      </c>
      <c r="F293">
        <f>_xlfn.XLOOKUP("H.R. 7176",Table2[Bill],Table2[Agree Value])</f>
        <v>0</v>
      </c>
      <c r="G293">
        <f>IF(_7176[[#This Row],[Value]]=_7176[[#This Row],[Agree]],_7176[[#This Row],[Count]],0)</f>
        <v>0</v>
      </c>
      <c r="H293">
        <f>_xlfn.XLOOKUP("H.R. 7176",Table2[Bill],Table2[Weight?],"Error")</f>
        <v>8</v>
      </c>
    </row>
    <row r="294" spans="1:8" x14ac:dyDescent="0.2">
      <c r="A294" t="s">
        <v>199</v>
      </c>
      <c r="B294" t="s">
        <v>5</v>
      </c>
      <c r="C294" t="s">
        <v>47</v>
      </c>
      <c r="D294" t="s">
        <v>7</v>
      </c>
      <c r="E294">
        <f>IF(_7176[[#This Row],[Vote]]="YEA",1,0)</f>
        <v>1</v>
      </c>
      <c r="F294">
        <f>_xlfn.XLOOKUP("H.R. 7176",Table2[Bill],Table2[Agree Value])</f>
        <v>0</v>
      </c>
      <c r="G294">
        <f>IF(_7176[[#This Row],[Value]]=_7176[[#This Row],[Agree]],_7176[[#This Row],[Count]],0)</f>
        <v>0</v>
      </c>
      <c r="H294">
        <f>_xlfn.XLOOKUP("H.R. 7176",Table2[Bill],Table2[Weight?],"Error")</f>
        <v>8</v>
      </c>
    </row>
    <row r="295" spans="1:8" x14ac:dyDescent="0.2">
      <c r="A295" t="s">
        <v>200</v>
      </c>
      <c r="B295" t="s">
        <v>5</v>
      </c>
      <c r="C295" t="s">
        <v>15</v>
      </c>
      <c r="D295" t="s">
        <v>7</v>
      </c>
      <c r="E295">
        <f>IF(_7176[[#This Row],[Vote]]="YEA",1,0)</f>
        <v>1</v>
      </c>
      <c r="F295">
        <f>_xlfn.XLOOKUP("H.R. 7176",Table2[Bill],Table2[Agree Value])</f>
        <v>0</v>
      </c>
      <c r="G295">
        <f>IF(_7176[[#This Row],[Value]]=_7176[[#This Row],[Agree]],_7176[[#This Row],[Count]],0)</f>
        <v>0</v>
      </c>
      <c r="H295">
        <f>_xlfn.XLOOKUP("H.R. 7176",Table2[Bill],Table2[Weight?],"Error")</f>
        <v>8</v>
      </c>
    </row>
    <row r="296" spans="1:8" x14ac:dyDescent="0.2">
      <c r="A296" t="s">
        <v>201</v>
      </c>
      <c r="B296" t="s">
        <v>5</v>
      </c>
      <c r="C296" t="s">
        <v>51</v>
      </c>
      <c r="D296" t="s">
        <v>7</v>
      </c>
      <c r="E296">
        <f>IF(_7176[[#This Row],[Vote]]="YEA",1,0)</f>
        <v>1</v>
      </c>
      <c r="F296">
        <f>_xlfn.XLOOKUP("H.R. 7176",Table2[Bill],Table2[Agree Value])</f>
        <v>0</v>
      </c>
      <c r="G296">
        <f>IF(_7176[[#This Row],[Value]]=_7176[[#This Row],[Agree]],_7176[[#This Row],[Count]],0)</f>
        <v>0</v>
      </c>
      <c r="H296">
        <f>_xlfn.XLOOKUP("H.R. 7176",Table2[Bill],Table2[Weight?],"Error")</f>
        <v>8</v>
      </c>
    </row>
    <row r="297" spans="1:8" x14ac:dyDescent="0.2">
      <c r="A297" t="s">
        <v>204</v>
      </c>
      <c r="B297" t="s">
        <v>5</v>
      </c>
      <c r="C297" t="s">
        <v>15</v>
      </c>
      <c r="D297" t="s">
        <v>7</v>
      </c>
      <c r="E297">
        <f>IF(_7176[[#This Row],[Vote]]="YEA",1,0)</f>
        <v>1</v>
      </c>
      <c r="F297">
        <f>_xlfn.XLOOKUP("H.R. 7176",Table2[Bill],Table2[Agree Value])</f>
        <v>0</v>
      </c>
      <c r="G297">
        <f>IF(_7176[[#This Row],[Value]]=_7176[[#This Row],[Agree]],_7176[[#This Row],[Count]],0)</f>
        <v>0</v>
      </c>
      <c r="H297">
        <f>_xlfn.XLOOKUP("H.R. 7176",Table2[Bill],Table2[Weight?],"Error")</f>
        <v>8</v>
      </c>
    </row>
    <row r="298" spans="1:8" x14ac:dyDescent="0.2">
      <c r="A298" t="s">
        <v>205</v>
      </c>
      <c r="B298" t="s">
        <v>5</v>
      </c>
      <c r="C298" t="s">
        <v>89</v>
      </c>
      <c r="D298" t="s">
        <v>7</v>
      </c>
      <c r="E298">
        <f>IF(_7176[[#This Row],[Vote]]="YEA",1,0)</f>
        <v>1</v>
      </c>
      <c r="F298">
        <f>_xlfn.XLOOKUP("H.R. 7176",Table2[Bill],Table2[Agree Value])</f>
        <v>0</v>
      </c>
      <c r="G298">
        <f>IF(_7176[[#This Row],[Value]]=_7176[[#This Row],[Agree]],_7176[[#This Row],[Count]],0)</f>
        <v>0</v>
      </c>
      <c r="H298">
        <f>_xlfn.XLOOKUP("H.R. 7176",Table2[Bill],Table2[Weight?],"Error")</f>
        <v>8</v>
      </c>
    </row>
    <row r="299" spans="1:8" x14ac:dyDescent="0.2">
      <c r="A299" t="s">
        <v>206</v>
      </c>
      <c r="B299" t="s">
        <v>5</v>
      </c>
      <c r="C299" t="s">
        <v>11</v>
      </c>
      <c r="D299" t="s">
        <v>7</v>
      </c>
      <c r="E299">
        <f>IF(_7176[[#This Row],[Vote]]="YEA",1,0)</f>
        <v>1</v>
      </c>
      <c r="F299">
        <f>_xlfn.XLOOKUP("H.R. 7176",Table2[Bill],Table2[Agree Value])</f>
        <v>0</v>
      </c>
      <c r="G299">
        <f>IF(_7176[[#This Row],[Value]]=_7176[[#This Row],[Agree]],_7176[[#This Row],[Count]],0)</f>
        <v>0</v>
      </c>
      <c r="H299">
        <f>_xlfn.XLOOKUP("H.R. 7176",Table2[Bill],Table2[Weight?],"Error")</f>
        <v>8</v>
      </c>
    </row>
    <row r="300" spans="1:8" x14ac:dyDescent="0.2">
      <c r="A300" t="s">
        <v>207</v>
      </c>
      <c r="B300" t="s">
        <v>5</v>
      </c>
      <c r="C300" t="s">
        <v>75</v>
      </c>
      <c r="D300" t="s">
        <v>7</v>
      </c>
      <c r="E300">
        <f>IF(_7176[[#This Row],[Vote]]="YEA",1,0)</f>
        <v>1</v>
      </c>
      <c r="F300">
        <f>_xlfn.XLOOKUP("H.R. 7176",Table2[Bill],Table2[Agree Value])</f>
        <v>0</v>
      </c>
      <c r="G300">
        <f>IF(_7176[[#This Row],[Value]]=_7176[[#This Row],[Agree]],_7176[[#This Row],[Count]],0)</f>
        <v>0</v>
      </c>
      <c r="H300">
        <f>_xlfn.XLOOKUP("H.R. 7176",Table2[Bill],Table2[Weight?],"Error")</f>
        <v>8</v>
      </c>
    </row>
    <row r="301" spans="1:8" x14ac:dyDescent="0.2">
      <c r="A301" t="s">
        <v>209</v>
      </c>
      <c r="B301" t="s">
        <v>5</v>
      </c>
      <c r="C301" t="s">
        <v>13</v>
      </c>
      <c r="D301" t="s">
        <v>7</v>
      </c>
      <c r="E301">
        <f>IF(_7176[[#This Row],[Vote]]="YEA",1,0)</f>
        <v>1</v>
      </c>
      <c r="F301">
        <f>_xlfn.XLOOKUP("H.R. 7176",Table2[Bill],Table2[Agree Value])</f>
        <v>0</v>
      </c>
      <c r="G301">
        <f>IF(_7176[[#This Row],[Value]]=_7176[[#This Row],[Agree]],_7176[[#This Row],[Count]],0)</f>
        <v>0</v>
      </c>
      <c r="H301">
        <f>_xlfn.XLOOKUP("H.R. 7176",Table2[Bill],Table2[Weight?],"Error")</f>
        <v>8</v>
      </c>
    </row>
    <row r="302" spans="1:8" x14ac:dyDescent="0.2">
      <c r="A302" t="s">
        <v>210</v>
      </c>
      <c r="B302" t="s">
        <v>5</v>
      </c>
      <c r="C302" t="s">
        <v>47</v>
      </c>
      <c r="D302" t="s">
        <v>7</v>
      </c>
      <c r="E302">
        <f>IF(_7176[[#This Row],[Vote]]="YEA",1,0)</f>
        <v>1</v>
      </c>
      <c r="F302">
        <f>_xlfn.XLOOKUP("H.R. 7176",Table2[Bill],Table2[Agree Value])</f>
        <v>0</v>
      </c>
      <c r="G302">
        <f>IF(_7176[[#This Row],[Value]]=_7176[[#This Row],[Agree]],_7176[[#This Row],[Count]],0)</f>
        <v>0</v>
      </c>
      <c r="H302">
        <f>_xlfn.XLOOKUP("H.R. 7176",Table2[Bill],Table2[Weight?],"Error")</f>
        <v>8</v>
      </c>
    </row>
    <row r="303" spans="1:8" x14ac:dyDescent="0.2">
      <c r="A303" t="s">
        <v>212</v>
      </c>
      <c r="B303" t="s">
        <v>5</v>
      </c>
      <c r="C303" t="s">
        <v>169</v>
      </c>
      <c r="D303" t="s">
        <v>7</v>
      </c>
      <c r="E303">
        <f>IF(_7176[[#This Row],[Vote]]="YEA",1,0)</f>
        <v>1</v>
      </c>
      <c r="F303">
        <f>_xlfn.XLOOKUP("H.R. 7176",Table2[Bill],Table2[Agree Value])</f>
        <v>0</v>
      </c>
      <c r="G303">
        <f>IF(_7176[[#This Row],[Value]]=_7176[[#This Row],[Agree]],_7176[[#This Row],[Count]],0)</f>
        <v>0</v>
      </c>
      <c r="H303">
        <f>_xlfn.XLOOKUP("H.R. 7176",Table2[Bill],Table2[Weight?],"Error")</f>
        <v>8</v>
      </c>
    </row>
    <row r="304" spans="1:8" x14ac:dyDescent="0.2">
      <c r="A304" t="s">
        <v>213</v>
      </c>
      <c r="B304" t="s">
        <v>5</v>
      </c>
      <c r="C304" t="s">
        <v>161</v>
      </c>
      <c r="D304" t="s">
        <v>7</v>
      </c>
      <c r="E304">
        <f>IF(_7176[[#This Row],[Vote]]="YEA",1,0)</f>
        <v>1</v>
      </c>
      <c r="F304">
        <f>_xlfn.XLOOKUP("H.R. 7176",Table2[Bill],Table2[Agree Value])</f>
        <v>0</v>
      </c>
      <c r="G304">
        <f>IF(_7176[[#This Row],[Value]]=_7176[[#This Row],[Agree]],_7176[[#This Row],[Count]],0)</f>
        <v>0</v>
      </c>
      <c r="H304">
        <f>_xlfn.XLOOKUP("H.R. 7176",Table2[Bill],Table2[Weight?],"Error")</f>
        <v>8</v>
      </c>
    </row>
    <row r="305" spans="1:8" x14ac:dyDescent="0.2">
      <c r="A305" t="s">
        <v>214</v>
      </c>
      <c r="B305" t="s">
        <v>5</v>
      </c>
      <c r="C305" t="s">
        <v>36</v>
      </c>
      <c r="D305" t="s">
        <v>7</v>
      </c>
      <c r="E305">
        <f>IF(_7176[[#This Row],[Vote]]="YEA",1,0)</f>
        <v>1</v>
      </c>
      <c r="F305">
        <f>_xlfn.XLOOKUP("H.R. 7176",Table2[Bill],Table2[Agree Value])</f>
        <v>0</v>
      </c>
      <c r="G305">
        <f>IF(_7176[[#This Row],[Value]]=_7176[[#This Row],[Agree]],_7176[[#This Row],[Count]],0)</f>
        <v>0</v>
      </c>
      <c r="H305">
        <f>_xlfn.XLOOKUP("H.R. 7176",Table2[Bill],Table2[Weight?],"Error")</f>
        <v>8</v>
      </c>
    </row>
    <row r="306" spans="1:8" x14ac:dyDescent="0.2">
      <c r="A306" t="s">
        <v>215</v>
      </c>
      <c r="B306" t="s">
        <v>5</v>
      </c>
      <c r="C306" t="s">
        <v>216</v>
      </c>
      <c r="D306" t="s">
        <v>7</v>
      </c>
      <c r="E306">
        <f>IF(_7176[[#This Row],[Vote]]="YEA",1,0)</f>
        <v>1</v>
      </c>
      <c r="F306">
        <f>_xlfn.XLOOKUP("H.R. 7176",Table2[Bill],Table2[Agree Value])</f>
        <v>0</v>
      </c>
      <c r="G306">
        <f>IF(_7176[[#This Row],[Value]]=_7176[[#This Row],[Agree]],_7176[[#This Row],[Count]],0)</f>
        <v>0</v>
      </c>
      <c r="H306">
        <f>_xlfn.XLOOKUP("H.R. 7176",Table2[Bill],Table2[Weight?],"Error")</f>
        <v>8</v>
      </c>
    </row>
    <row r="307" spans="1:8" x14ac:dyDescent="0.2">
      <c r="A307" t="s">
        <v>218</v>
      </c>
      <c r="B307" t="s">
        <v>5</v>
      </c>
      <c r="C307" t="s">
        <v>219</v>
      </c>
      <c r="D307" t="s">
        <v>7</v>
      </c>
      <c r="E307">
        <f>IF(_7176[[#This Row],[Vote]]="YEA",1,0)</f>
        <v>1</v>
      </c>
      <c r="F307">
        <f>_xlfn.XLOOKUP("H.R. 7176",Table2[Bill],Table2[Agree Value])</f>
        <v>0</v>
      </c>
      <c r="G307">
        <f>IF(_7176[[#This Row],[Value]]=_7176[[#This Row],[Agree]],_7176[[#This Row],[Count]],0)</f>
        <v>0</v>
      </c>
      <c r="H307">
        <f>_xlfn.XLOOKUP("H.R. 7176",Table2[Bill],Table2[Weight?],"Error")</f>
        <v>8</v>
      </c>
    </row>
    <row r="308" spans="1:8" x14ac:dyDescent="0.2">
      <c r="A308" t="s">
        <v>220</v>
      </c>
      <c r="B308" t="s">
        <v>5</v>
      </c>
      <c r="C308" t="s">
        <v>75</v>
      </c>
      <c r="D308" t="s">
        <v>7</v>
      </c>
      <c r="E308">
        <f>IF(_7176[[#This Row],[Vote]]="YEA",1,0)</f>
        <v>1</v>
      </c>
      <c r="F308">
        <f>_xlfn.XLOOKUP("H.R. 7176",Table2[Bill],Table2[Agree Value])</f>
        <v>0</v>
      </c>
      <c r="G308">
        <f>IF(_7176[[#This Row],[Value]]=_7176[[#This Row],[Agree]],_7176[[#This Row],[Count]],0)</f>
        <v>0</v>
      </c>
      <c r="H308">
        <f>_xlfn.XLOOKUP("H.R. 7176",Table2[Bill],Table2[Weight?],"Error")</f>
        <v>8</v>
      </c>
    </row>
    <row r="309" spans="1:8" x14ac:dyDescent="0.2">
      <c r="A309" t="s">
        <v>222</v>
      </c>
      <c r="B309" t="s">
        <v>5</v>
      </c>
      <c r="C309" t="s">
        <v>49</v>
      </c>
      <c r="D309" t="s">
        <v>7</v>
      </c>
      <c r="E309">
        <f>IF(_7176[[#This Row],[Vote]]="YEA",1,0)</f>
        <v>1</v>
      </c>
      <c r="F309">
        <f>_xlfn.XLOOKUP("H.R. 7176",Table2[Bill],Table2[Agree Value])</f>
        <v>0</v>
      </c>
      <c r="G309">
        <f>IF(_7176[[#This Row],[Value]]=_7176[[#This Row],[Agree]],_7176[[#This Row],[Count]],0)</f>
        <v>0</v>
      </c>
      <c r="H309">
        <f>_xlfn.XLOOKUP("H.R. 7176",Table2[Bill],Table2[Weight?],"Error")</f>
        <v>8</v>
      </c>
    </row>
    <row r="310" spans="1:8" x14ac:dyDescent="0.2">
      <c r="A310" t="s">
        <v>223</v>
      </c>
      <c r="B310" t="s">
        <v>5</v>
      </c>
      <c r="C310" t="s">
        <v>89</v>
      </c>
      <c r="D310" t="s">
        <v>7</v>
      </c>
      <c r="E310">
        <f>IF(_7176[[#This Row],[Vote]]="YEA",1,0)</f>
        <v>1</v>
      </c>
      <c r="F310">
        <f>_xlfn.XLOOKUP("H.R. 7176",Table2[Bill],Table2[Agree Value])</f>
        <v>0</v>
      </c>
      <c r="G310">
        <f>IF(_7176[[#This Row],[Value]]=_7176[[#This Row],[Agree]],_7176[[#This Row],[Count]],0)</f>
        <v>0</v>
      </c>
      <c r="H310">
        <f>_xlfn.XLOOKUP("H.R. 7176",Table2[Bill],Table2[Weight?],"Error")</f>
        <v>8</v>
      </c>
    </row>
    <row r="311" spans="1:8" x14ac:dyDescent="0.2">
      <c r="A311" t="s">
        <v>224</v>
      </c>
      <c r="B311" t="s">
        <v>5</v>
      </c>
      <c r="C311" t="s">
        <v>123</v>
      </c>
      <c r="D311" t="s">
        <v>7</v>
      </c>
      <c r="E311">
        <f>IF(_7176[[#This Row],[Vote]]="YEA",1,0)</f>
        <v>1</v>
      </c>
      <c r="F311">
        <f>_xlfn.XLOOKUP("H.R. 7176",Table2[Bill],Table2[Agree Value])</f>
        <v>0</v>
      </c>
      <c r="G311">
        <f>IF(_7176[[#This Row],[Value]]=_7176[[#This Row],[Agree]],_7176[[#This Row],[Count]],0)</f>
        <v>0</v>
      </c>
      <c r="H311">
        <f>_xlfn.XLOOKUP("H.R. 7176",Table2[Bill],Table2[Weight?],"Error")</f>
        <v>8</v>
      </c>
    </row>
    <row r="312" spans="1:8" x14ac:dyDescent="0.2">
      <c r="A312" t="s">
        <v>226</v>
      </c>
      <c r="B312" t="s">
        <v>5</v>
      </c>
      <c r="C312" t="s">
        <v>164</v>
      </c>
      <c r="D312" t="s">
        <v>7</v>
      </c>
      <c r="E312">
        <f>IF(_7176[[#This Row],[Vote]]="YEA",1,0)</f>
        <v>1</v>
      </c>
      <c r="F312">
        <f>_xlfn.XLOOKUP("H.R. 7176",Table2[Bill],Table2[Agree Value])</f>
        <v>0</v>
      </c>
      <c r="G312">
        <f>IF(_7176[[#This Row],[Value]]=_7176[[#This Row],[Agree]],_7176[[#This Row],[Count]],0)</f>
        <v>0</v>
      </c>
      <c r="H312">
        <f>_xlfn.XLOOKUP("H.R. 7176",Table2[Bill],Table2[Weight?],"Error")</f>
        <v>8</v>
      </c>
    </row>
    <row r="313" spans="1:8" x14ac:dyDescent="0.2">
      <c r="A313" t="s">
        <v>228</v>
      </c>
      <c r="B313" t="s">
        <v>5</v>
      </c>
      <c r="C313" t="s">
        <v>29</v>
      </c>
      <c r="D313" t="s">
        <v>7</v>
      </c>
      <c r="E313">
        <f>IF(_7176[[#This Row],[Vote]]="YEA",1,0)</f>
        <v>1</v>
      </c>
      <c r="F313">
        <f>_xlfn.XLOOKUP("H.R. 7176",Table2[Bill],Table2[Agree Value])</f>
        <v>0</v>
      </c>
      <c r="G313">
        <f>IF(_7176[[#This Row],[Value]]=_7176[[#This Row],[Agree]],_7176[[#This Row],[Count]],0)</f>
        <v>0</v>
      </c>
      <c r="H313">
        <f>_xlfn.XLOOKUP("H.R. 7176",Table2[Bill],Table2[Weight?],"Error")</f>
        <v>8</v>
      </c>
    </row>
    <row r="314" spans="1:8" x14ac:dyDescent="0.2">
      <c r="A314" t="s">
        <v>232</v>
      </c>
      <c r="B314" t="s">
        <v>5</v>
      </c>
      <c r="C314" t="s">
        <v>2</v>
      </c>
      <c r="D314" t="s">
        <v>7</v>
      </c>
      <c r="E314">
        <f>IF(_7176[[#This Row],[Vote]]="YEA",1,0)</f>
        <v>1</v>
      </c>
      <c r="F314">
        <f>_xlfn.XLOOKUP("H.R. 7176",Table2[Bill],Table2[Agree Value])</f>
        <v>0</v>
      </c>
      <c r="G314">
        <f>IF(_7176[[#This Row],[Value]]=_7176[[#This Row],[Agree]],_7176[[#This Row],[Count]],0)</f>
        <v>0</v>
      </c>
      <c r="H314">
        <f>_xlfn.XLOOKUP("H.R. 7176",Table2[Bill],Table2[Weight?],"Error")</f>
        <v>8</v>
      </c>
    </row>
    <row r="315" spans="1:8" x14ac:dyDescent="0.2">
      <c r="A315" t="s">
        <v>234</v>
      </c>
      <c r="B315" t="s">
        <v>5</v>
      </c>
      <c r="C315" t="s">
        <v>45</v>
      </c>
      <c r="D315" t="s">
        <v>7</v>
      </c>
      <c r="E315">
        <f>IF(_7176[[#This Row],[Vote]]="YEA",1,0)</f>
        <v>1</v>
      </c>
      <c r="F315">
        <f>_xlfn.XLOOKUP("H.R. 7176",Table2[Bill],Table2[Agree Value])</f>
        <v>0</v>
      </c>
      <c r="G315">
        <f>IF(_7176[[#This Row],[Value]]=_7176[[#This Row],[Agree]],_7176[[#This Row],[Count]],0)</f>
        <v>0</v>
      </c>
      <c r="H315">
        <f>_xlfn.XLOOKUP("H.R. 7176",Table2[Bill],Table2[Weight?],"Error")</f>
        <v>8</v>
      </c>
    </row>
    <row r="316" spans="1:8" x14ac:dyDescent="0.2">
      <c r="A316" t="s">
        <v>235</v>
      </c>
      <c r="B316" t="s">
        <v>5</v>
      </c>
      <c r="C316" t="s">
        <v>15</v>
      </c>
      <c r="D316" t="s">
        <v>7</v>
      </c>
      <c r="E316">
        <f>IF(_7176[[#This Row],[Vote]]="YEA",1,0)</f>
        <v>1</v>
      </c>
      <c r="F316">
        <f>_xlfn.XLOOKUP("H.R. 7176",Table2[Bill],Table2[Agree Value])</f>
        <v>0</v>
      </c>
      <c r="G316">
        <f>IF(_7176[[#This Row],[Value]]=_7176[[#This Row],[Agree]],_7176[[#This Row],[Count]],0)</f>
        <v>0</v>
      </c>
      <c r="H316">
        <f>_xlfn.XLOOKUP("H.R. 7176",Table2[Bill],Table2[Weight?],"Error")</f>
        <v>8</v>
      </c>
    </row>
    <row r="317" spans="1:8" x14ac:dyDescent="0.2">
      <c r="A317" t="s">
        <v>236</v>
      </c>
      <c r="B317" t="s">
        <v>5</v>
      </c>
      <c r="C317" t="s">
        <v>9</v>
      </c>
      <c r="D317" t="s">
        <v>7</v>
      </c>
      <c r="E317">
        <f>IF(_7176[[#This Row],[Vote]]="YEA",1,0)</f>
        <v>1</v>
      </c>
      <c r="F317">
        <f>_xlfn.XLOOKUP("H.R. 7176",Table2[Bill],Table2[Agree Value])</f>
        <v>0</v>
      </c>
      <c r="G317">
        <f>IF(_7176[[#This Row],[Value]]=_7176[[#This Row],[Agree]],_7176[[#This Row],[Count]],0)</f>
        <v>0</v>
      </c>
      <c r="H317">
        <f>_xlfn.XLOOKUP("H.R. 7176",Table2[Bill],Table2[Weight?],"Error")</f>
        <v>8</v>
      </c>
    </row>
    <row r="318" spans="1:8" x14ac:dyDescent="0.2">
      <c r="A318" t="s">
        <v>240</v>
      </c>
      <c r="B318" t="s">
        <v>5</v>
      </c>
      <c r="C318" t="s">
        <v>15</v>
      </c>
      <c r="D318" t="s">
        <v>7</v>
      </c>
      <c r="E318">
        <f>IF(_7176[[#This Row],[Vote]]="YEA",1,0)</f>
        <v>1</v>
      </c>
      <c r="F318">
        <f>_xlfn.XLOOKUP("H.R. 7176",Table2[Bill],Table2[Agree Value])</f>
        <v>0</v>
      </c>
      <c r="G318">
        <f>IF(_7176[[#This Row],[Value]]=_7176[[#This Row],[Agree]],_7176[[#This Row],[Count]],0)</f>
        <v>0</v>
      </c>
      <c r="H318">
        <f>_xlfn.XLOOKUP("H.R. 7176",Table2[Bill],Table2[Weight?],"Error")</f>
        <v>8</v>
      </c>
    </row>
    <row r="319" spans="1:8" x14ac:dyDescent="0.2">
      <c r="A319" t="s">
        <v>243</v>
      </c>
      <c r="B319" t="s">
        <v>5</v>
      </c>
      <c r="C319" t="s">
        <v>45</v>
      </c>
      <c r="D319" t="s">
        <v>7</v>
      </c>
      <c r="E319">
        <f>IF(_7176[[#This Row],[Vote]]="YEA",1,0)</f>
        <v>1</v>
      </c>
      <c r="F319">
        <f>_xlfn.XLOOKUP("H.R. 7176",Table2[Bill],Table2[Agree Value])</f>
        <v>0</v>
      </c>
      <c r="G319">
        <f>IF(_7176[[#This Row],[Value]]=_7176[[#This Row],[Agree]],_7176[[#This Row],[Count]],0)</f>
        <v>0</v>
      </c>
      <c r="H319">
        <f>_xlfn.XLOOKUP("H.R. 7176",Table2[Bill],Table2[Weight?],"Error")</f>
        <v>8</v>
      </c>
    </row>
    <row r="320" spans="1:8" x14ac:dyDescent="0.2">
      <c r="A320" t="s">
        <v>247</v>
      </c>
      <c r="B320" t="s">
        <v>5</v>
      </c>
      <c r="C320" t="s">
        <v>89</v>
      </c>
      <c r="D320" t="s">
        <v>7</v>
      </c>
      <c r="E320">
        <f>IF(_7176[[#This Row],[Vote]]="YEA",1,0)</f>
        <v>1</v>
      </c>
      <c r="F320">
        <f>_xlfn.XLOOKUP("H.R. 7176",Table2[Bill],Table2[Agree Value])</f>
        <v>0</v>
      </c>
      <c r="G320">
        <f>IF(_7176[[#This Row],[Value]]=_7176[[#This Row],[Agree]],_7176[[#This Row],[Count]],0)</f>
        <v>0</v>
      </c>
      <c r="H320">
        <f>_xlfn.XLOOKUP("H.R. 7176",Table2[Bill],Table2[Weight?],"Error")</f>
        <v>8</v>
      </c>
    </row>
    <row r="321" spans="1:8" x14ac:dyDescent="0.2">
      <c r="A321" t="s">
        <v>248</v>
      </c>
      <c r="B321" t="s">
        <v>5</v>
      </c>
      <c r="C321" t="s">
        <v>249</v>
      </c>
      <c r="D321" t="s">
        <v>7</v>
      </c>
      <c r="E321">
        <f>IF(_7176[[#This Row],[Vote]]="YEA",1,0)</f>
        <v>1</v>
      </c>
      <c r="F321">
        <f>_xlfn.XLOOKUP("H.R. 7176",Table2[Bill],Table2[Agree Value])</f>
        <v>0</v>
      </c>
      <c r="G321">
        <f>IF(_7176[[#This Row],[Value]]=_7176[[#This Row],[Agree]],_7176[[#This Row],[Count]],0)</f>
        <v>0</v>
      </c>
      <c r="H321">
        <f>_xlfn.XLOOKUP("H.R. 7176",Table2[Bill],Table2[Weight?],"Error")</f>
        <v>8</v>
      </c>
    </row>
    <row r="322" spans="1:8" x14ac:dyDescent="0.2">
      <c r="A322" t="s">
        <v>250</v>
      </c>
      <c r="B322" t="s">
        <v>5</v>
      </c>
      <c r="C322" t="s">
        <v>31</v>
      </c>
      <c r="D322" t="s">
        <v>7</v>
      </c>
      <c r="E322">
        <f>IF(_7176[[#This Row],[Vote]]="YEA",1,0)</f>
        <v>1</v>
      </c>
      <c r="F322">
        <f>_xlfn.XLOOKUP("H.R. 7176",Table2[Bill],Table2[Agree Value])</f>
        <v>0</v>
      </c>
      <c r="G322">
        <f>IF(_7176[[#This Row],[Value]]=_7176[[#This Row],[Agree]],_7176[[#This Row],[Count]],0)</f>
        <v>0</v>
      </c>
      <c r="H322">
        <f>_xlfn.XLOOKUP("H.R. 7176",Table2[Bill],Table2[Weight?],"Error")</f>
        <v>8</v>
      </c>
    </row>
    <row r="323" spans="1:8" x14ac:dyDescent="0.2">
      <c r="A323" t="s">
        <v>251</v>
      </c>
      <c r="B323" t="s">
        <v>5</v>
      </c>
      <c r="C323" t="s">
        <v>31</v>
      </c>
      <c r="D323" t="s">
        <v>7</v>
      </c>
      <c r="E323">
        <f>IF(_7176[[#This Row],[Vote]]="YEA",1,0)</f>
        <v>1</v>
      </c>
      <c r="F323">
        <f>_xlfn.XLOOKUP("H.R. 7176",Table2[Bill],Table2[Agree Value])</f>
        <v>0</v>
      </c>
      <c r="G323">
        <f>IF(_7176[[#This Row],[Value]]=_7176[[#This Row],[Agree]],_7176[[#This Row],[Count]],0)</f>
        <v>0</v>
      </c>
      <c r="H323">
        <f>_xlfn.XLOOKUP("H.R. 7176",Table2[Bill],Table2[Weight?],"Error")</f>
        <v>8</v>
      </c>
    </row>
    <row r="324" spans="1:8" x14ac:dyDescent="0.2">
      <c r="A324" t="s">
        <v>252</v>
      </c>
      <c r="B324" t="s">
        <v>5</v>
      </c>
      <c r="C324" t="s">
        <v>66</v>
      </c>
      <c r="D324" t="s">
        <v>7</v>
      </c>
      <c r="E324">
        <f>IF(_7176[[#This Row],[Vote]]="YEA",1,0)</f>
        <v>1</v>
      </c>
      <c r="F324">
        <f>_xlfn.XLOOKUP("H.R. 7176",Table2[Bill],Table2[Agree Value])</f>
        <v>0</v>
      </c>
      <c r="G324">
        <f>IF(_7176[[#This Row],[Value]]=_7176[[#This Row],[Agree]],_7176[[#This Row],[Count]],0)</f>
        <v>0</v>
      </c>
      <c r="H324">
        <f>_xlfn.XLOOKUP("H.R. 7176",Table2[Bill],Table2[Weight?],"Error")</f>
        <v>8</v>
      </c>
    </row>
    <row r="325" spans="1:8" x14ac:dyDescent="0.2">
      <c r="A325" t="s">
        <v>255</v>
      </c>
      <c r="B325" t="s">
        <v>5</v>
      </c>
      <c r="C325" t="s">
        <v>203</v>
      </c>
      <c r="D325" t="s">
        <v>7</v>
      </c>
      <c r="E325">
        <f>IF(_7176[[#This Row],[Vote]]="YEA",1,0)</f>
        <v>1</v>
      </c>
      <c r="F325">
        <f>_xlfn.XLOOKUP("H.R. 7176",Table2[Bill],Table2[Agree Value])</f>
        <v>0</v>
      </c>
      <c r="G325">
        <f>IF(_7176[[#This Row],[Value]]=_7176[[#This Row],[Agree]],_7176[[#This Row],[Count]],0)</f>
        <v>0</v>
      </c>
      <c r="H325">
        <f>_xlfn.XLOOKUP("H.R. 7176",Table2[Bill],Table2[Weight?],"Error")</f>
        <v>8</v>
      </c>
    </row>
    <row r="326" spans="1:8" x14ac:dyDescent="0.2">
      <c r="A326" t="s">
        <v>258</v>
      </c>
      <c r="B326" t="s">
        <v>5</v>
      </c>
      <c r="C326" t="s">
        <v>161</v>
      </c>
      <c r="D326" t="s">
        <v>7</v>
      </c>
      <c r="E326">
        <f>IF(_7176[[#This Row],[Vote]]="YEA",1,0)</f>
        <v>1</v>
      </c>
      <c r="F326">
        <f>_xlfn.XLOOKUP("H.R. 7176",Table2[Bill],Table2[Agree Value])</f>
        <v>0</v>
      </c>
      <c r="G326">
        <f>IF(_7176[[#This Row],[Value]]=_7176[[#This Row],[Agree]],_7176[[#This Row],[Count]],0)</f>
        <v>0</v>
      </c>
      <c r="H326">
        <f>_xlfn.XLOOKUP("H.R. 7176",Table2[Bill],Table2[Weight?],"Error")</f>
        <v>8</v>
      </c>
    </row>
    <row r="327" spans="1:8" x14ac:dyDescent="0.2">
      <c r="A327" t="s">
        <v>259</v>
      </c>
      <c r="B327" t="s">
        <v>5</v>
      </c>
      <c r="C327" t="s">
        <v>66</v>
      </c>
      <c r="D327" t="s">
        <v>7</v>
      </c>
      <c r="E327">
        <f>IF(_7176[[#This Row],[Vote]]="YEA",1,0)</f>
        <v>1</v>
      </c>
      <c r="F327">
        <f>_xlfn.XLOOKUP("H.R. 7176",Table2[Bill],Table2[Agree Value])</f>
        <v>0</v>
      </c>
      <c r="G327">
        <f>IF(_7176[[#This Row],[Value]]=_7176[[#This Row],[Agree]],_7176[[#This Row],[Count]],0)</f>
        <v>0</v>
      </c>
      <c r="H327">
        <f>_xlfn.XLOOKUP("H.R. 7176",Table2[Bill],Table2[Weight?],"Error")</f>
        <v>8</v>
      </c>
    </row>
    <row r="328" spans="1:8" x14ac:dyDescent="0.2">
      <c r="A328" t="s">
        <v>261</v>
      </c>
      <c r="B328" t="s">
        <v>5</v>
      </c>
      <c r="C328" t="s">
        <v>47</v>
      </c>
      <c r="D328" t="s">
        <v>7</v>
      </c>
      <c r="E328">
        <f>IF(_7176[[#This Row],[Vote]]="YEA",1,0)</f>
        <v>1</v>
      </c>
      <c r="F328">
        <f>_xlfn.XLOOKUP("H.R. 7176",Table2[Bill],Table2[Agree Value])</f>
        <v>0</v>
      </c>
      <c r="G328">
        <f>IF(_7176[[#This Row],[Value]]=_7176[[#This Row],[Agree]],_7176[[#This Row],[Count]],0)</f>
        <v>0</v>
      </c>
      <c r="H328">
        <f>_xlfn.XLOOKUP("H.R. 7176",Table2[Bill],Table2[Weight?],"Error")</f>
        <v>8</v>
      </c>
    </row>
    <row r="329" spans="1:8" x14ac:dyDescent="0.2">
      <c r="A329" t="s">
        <v>263</v>
      </c>
      <c r="B329" t="s">
        <v>5</v>
      </c>
      <c r="C329" t="s">
        <v>9</v>
      </c>
      <c r="D329" t="s">
        <v>7</v>
      </c>
      <c r="E329">
        <f>IF(_7176[[#This Row],[Vote]]="YEA",1,0)</f>
        <v>1</v>
      </c>
      <c r="F329">
        <f>_xlfn.XLOOKUP("H.R. 7176",Table2[Bill],Table2[Agree Value])</f>
        <v>0</v>
      </c>
      <c r="G329">
        <f>IF(_7176[[#This Row],[Value]]=_7176[[#This Row],[Agree]],_7176[[#This Row],[Count]],0)</f>
        <v>0</v>
      </c>
      <c r="H329">
        <f>_xlfn.XLOOKUP("H.R. 7176",Table2[Bill],Table2[Weight?],"Error")</f>
        <v>8</v>
      </c>
    </row>
    <row r="330" spans="1:8" x14ac:dyDescent="0.2">
      <c r="A330" t="s">
        <v>265</v>
      </c>
      <c r="B330" t="s">
        <v>5</v>
      </c>
      <c r="C330" t="s">
        <v>9</v>
      </c>
      <c r="D330" t="s">
        <v>7</v>
      </c>
      <c r="E330">
        <f>IF(_7176[[#This Row],[Vote]]="YEA",1,0)</f>
        <v>1</v>
      </c>
      <c r="F330">
        <f>_xlfn.XLOOKUP("H.R. 7176",Table2[Bill],Table2[Agree Value])</f>
        <v>0</v>
      </c>
      <c r="G330">
        <f>IF(_7176[[#This Row],[Value]]=_7176[[#This Row],[Agree]],_7176[[#This Row],[Count]],0)</f>
        <v>0</v>
      </c>
      <c r="H330">
        <f>_xlfn.XLOOKUP("H.R. 7176",Table2[Bill],Table2[Weight?],"Error")</f>
        <v>8</v>
      </c>
    </row>
    <row r="331" spans="1:8" x14ac:dyDescent="0.2">
      <c r="A331" t="s">
        <v>270</v>
      </c>
      <c r="B331" t="s">
        <v>5</v>
      </c>
      <c r="C331" t="s">
        <v>75</v>
      </c>
      <c r="D331" t="s">
        <v>7</v>
      </c>
      <c r="E331">
        <f>IF(_7176[[#This Row],[Vote]]="YEA",1,0)</f>
        <v>1</v>
      </c>
      <c r="F331">
        <f>_xlfn.XLOOKUP("H.R. 7176",Table2[Bill],Table2[Agree Value])</f>
        <v>0</v>
      </c>
      <c r="G331">
        <f>IF(_7176[[#This Row],[Value]]=_7176[[#This Row],[Agree]],_7176[[#This Row],[Count]],0)</f>
        <v>0</v>
      </c>
      <c r="H331">
        <f>_xlfn.XLOOKUP("H.R. 7176",Table2[Bill],Table2[Weight?],"Error")</f>
        <v>8</v>
      </c>
    </row>
    <row r="332" spans="1:8" x14ac:dyDescent="0.2">
      <c r="A332" t="s">
        <v>271</v>
      </c>
      <c r="B332" t="s">
        <v>5</v>
      </c>
      <c r="C332" t="s">
        <v>62</v>
      </c>
      <c r="D332" t="s">
        <v>7</v>
      </c>
      <c r="E332">
        <f>IF(_7176[[#This Row],[Vote]]="YEA",1,0)</f>
        <v>1</v>
      </c>
      <c r="F332">
        <f>_xlfn.XLOOKUP("H.R. 7176",Table2[Bill],Table2[Agree Value])</f>
        <v>0</v>
      </c>
      <c r="G332">
        <f>IF(_7176[[#This Row],[Value]]=_7176[[#This Row],[Agree]],_7176[[#This Row],[Count]],0)</f>
        <v>0</v>
      </c>
      <c r="H332">
        <f>_xlfn.XLOOKUP("H.R. 7176",Table2[Bill],Table2[Weight?],"Error")</f>
        <v>8</v>
      </c>
    </row>
    <row r="333" spans="1:8" x14ac:dyDescent="0.2">
      <c r="A333" t="s">
        <v>272</v>
      </c>
      <c r="B333" t="s">
        <v>5</v>
      </c>
      <c r="C333" t="s">
        <v>64</v>
      </c>
      <c r="D333" t="s">
        <v>7</v>
      </c>
      <c r="E333">
        <f>IF(_7176[[#This Row],[Vote]]="YEA",1,0)</f>
        <v>1</v>
      </c>
      <c r="F333">
        <f>_xlfn.XLOOKUP("H.R. 7176",Table2[Bill],Table2[Agree Value])</f>
        <v>0</v>
      </c>
      <c r="G333">
        <f>IF(_7176[[#This Row],[Value]]=_7176[[#This Row],[Agree]],_7176[[#This Row],[Count]],0)</f>
        <v>0</v>
      </c>
      <c r="H333">
        <f>_xlfn.XLOOKUP("H.R. 7176",Table2[Bill],Table2[Weight?],"Error")</f>
        <v>8</v>
      </c>
    </row>
    <row r="334" spans="1:8" x14ac:dyDescent="0.2">
      <c r="A334" t="s">
        <v>273</v>
      </c>
      <c r="B334" t="s">
        <v>5</v>
      </c>
      <c r="C334" t="s">
        <v>9</v>
      </c>
      <c r="D334" t="s">
        <v>7</v>
      </c>
      <c r="E334">
        <f>IF(_7176[[#This Row],[Vote]]="YEA",1,0)</f>
        <v>1</v>
      </c>
      <c r="F334">
        <f>_xlfn.XLOOKUP("H.R. 7176",Table2[Bill],Table2[Agree Value])</f>
        <v>0</v>
      </c>
      <c r="G334">
        <f>IF(_7176[[#This Row],[Value]]=_7176[[#This Row],[Agree]],_7176[[#This Row],[Count]],0)</f>
        <v>0</v>
      </c>
      <c r="H334">
        <f>_xlfn.XLOOKUP("H.R. 7176",Table2[Bill],Table2[Weight?],"Error")</f>
        <v>8</v>
      </c>
    </row>
    <row r="335" spans="1:8" x14ac:dyDescent="0.2">
      <c r="A335" t="s">
        <v>274</v>
      </c>
      <c r="B335" t="s">
        <v>5</v>
      </c>
      <c r="C335" t="s">
        <v>59</v>
      </c>
      <c r="D335" t="s">
        <v>7</v>
      </c>
      <c r="E335">
        <f>IF(_7176[[#This Row],[Vote]]="YEA",1,0)</f>
        <v>1</v>
      </c>
      <c r="F335">
        <f>_xlfn.XLOOKUP("H.R. 7176",Table2[Bill],Table2[Agree Value])</f>
        <v>0</v>
      </c>
      <c r="G335">
        <f>IF(_7176[[#This Row],[Value]]=_7176[[#This Row],[Agree]],_7176[[#This Row],[Count]],0)</f>
        <v>0</v>
      </c>
      <c r="H335">
        <f>_xlfn.XLOOKUP("H.R. 7176",Table2[Bill],Table2[Weight?],"Error")</f>
        <v>8</v>
      </c>
    </row>
    <row r="336" spans="1:8" x14ac:dyDescent="0.2">
      <c r="A336" t="s">
        <v>276</v>
      </c>
      <c r="B336" t="s">
        <v>5</v>
      </c>
      <c r="C336" t="s">
        <v>64</v>
      </c>
      <c r="D336" t="s">
        <v>7</v>
      </c>
      <c r="E336">
        <f>IF(_7176[[#This Row],[Vote]]="YEA",1,0)</f>
        <v>1</v>
      </c>
      <c r="F336">
        <f>_xlfn.XLOOKUP("H.R. 7176",Table2[Bill],Table2[Agree Value])</f>
        <v>0</v>
      </c>
      <c r="G336">
        <f>IF(_7176[[#This Row],[Value]]=_7176[[#This Row],[Agree]],_7176[[#This Row],[Count]],0)</f>
        <v>0</v>
      </c>
      <c r="H336">
        <f>_xlfn.XLOOKUP("H.R. 7176",Table2[Bill],Table2[Weight?],"Error")</f>
        <v>8</v>
      </c>
    </row>
    <row r="337" spans="1:8" x14ac:dyDescent="0.2">
      <c r="A337" t="s">
        <v>279</v>
      </c>
      <c r="B337" t="s">
        <v>5</v>
      </c>
      <c r="C337" t="s">
        <v>31</v>
      </c>
      <c r="D337" t="s">
        <v>7</v>
      </c>
      <c r="E337">
        <f>IF(_7176[[#This Row],[Vote]]="YEA",1,0)</f>
        <v>1</v>
      </c>
      <c r="F337">
        <f>_xlfn.XLOOKUP("H.R. 7176",Table2[Bill],Table2[Agree Value])</f>
        <v>0</v>
      </c>
      <c r="G337">
        <f>IF(_7176[[#This Row],[Value]]=_7176[[#This Row],[Agree]],_7176[[#This Row],[Count]],0)</f>
        <v>0</v>
      </c>
      <c r="H337">
        <f>_xlfn.XLOOKUP("H.R. 7176",Table2[Bill],Table2[Weight?],"Error")</f>
        <v>8</v>
      </c>
    </row>
    <row r="338" spans="1:8" x14ac:dyDescent="0.2">
      <c r="A338" t="s">
        <v>280</v>
      </c>
      <c r="B338" t="s">
        <v>5</v>
      </c>
      <c r="C338" t="s">
        <v>132</v>
      </c>
      <c r="D338" t="s">
        <v>7</v>
      </c>
      <c r="E338">
        <f>IF(_7176[[#This Row],[Vote]]="YEA",1,0)</f>
        <v>1</v>
      </c>
      <c r="F338">
        <f>_xlfn.XLOOKUP("H.R. 7176",Table2[Bill],Table2[Agree Value])</f>
        <v>0</v>
      </c>
      <c r="G338">
        <f>IF(_7176[[#This Row],[Value]]=_7176[[#This Row],[Agree]],_7176[[#This Row],[Count]],0)</f>
        <v>0</v>
      </c>
      <c r="H338">
        <f>_xlfn.XLOOKUP("H.R. 7176",Table2[Bill],Table2[Weight?],"Error")</f>
        <v>8</v>
      </c>
    </row>
    <row r="339" spans="1:8" x14ac:dyDescent="0.2">
      <c r="A339" t="s">
        <v>281</v>
      </c>
      <c r="B339" t="s">
        <v>5</v>
      </c>
      <c r="C339" t="s">
        <v>64</v>
      </c>
      <c r="D339" t="s">
        <v>7</v>
      </c>
      <c r="E339">
        <f>IF(_7176[[#This Row],[Vote]]="YEA",1,0)</f>
        <v>1</v>
      </c>
      <c r="F339">
        <f>_xlfn.XLOOKUP("H.R. 7176",Table2[Bill],Table2[Agree Value])</f>
        <v>0</v>
      </c>
      <c r="G339">
        <f>IF(_7176[[#This Row],[Value]]=_7176[[#This Row],[Agree]],_7176[[#This Row],[Count]],0)</f>
        <v>0</v>
      </c>
      <c r="H339">
        <f>_xlfn.XLOOKUP("H.R. 7176",Table2[Bill],Table2[Weight?],"Error")</f>
        <v>8</v>
      </c>
    </row>
    <row r="340" spans="1:8" x14ac:dyDescent="0.2">
      <c r="A340" t="s">
        <v>283</v>
      </c>
      <c r="B340" t="s">
        <v>5</v>
      </c>
      <c r="C340" t="s">
        <v>39</v>
      </c>
      <c r="D340" t="s">
        <v>7</v>
      </c>
      <c r="E340">
        <f>IF(_7176[[#This Row],[Vote]]="YEA",1,0)</f>
        <v>1</v>
      </c>
      <c r="F340">
        <f>_xlfn.XLOOKUP("H.R. 7176",Table2[Bill],Table2[Agree Value])</f>
        <v>0</v>
      </c>
      <c r="G340">
        <f>IF(_7176[[#This Row],[Value]]=_7176[[#This Row],[Agree]],_7176[[#This Row],[Count]],0)</f>
        <v>0</v>
      </c>
      <c r="H340">
        <f>_xlfn.XLOOKUP("H.R. 7176",Table2[Bill],Table2[Weight?],"Error")</f>
        <v>8</v>
      </c>
    </row>
    <row r="341" spans="1:8" x14ac:dyDescent="0.2">
      <c r="A341" t="s">
        <v>288</v>
      </c>
      <c r="B341" t="s">
        <v>5</v>
      </c>
      <c r="C341" t="s">
        <v>51</v>
      </c>
      <c r="D341" t="s">
        <v>7</v>
      </c>
      <c r="E341">
        <f>IF(_7176[[#This Row],[Vote]]="YEA",1,0)</f>
        <v>1</v>
      </c>
      <c r="F341">
        <f>_xlfn.XLOOKUP("H.R. 7176",Table2[Bill],Table2[Agree Value])</f>
        <v>0</v>
      </c>
      <c r="G341">
        <f>IF(_7176[[#This Row],[Value]]=_7176[[#This Row],[Agree]],_7176[[#This Row],[Count]],0)</f>
        <v>0</v>
      </c>
      <c r="H341">
        <f>_xlfn.XLOOKUP("H.R. 7176",Table2[Bill],Table2[Weight?],"Error")</f>
        <v>8</v>
      </c>
    </row>
    <row r="342" spans="1:8" x14ac:dyDescent="0.2">
      <c r="A342" t="s">
        <v>289</v>
      </c>
      <c r="B342" t="s">
        <v>5</v>
      </c>
      <c r="C342" t="s">
        <v>89</v>
      </c>
      <c r="D342" t="s">
        <v>7</v>
      </c>
      <c r="E342">
        <f>IF(_7176[[#This Row],[Vote]]="YEA",1,0)</f>
        <v>1</v>
      </c>
      <c r="F342">
        <f>_xlfn.XLOOKUP("H.R. 7176",Table2[Bill],Table2[Agree Value])</f>
        <v>0</v>
      </c>
      <c r="G342">
        <f>IF(_7176[[#This Row],[Value]]=_7176[[#This Row],[Agree]],_7176[[#This Row],[Count]],0)</f>
        <v>0</v>
      </c>
      <c r="H342">
        <f>_xlfn.XLOOKUP("H.R. 7176",Table2[Bill],Table2[Weight?],"Error")</f>
        <v>8</v>
      </c>
    </row>
    <row r="343" spans="1:8" x14ac:dyDescent="0.2">
      <c r="A343" t="s">
        <v>293</v>
      </c>
      <c r="B343" t="s">
        <v>5</v>
      </c>
      <c r="C343" t="s">
        <v>13</v>
      </c>
      <c r="D343" t="s">
        <v>7</v>
      </c>
      <c r="E343">
        <f>IF(_7176[[#This Row],[Vote]]="YEA",1,0)</f>
        <v>1</v>
      </c>
      <c r="F343">
        <f>_xlfn.XLOOKUP("H.R. 7176",Table2[Bill],Table2[Agree Value])</f>
        <v>0</v>
      </c>
      <c r="G343">
        <f>IF(_7176[[#This Row],[Value]]=_7176[[#This Row],[Agree]],_7176[[#This Row],[Count]],0)</f>
        <v>0</v>
      </c>
      <c r="H343">
        <f>_xlfn.XLOOKUP("H.R. 7176",Table2[Bill],Table2[Weight?],"Error")</f>
        <v>8</v>
      </c>
    </row>
    <row r="344" spans="1:8" x14ac:dyDescent="0.2">
      <c r="A344" t="s">
        <v>294</v>
      </c>
      <c r="B344" t="s">
        <v>5</v>
      </c>
      <c r="C344" t="s">
        <v>49</v>
      </c>
      <c r="D344" t="s">
        <v>7</v>
      </c>
      <c r="E344">
        <f>IF(_7176[[#This Row],[Vote]]="YEA",1,0)</f>
        <v>1</v>
      </c>
      <c r="F344">
        <f>_xlfn.XLOOKUP("H.R. 7176",Table2[Bill],Table2[Agree Value])</f>
        <v>0</v>
      </c>
      <c r="G344">
        <f>IF(_7176[[#This Row],[Value]]=_7176[[#This Row],[Agree]],_7176[[#This Row],[Count]],0)</f>
        <v>0</v>
      </c>
      <c r="H344">
        <f>_xlfn.XLOOKUP("H.R. 7176",Table2[Bill],Table2[Weight?],"Error")</f>
        <v>8</v>
      </c>
    </row>
    <row r="345" spans="1:8" x14ac:dyDescent="0.2">
      <c r="A345" t="s">
        <v>295</v>
      </c>
      <c r="B345" t="s">
        <v>5</v>
      </c>
      <c r="C345" t="s">
        <v>11</v>
      </c>
      <c r="D345" t="s">
        <v>7</v>
      </c>
      <c r="E345">
        <f>IF(_7176[[#This Row],[Vote]]="YEA",1,0)</f>
        <v>1</v>
      </c>
      <c r="F345">
        <f>_xlfn.XLOOKUP("H.R. 7176",Table2[Bill],Table2[Agree Value])</f>
        <v>0</v>
      </c>
      <c r="G345">
        <f>IF(_7176[[#This Row],[Value]]=_7176[[#This Row],[Agree]],_7176[[#This Row],[Count]],0)</f>
        <v>0</v>
      </c>
      <c r="H345">
        <f>_xlfn.XLOOKUP("H.R. 7176",Table2[Bill],Table2[Weight?],"Error")</f>
        <v>8</v>
      </c>
    </row>
    <row r="346" spans="1:8" x14ac:dyDescent="0.2">
      <c r="A346" t="s">
        <v>296</v>
      </c>
      <c r="B346" t="s">
        <v>5</v>
      </c>
      <c r="C346" t="s">
        <v>39</v>
      </c>
      <c r="D346" t="s">
        <v>7</v>
      </c>
      <c r="E346">
        <f>IF(_7176[[#This Row],[Vote]]="YEA",1,0)</f>
        <v>1</v>
      </c>
      <c r="F346">
        <f>_xlfn.XLOOKUP("H.R. 7176",Table2[Bill],Table2[Agree Value])</f>
        <v>0</v>
      </c>
      <c r="G346">
        <f>IF(_7176[[#This Row],[Value]]=_7176[[#This Row],[Agree]],_7176[[#This Row],[Count]],0)</f>
        <v>0</v>
      </c>
      <c r="H346">
        <f>_xlfn.XLOOKUP("H.R. 7176",Table2[Bill],Table2[Weight?],"Error")</f>
        <v>8</v>
      </c>
    </row>
    <row r="347" spans="1:8" x14ac:dyDescent="0.2">
      <c r="A347" t="s">
        <v>297</v>
      </c>
      <c r="B347" t="s">
        <v>5</v>
      </c>
      <c r="C347" t="s">
        <v>15</v>
      </c>
      <c r="D347" t="s">
        <v>7</v>
      </c>
      <c r="E347">
        <f>IF(_7176[[#This Row],[Vote]]="YEA",1,0)</f>
        <v>1</v>
      </c>
      <c r="F347">
        <f>_xlfn.XLOOKUP("H.R. 7176",Table2[Bill],Table2[Agree Value])</f>
        <v>0</v>
      </c>
      <c r="G347">
        <f>IF(_7176[[#This Row],[Value]]=_7176[[#This Row],[Agree]],_7176[[#This Row],[Count]],0)</f>
        <v>0</v>
      </c>
      <c r="H347">
        <f>_xlfn.XLOOKUP("H.R. 7176",Table2[Bill],Table2[Weight?],"Error")</f>
        <v>8</v>
      </c>
    </row>
    <row r="348" spans="1:8" x14ac:dyDescent="0.2">
      <c r="A348" t="s">
        <v>299</v>
      </c>
      <c r="B348" t="s">
        <v>5</v>
      </c>
      <c r="C348" t="s">
        <v>108</v>
      </c>
      <c r="D348" t="s">
        <v>7</v>
      </c>
      <c r="E348">
        <f>IF(_7176[[#This Row],[Vote]]="YEA",1,0)</f>
        <v>1</v>
      </c>
      <c r="F348">
        <f>_xlfn.XLOOKUP("H.R. 7176",Table2[Bill],Table2[Agree Value])</f>
        <v>0</v>
      </c>
      <c r="G348">
        <f>IF(_7176[[#This Row],[Value]]=_7176[[#This Row],[Agree]],_7176[[#This Row],[Count]],0)</f>
        <v>0</v>
      </c>
      <c r="H348">
        <f>_xlfn.XLOOKUP("H.R. 7176",Table2[Bill],Table2[Weight?],"Error")</f>
        <v>8</v>
      </c>
    </row>
    <row r="349" spans="1:8" x14ac:dyDescent="0.2">
      <c r="A349" t="s">
        <v>301</v>
      </c>
      <c r="B349" t="s">
        <v>5</v>
      </c>
      <c r="C349" t="s">
        <v>64</v>
      </c>
      <c r="D349" t="s">
        <v>7</v>
      </c>
      <c r="E349">
        <f>IF(_7176[[#This Row],[Vote]]="YEA",1,0)</f>
        <v>1</v>
      </c>
      <c r="F349">
        <f>_xlfn.XLOOKUP("H.R. 7176",Table2[Bill],Table2[Agree Value])</f>
        <v>0</v>
      </c>
      <c r="G349">
        <f>IF(_7176[[#This Row],[Value]]=_7176[[#This Row],[Agree]],_7176[[#This Row],[Count]],0)</f>
        <v>0</v>
      </c>
      <c r="H349">
        <f>_xlfn.XLOOKUP("H.R. 7176",Table2[Bill],Table2[Weight?],"Error")</f>
        <v>8</v>
      </c>
    </row>
    <row r="350" spans="1:8" x14ac:dyDescent="0.2">
      <c r="A350" t="s">
        <v>302</v>
      </c>
      <c r="B350" t="s">
        <v>5</v>
      </c>
      <c r="C350" t="s">
        <v>129</v>
      </c>
      <c r="D350" t="s">
        <v>7</v>
      </c>
      <c r="E350">
        <f>IF(_7176[[#This Row],[Vote]]="YEA",1,0)</f>
        <v>1</v>
      </c>
      <c r="F350">
        <f>_xlfn.XLOOKUP("H.R. 7176",Table2[Bill],Table2[Agree Value])</f>
        <v>0</v>
      </c>
      <c r="G350">
        <f>IF(_7176[[#This Row],[Value]]=_7176[[#This Row],[Agree]],_7176[[#This Row],[Count]],0)</f>
        <v>0</v>
      </c>
      <c r="H350">
        <f>_xlfn.XLOOKUP("H.R. 7176",Table2[Bill],Table2[Weight?],"Error")</f>
        <v>8</v>
      </c>
    </row>
    <row r="351" spans="1:8" x14ac:dyDescent="0.2">
      <c r="A351" t="s">
        <v>303</v>
      </c>
      <c r="B351" t="s">
        <v>5</v>
      </c>
      <c r="C351" t="s">
        <v>132</v>
      </c>
      <c r="D351" t="s">
        <v>7</v>
      </c>
      <c r="E351">
        <f>IF(_7176[[#This Row],[Vote]]="YEA",1,0)</f>
        <v>1</v>
      </c>
      <c r="F351">
        <f>_xlfn.XLOOKUP("H.R. 7176",Table2[Bill],Table2[Agree Value])</f>
        <v>0</v>
      </c>
      <c r="G351">
        <f>IF(_7176[[#This Row],[Value]]=_7176[[#This Row],[Agree]],_7176[[#This Row],[Count]],0)</f>
        <v>0</v>
      </c>
      <c r="H351">
        <f>_xlfn.XLOOKUP("H.R. 7176",Table2[Bill],Table2[Weight?],"Error")</f>
        <v>8</v>
      </c>
    </row>
    <row r="352" spans="1:8" x14ac:dyDescent="0.2">
      <c r="A352" t="s">
        <v>305</v>
      </c>
      <c r="B352" t="s">
        <v>5</v>
      </c>
      <c r="C352" t="s">
        <v>36</v>
      </c>
      <c r="D352" t="s">
        <v>7</v>
      </c>
      <c r="E352">
        <f>IF(_7176[[#This Row],[Vote]]="YEA",1,0)</f>
        <v>1</v>
      </c>
      <c r="F352">
        <f>_xlfn.XLOOKUP("H.R. 7176",Table2[Bill],Table2[Agree Value])</f>
        <v>0</v>
      </c>
      <c r="G352">
        <f>IF(_7176[[#This Row],[Value]]=_7176[[#This Row],[Agree]],_7176[[#This Row],[Count]],0)</f>
        <v>0</v>
      </c>
      <c r="H352">
        <f>_xlfn.XLOOKUP("H.R. 7176",Table2[Bill],Table2[Weight?],"Error")</f>
        <v>8</v>
      </c>
    </row>
    <row r="353" spans="1:8" x14ac:dyDescent="0.2">
      <c r="A353" t="s">
        <v>306</v>
      </c>
      <c r="B353" t="s">
        <v>5</v>
      </c>
      <c r="C353" t="s">
        <v>39</v>
      </c>
      <c r="D353" t="s">
        <v>7</v>
      </c>
      <c r="E353">
        <f>IF(_7176[[#This Row],[Vote]]="YEA",1,0)</f>
        <v>1</v>
      </c>
      <c r="F353">
        <f>_xlfn.XLOOKUP("H.R. 7176",Table2[Bill],Table2[Agree Value])</f>
        <v>0</v>
      </c>
      <c r="G353">
        <f>IF(_7176[[#This Row],[Value]]=_7176[[#This Row],[Agree]],_7176[[#This Row],[Count]],0)</f>
        <v>0</v>
      </c>
      <c r="H353">
        <f>_xlfn.XLOOKUP("H.R. 7176",Table2[Bill],Table2[Weight?],"Error")</f>
        <v>8</v>
      </c>
    </row>
    <row r="354" spans="1:8" x14ac:dyDescent="0.2">
      <c r="A354" t="s">
        <v>309</v>
      </c>
      <c r="B354" t="s">
        <v>5</v>
      </c>
      <c r="C354" t="s">
        <v>15</v>
      </c>
      <c r="D354" t="s">
        <v>7</v>
      </c>
      <c r="E354">
        <f>IF(_7176[[#This Row],[Vote]]="YEA",1,0)</f>
        <v>1</v>
      </c>
      <c r="F354">
        <f>_xlfn.XLOOKUP("H.R. 7176",Table2[Bill],Table2[Agree Value])</f>
        <v>0</v>
      </c>
      <c r="G354">
        <f>IF(_7176[[#This Row],[Value]]=_7176[[#This Row],[Agree]],_7176[[#This Row],[Count]],0)</f>
        <v>0</v>
      </c>
      <c r="H354">
        <f>_xlfn.XLOOKUP("H.R. 7176",Table2[Bill],Table2[Weight?],"Error")</f>
        <v>8</v>
      </c>
    </row>
    <row r="355" spans="1:8" x14ac:dyDescent="0.2">
      <c r="A355" t="s">
        <v>310</v>
      </c>
      <c r="B355" t="s">
        <v>5</v>
      </c>
      <c r="C355" t="s">
        <v>45</v>
      </c>
      <c r="D355" t="s">
        <v>7</v>
      </c>
      <c r="E355">
        <f>IF(_7176[[#This Row],[Vote]]="YEA",1,0)</f>
        <v>1</v>
      </c>
      <c r="F355">
        <f>_xlfn.XLOOKUP("H.R. 7176",Table2[Bill],Table2[Agree Value])</f>
        <v>0</v>
      </c>
      <c r="G355">
        <f>IF(_7176[[#This Row],[Value]]=_7176[[#This Row],[Agree]],_7176[[#This Row],[Count]],0)</f>
        <v>0</v>
      </c>
      <c r="H355">
        <f>_xlfn.XLOOKUP("H.R. 7176",Table2[Bill],Table2[Weight?],"Error")</f>
        <v>8</v>
      </c>
    </row>
    <row r="356" spans="1:8" x14ac:dyDescent="0.2">
      <c r="A356" t="s">
        <v>312</v>
      </c>
      <c r="B356" t="s">
        <v>5</v>
      </c>
      <c r="C356" t="s">
        <v>9</v>
      </c>
      <c r="D356" t="s">
        <v>7</v>
      </c>
      <c r="E356">
        <f>IF(_7176[[#This Row],[Vote]]="YEA",1,0)</f>
        <v>1</v>
      </c>
      <c r="F356">
        <f>_xlfn.XLOOKUP("H.R. 7176",Table2[Bill],Table2[Agree Value])</f>
        <v>0</v>
      </c>
      <c r="G356">
        <f>IF(_7176[[#This Row],[Value]]=_7176[[#This Row],[Agree]],_7176[[#This Row],[Count]],0)</f>
        <v>0</v>
      </c>
      <c r="H356">
        <f>_xlfn.XLOOKUP("H.R. 7176",Table2[Bill],Table2[Weight?],"Error")</f>
        <v>8</v>
      </c>
    </row>
    <row r="357" spans="1:8" x14ac:dyDescent="0.2">
      <c r="A357" t="s">
        <v>314</v>
      </c>
      <c r="B357" t="s">
        <v>5</v>
      </c>
      <c r="C357" t="s">
        <v>13</v>
      </c>
      <c r="D357" t="s">
        <v>7</v>
      </c>
      <c r="E357">
        <f>IF(_7176[[#This Row],[Vote]]="YEA",1,0)</f>
        <v>1</v>
      </c>
      <c r="F357">
        <f>_xlfn.XLOOKUP("H.R. 7176",Table2[Bill],Table2[Agree Value])</f>
        <v>0</v>
      </c>
      <c r="G357">
        <f>IF(_7176[[#This Row],[Value]]=_7176[[#This Row],[Agree]],_7176[[#This Row],[Count]],0)</f>
        <v>0</v>
      </c>
      <c r="H357">
        <f>_xlfn.XLOOKUP("H.R. 7176",Table2[Bill],Table2[Weight?],"Error")</f>
        <v>8</v>
      </c>
    </row>
    <row r="358" spans="1:8" x14ac:dyDescent="0.2">
      <c r="A358" t="s">
        <v>317</v>
      </c>
      <c r="B358" t="s">
        <v>5</v>
      </c>
      <c r="C358" t="s">
        <v>2</v>
      </c>
      <c r="D358" t="s">
        <v>7</v>
      </c>
      <c r="E358">
        <f>IF(_7176[[#This Row],[Vote]]="YEA",1,0)</f>
        <v>1</v>
      </c>
      <c r="F358">
        <f>_xlfn.XLOOKUP("H.R. 7176",Table2[Bill],Table2[Agree Value])</f>
        <v>0</v>
      </c>
      <c r="G358">
        <f>IF(_7176[[#This Row],[Value]]=_7176[[#This Row],[Agree]],_7176[[#This Row],[Count]],0)</f>
        <v>0</v>
      </c>
      <c r="H358">
        <f>_xlfn.XLOOKUP("H.R. 7176",Table2[Bill],Table2[Weight?],"Error")</f>
        <v>8</v>
      </c>
    </row>
    <row r="359" spans="1:8" x14ac:dyDescent="0.2">
      <c r="A359" t="s">
        <v>321</v>
      </c>
      <c r="B359" t="s">
        <v>5</v>
      </c>
      <c r="C359" t="s">
        <v>66</v>
      </c>
      <c r="D359" t="s">
        <v>7</v>
      </c>
      <c r="E359">
        <f>IF(_7176[[#This Row],[Vote]]="YEA",1,0)</f>
        <v>1</v>
      </c>
      <c r="F359">
        <f>_xlfn.XLOOKUP("H.R. 7176",Table2[Bill],Table2[Agree Value])</f>
        <v>0</v>
      </c>
      <c r="G359">
        <f>IF(_7176[[#This Row],[Value]]=_7176[[#This Row],[Agree]],_7176[[#This Row],[Count]],0)</f>
        <v>0</v>
      </c>
      <c r="H359">
        <f>_xlfn.XLOOKUP("H.R. 7176",Table2[Bill],Table2[Weight?],"Error")</f>
        <v>8</v>
      </c>
    </row>
    <row r="360" spans="1:8" x14ac:dyDescent="0.2">
      <c r="A360" t="s">
        <v>323</v>
      </c>
      <c r="B360" t="s">
        <v>5</v>
      </c>
      <c r="C360" t="s">
        <v>62</v>
      </c>
      <c r="D360" t="s">
        <v>7</v>
      </c>
      <c r="E360">
        <f>IF(_7176[[#This Row],[Vote]]="YEA",1,0)</f>
        <v>1</v>
      </c>
      <c r="F360">
        <f>_xlfn.XLOOKUP("H.R. 7176",Table2[Bill],Table2[Agree Value])</f>
        <v>0</v>
      </c>
      <c r="G360">
        <f>IF(_7176[[#This Row],[Value]]=_7176[[#This Row],[Agree]],_7176[[#This Row],[Count]],0)</f>
        <v>0</v>
      </c>
      <c r="H360">
        <f>_xlfn.XLOOKUP("H.R. 7176",Table2[Bill],Table2[Weight?],"Error")</f>
        <v>8</v>
      </c>
    </row>
    <row r="361" spans="1:8" x14ac:dyDescent="0.2">
      <c r="A361" t="s">
        <v>324</v>
      </c>
      <c r="B361" t="s">
        <v>5</v>
      </c>
      <c r="C361" t="s">
        <v>31</v>
      </c>
      <c r="D361" t="s">
        <v>7</v>
      </c>
      <c r="E361">
        <f>IF(_7176[[#This Row],[Vote]]="YEA",1,0)</f>
        <v>1</v>
      </c>
      <c r="F361">
        <f>_xlfn.XLOOKUP("H.R. 7176",Table2[Bill],Table2[Agree Value])</f>
        <v>0</v>
      </c>
      <c r="G361">
        <f>IF(_7176[[#This Row],[Value]]=_7176[[#This Row],[Agree]],_7176[[#This Row],[Count]],0)</f>
        <v>0</v>
      </c>
      <c r="H361">
        <f>_xlfn.XLOOKUP("H.R. 7176",Table2[Bill],Table2[Weight?],"Error")</f>
        <v>8</v>
      </c>
    </row>
    <row r="362" spans="1:8" x14ac:dyDescent="0.2">
      <c r="A362" t="s">
        <v>325</v>
      </c>
      <c r="B362" t="s">
        <v>5</v>
      </c>
      <c r="C362" t="s">
        <v>326</v>
      </c>
      <c r="D362" t="s">
        <v>7</v>
      </c>
      <c r="E362">
        <f>IF(_7176[[#This Row],[Vote]]="YEA",1,0)</f>
        <v>1</v>
      </c>
      <c r="F362">
        <f>_xlfn.XLOOKUP("H.R. 7176",Table2[Bill],Table2[Agree Value])</f>
        <v>0</v>
      </c>
      <c r="G362">
        <f>IF(_7176[[#This Row],[Value]]=_7176[[#This Row],[Agree]],_7176[[#This Row],[Count]],0)</f>
        <v>0</v>
      </c>
      <c r="H362">
        <f>_xlfn.XLOOKUP("H.R. 7176",Table2[Bill],Table2[Weight?],"Error")</f>
        <v>8</v>
      </c>
    </row>
    <row r="363" spans="1:8" x14ac:dyDescent="0.2">
      <c r="A363" t="s">
        <v>327</v>
      </c>
      <c r="B363" t="s">
        <v>5</v>
      </c>
      <c r="C363" t="s">
        <v>164</v>
      </c>
      <c r="D363" t="s">
        <v>7</v>
      </c>
      <c r="E363">
        <f>IF(_7176[[#This Row],[Vote]]="YEA",1,0)</f>
        <v>1</v>
      </c>
      <c r="F363">
        <f>_xlfn.XLOOKUP("H.R. 7176",Table2[Bill],Table2[Agree Value])</f>
        <v>0</v>
      </c>
      <c r="G363">
        <f>IF(_7176[[#This Row],[Value]]=_7176[[#This Row],[Agree]],_7176[[#This Row],[Count]],0)</f>
        <v>0</v>
      </c>
      <c r="H363">
        <f>_xlfn.XLOOKUP("H.R. 7176",Table2[Bill],Table2[Weight?],"Error")</f>
        <v>8</v>
      </c>
    </row>
    <row r="364" spans="1:8" x14ac:dyDescent="0.2">
      <c r="A364" t="s">
        <v>328</v>
      </c>
      <c r="B364" t="s">
        <v>5</v>
      </c>
      <c r="C364" t="s">
        <v>39</v>
      </c>
      <c r="D364" t="s">
        <v>7</v>
      </c>
      <c r="E364">
        <f>IF(_7176[[#This Row],[Vote]]="YEA",1,0)</f>
        <v>1</v>
      </c>
      <c r="F364">
        <f>_xlfn.XLOOKUP("H.R. 7176",Table2[Bill],Table2[Agree Value])</f>
        <v>0</v>
      </c>
      <c r="G364">
        <f>IF(_7176[[#This Row],[Value]]=_7176[[#This Row],[Agree]],_7176[[#This Row],[Count]],0)</f>
        <v>0</v>
      </c>
      <c r="H364">
        <f>_xlfn.XLOOKUP("H.R. 7176",Table2[Bill],Table2[Weight?],"Error")</f>
        <v>8</v>
      </c>
    </row>
    <row r="365" spans="1:8" x14ac:dyDescent="0.2">
      <c r="A365" t="s">
        <v>329</v>
      </c>
      <c r="B365" t="s">
        <v>5</v>
      </c>
      <c r="C365" t="s">
        <v>64</v>
      </c>
      <c r="D365" t="s">
        <v>7</v>
      </c>
      <c r="E365">
        <f>IF(_7176[[#This Row],[Vote]]="YEA",1,0)</f>
        <v>1</v>
      </c>
      <c r="F365">
        <f>_xlfn.XLOOKUP("H.R. 7176",Table2[Bill],Table2[Agree Value])</f>
        <v>0</v>
      </c>
      <c r="G365">
        <f>IF(_7176[[#This Row],[Value]]=_7176[[#This Row],[Agree]],_7176[[#This Row],[Count]],0)</f>
        <v>0</v>
      </c>
      <c r="H365">
        <f>_xlfn.XLOOKUP("H.R. 7176",Table2[Bill],Table2[Weight?],"Error")</f>
        <v>8</v>
      </c>
    </row>
    <row r="366" spans="1:8" x14ac:dyDescent="0.2">
      <c r="A366" t="s">
        <v>330</v>
      </c>
      <c r="B366" t="s">
        <v>5</v>
      </c>
      <c r="C366" t="s">
        <v>45</v>
      </c>
      <c r="D366" t="s">
        <v>7</v>
      </c>
      <c r="E366">
        <f>IF(_7176[[#This Row],[Vote]]="YEA",1,0)</f>
        <v>1</v>
      </c>
      <c r="F366">
        <f>_xlfn.XLOOKUP("H.R. 7176",Table2[Bill],Table2[Agree Value])</f>
        <v>0</v>
      </c>
      <c r="G366">
        <f>IF(_7176[[#This Row],[Value]]=_7176[[#This Row],[Agree]],_7176[[#This Row],[Count]],0)</f>
        <v>0</v>
      </c>
      <c r="H366">
        <f>_xlfn.XLOOKUP("H.R. 7176",Table2[Bill],Table2[Weight?],"Error")</f>
        <v>8</v>
      </c>
    </row>
    <row r="367" spans="1:8" x14ac:dyDescent="0.2">
      <c r="A367" t="s">
        <v>331</v>
      </c>
      <c r="B367" t="s">
        <v>5</v>
      </c>
      <c r="C367" t="s">
        <v>326</v>
      </c>
      <c r="D367" t="s">
        <v>7</v>
      </c>
      <c r="E367">
        <f>IF(_7176[[#This Row],[Vote]]="YEA",1,0)</f>
        <v>1</v>
      </c>
      <c r="F367">
        <f>_xlfn.XLOOKUP("H.R. 7176",Table2[Bill],Table2[Agree Value])</f>
        <v>0</v>
      </c>
      <c r="G367">
        <f>IF(_7176[[#This Row],[Value]]=_7176[[#This Row],[Agree]],_7176[[#This Row],[Count]],0)</f>
        <v>0</v>
      </c>
      <c r="H367">
        <f>_xlfn.XLOOKUP("H.R. 7176",Table2[Bill],Table2[Weight?],"Error")</f>
        <v>8</v>
      </c>
    </row>
    <row r="368" spans="1:8" x14ac:dyDescent="0.2">
      <c r="A368" t="s">
        <v>332</v>
      </c>
      <c r="B368" t="s">
        <v>5</v>
      </c>
      <c r="C368" t="s">
        <v>6</v>
      </c>
      <c r="D368" t="s">
        <v>7</v>
      </c>
      <c r="E368">
        <f>IF(_7176[[#This Row],[Vote]]="YEA",1,0)</f>
        <v>1</v>
      </c>
      <c r="F368">
        <f>_xlfn.XLOOKUP("H.R. 7176",Table2[Bill],Table2[Agree Value])</f>
        <v>0</v>
      </c>
      <c r="G368">
        <f>IF(_7176[[#This Row],[Value]]=_7176[[#This Row],[Agree]],_7176[[#This Row],[Count]],0)</f>
        <v>0</v>
      </c>
      <c r="H368">
        <f>_xlfn.XLOOKUP("H.R. 7176",Table2[Bill],Table2[Weight?],"Error")</f>
        <v>8</v>
      </c>
    </row>
    <row r="369" spans="1:8" x14ac:dyDescent="0.2">
      <c r="A369" t="s">
        <v>333</v>
      </c>
      <c r="B369" t="s">
        <v>5</v>
      </c>
      <c r="C369" t="s">
        <v>129</v>
      </c>
      <c r="D369" t="s">
        <v>7</v>
      </c>
      <c r="E369">
        <f>IF(_7176[[#This Row],[Vote]]="YEA",1,0)</f>
        <v>1</v>
      </c>
      <c r="F369">
        <f>_xlfn.XLOOKUP("H.R. 7176",Table2[Bill],Table2[Agree Value])</f>
        <v>0</v>
      </c>
      <c r="G369">
        <f>IF(_7176[[#This Row],[Value]]=_7176[[#This Row],[Agree]],_7176[[#This Row],[Count]],0)</f>
        <v>0</v>
      </c>
      <c r="H369">
        <f>_xlfn.XLOOKUP("H.R. 7176",Table2[Bill],Table2[Weight?],"Error")</f>
        <v>8</v>
      </c>
    </row>
    <row r="370" spans="1:8" x14ac:dyDescent="0.2">
      <c r="A370" t="s">
        <v>335</v>
      </c>
      <c r="B370" t="s">
        <v>5</v>
      </c>
      <c r="C370" t="s">
        <v>15</v>
      </c>
      <c r="D370" t="s">
        <v>7</v>
      </c>
      <c r="E370">
        <f>IF(_7176[[#This Row],[Vote]]="YEA",1,0)</f>
        <v>1</v>
      </c>
      <c r="F370">
        <f>_xlfn.XLOOKUP("H.R. 7176",Table2[Bill],Table2[Agree Value])</f>
        <v>0</v>
      </c>
      <c r="G370">
        <f>IF(_7176[[#This Row],[Value]]=_7176[[#This Row],[Agree]],_7176[[#This Row],[Count]],0)</f>
        <v>0</v>
      </c>
      <c r="H370">
        <f>_xlfn.XLOOKUP("H.R. 7176",Table2[Bill],Table2[Weight?],"Error")</f>
        <v>8</v>
      </c>
    </row>
    <row r="371" spans="1:8" x14ac:dyDescent="0.2">
      <c r="A371" t="s">
        <v>341</v>
      </c>
      <c r="B371" t="s">
        <v>5</v>
      </c>
      <c r="C371" t="s">
        <v>2</v>
      </c>
      <c r="D371" t="s">
        <v>7</v>
      </c>
      <c r="E371">
        <f>IF(_7176[[#This Row],[Vote]]="YEA",1,0)</f>
        <v>1</v>
      </c>
      <c r="F371">
        <f>_xlfn.XLOOKUP("H.R. 7176",Table2[Bill],Table2[Agree Value])</f>
        <v>0</v>
      </c>
      <c r="G371">
        <f>IF(_7176[[#This Row],[Value]]=_7176[[#This Row],[Agree]],_7176[[#This Row],[Count]],0)</f>
        <v>0</v>
      </c>
      <c r="H371">
        <f>_xlfn.XLOOKUP("H.R. 7176",Table2[Bill],Table2[Weight?],"Error")</f>
        <v>8</v>
      </c>
    </row>
    <row r="372" spans="1:8" x14ac:dyDescent="0.2">
      <c r="A372" t="s">
        <v>346</v>
      </c>
      <c r="B372" t="s">
        <v>5</v>
      </c>
      <c r="C372" t="s">
        <v>15</v>
      </c>
      <c r="D372" t="s">
        <v>7</v>
      </c>
      <c r="E372">
        <f>IF(_7176[[#This Row],[Vote]]="YEA",1,0)</f>
        <v>1</v>
      </c>
      <c r="F372">
        <f>_xlfn.XLOOKUP("H.R. 7176",Table2[Bill],Table2[Agree Value])</f>
        <v>0</v>
      </c>
      <c r="G372">
        <f>IF(_7176[[#This Row],[Value]]=_7176[[#This Row],[Agree]],_7176[[#This Row],[Count]],0)</f>
        <v>0</v>
      </c>
      <c r="H372">
        <f>_xlfn.XLOOKUP("H.R. 7176",Table2[Bill],Table2[Weight?],"Error")</f>
        <v>8</v>
      </c>
    </row>
    <row r="373" spans="1:8" x14ac:dyDescent="0.2">
      <c r="A373" t="s">
        <v>347</v>
      </c>
      <c r="B373" t="s">
        <v>5</v>
      </c>
      <c r="C373" t="s">
        <v>141</v>
      </c>
      <c r="D373" t="s">
        <v>7</v>
      </c>
      <c r="E373">
        <f>IF(_7176[[#This Row],[Vote]]="YEA",1,0)</f>
        <v>1</v>
      </c>
      <c r="F373">
        <f>_xlfn.XLOOKUP("H.R. 7176",Table2[Bill],Table2[Agree Value])</f>
        <v>0</v>
      </c>
      <c r="G373">
        <f>IF(_7176[[#This Row],[Value]]=_7176[[#This Row],[Agree]],_7176[[#This Row],[Count]],0)</f>
        <v>0</v>
      </c>
      <c r="H373">
        <f>_xlfn.XLOOKUP("H.R. 7176",Table2[Bill],Table2[Weight?],"Error")</f>
        <v>8</v>
      </c>
    </row>
    <row r="374" spans="1:8" x14ac:dyDescent="0.2">
      <c r="A374" t="s">
        <v>350</v>
      </c>
      <c r="B374" t="s">
        <v>5</v>
      </c>
      <c r="C374" t="s">
        <v>108</v>
      </c>
      <c r="D374" t="s">
        <v>7</v>
      </c>
      <c r="E374">
        <f>IF(_7176[[#This Row],[Vote]]="YEA",1,0)</f>
        <v>1</v>
      </c>
      <c r="F374">
        <f>_xlfn.XLOOKUP("H.R. 7176",Table2[Bill],Table2[Agree Value])</f>
        <v>0</v>
      </c>
      <c r="G374">
        <f>IF(_7176[[#This Row],[Value]]=_7176[[#This Row],[Agree]],_7176[[#This Row],[Count]],0)</f>
        <v>0</v>
      </c>
      <c r="H374">
        <f>_xlfn.XLOOKUP("H.R. 7176",Table2[Bill],Table2[Weight?],"Error")</f>
        <v>8</v>
      </c>
    </row>
    <row r="375" spans="1:8" x14ac:dyDescent="0.2">
      <c r="A375" t="s">
        <v>351</v>
      </c>
      <c r="B375" t="s">
        <v>5</v>
      </c>
      <c r="C375" t="s">
        <v>164</v>
      </c>
      <c r="D375" t="s">
        <v>7</v>
      </c>
      <c r="E375">
        <f>IF(_7176[[#This Row],[Vote]]="YEA",1,0)</f>
        <v>1</v>
      </c>
      <c r="F375">
        <f>_xlfn.XLOOKUP("H.R. 7176",Table2[Bill],Table2[Agree Value])</f>
        <v>0</v>
      </c>
      <c r="G375">
        <f>IF(_7176[[#This Row],[Value]]=_7176[[#This Row],[Agree]],_7176[[#This Row],[Count]],0)</f>
        <v>0</v>
      </c>
      <c r="H375">
        <f>_xlfn.XLOOKUP("H.R. 7176",Table2[Bill],Table2[Weight?],"Error")</f>
        <v>8</v>
      </c>
    </row>
    <row r="376" spans="1:8" x14ac:dyDescent="0.2">
      <c r="A376" t="s">
        <v>352</v>
      </c>
      <c r="B376" t="s">
        <v>5</v>
      </c>
      <c r="C376" t="s">
        <v>9</v>
      </c>
      <c r="D376" t="s">
        <v>7</v>
      </c>
      <c r="E376">
        <f>IF(_7176[[#This Row],[Vote]]="YEA",1,0)</f>
        <v>1</v>
      </c>
      <c r="F376">
        <f>_xlfn.XLOOKUP("H.R. 7176",Table2[Bill],Table2[Agree Value])</f>
        <v>0</v>
      </c>
      <c r="G376">
        <f>IF(_7176[[#This Row],[Value]]=_7176[[#This Row],[Agree]],_7176[[#This Row],[Count]],0)</f>
        <v>0</v>
      </c>
      <c r="H376">
        <f>_xlfn.XLOOKUP("H.R. 7176",Table2[Bill],Table2[Weight?],"Error")</f>
        <v>8</v>
      </c>
    </row>
    <row r="377" spans="1:8" x14ac:dyDescent="0.2">
      <c r="A377" t="s">
        <v>354</v>
      </c>
      <c r="B377" t="s">
        <v>5</v>
      </c>
      <c r="C377" t="s">
        <v>75</v>
      </c>
      <c r="D377" t="s">
        <v>7</v>
      </c>
      <c r="E377">
        <f>IF(_7176[[#This Row],[Vote]]="YEA",1,0)</f>
        <v>1</v>
      </c>
      <c r="F377">
        <f>_xlfn.XLOOKUP("H.R. 7176",Table2[Bill],Table2[Agree Value])</f>
        <v>0</v>
      </c>
      <c r="G377">
        <f>IF(_7176[[#This Row],[Value]]=_7176[[#This Row],[Agree]],_7176[[#This Row],[Count]],0)</f>
        <v>0</v>
      </c>
      <c r="H377">
        <f>_xlfn.XLOOKUP("H.R. 7176",Table2[Bill],Table2[Weight?],"Error")</f>
        <v>8</v>
      </c>
    </row>
    <row r="378" spans="1:8" x14ac:dyDescent="0.2">
      <c r="A378" t="s">
        <v>356</v>
      </c>
      <c r="B378" t="s">
        <v>5</v>
      </c>
      <c r="C378" t="s">
        <v>129</v>
      </c>
      <c r="D378" t="s">
        <v>7</v>
      </c>
      <c r="E378">
        <f>IF(_7176[[#This Row],[Vote]]="YEA",1,0)</f>
        <v>1</v>
      </c>
      <c r="F378">
        <f>_xlfn.XLOOKUP("H.R. 7176",Table2[Bill],Table2[Agree Value])</f>
        <v>0</v>
      </c>
      <c r="G378">
        <f>IF(_7176[[#This Row],[Value]]=_7176[[#This Row],[Agree]],_7176[[#This Row],[Count]],0)</f>
        <v>0</v>
      </c>
      <c r="H378">
        <f>_xlfn.XLOOKUP("H.R. 7176",Table2[Bill],Table2[Weight?],"Error")</f>
        <v>8</v>
      </c>
    </row>
    <row r="379" spans="1:8" x14ac:dyDescent="0.2">
      <c r="A379" t="s">
        <v>358</v>
      </c>
      <c r="B379" t="s">
        <v>5</v>
      </c>
      <c r="C379" t="s">
        <v>6</v>
      </c>
      <c r="D379" t="s">
        <v>7</v>
      </c>
      <c r="E379">
        <f>IF(_7176[[#This Row],[Vote]]="YEA",1,0)</f>
        <v>1</v>
      </c>
      <c r="F379">
        <f>_xlfn.XLOOKUP("H.R. 7176",Table2[Bill],Table2[Agree Value])</f>
        <v>0</v>
      </c>
      <c r="G379">
        <f>IF(_7176[[#This Row],[Value]]=_7176[[#This Row],[Agree]],_7176[[#This Row],[Count]],0)</f>
        <v>0</v>
      </c>
      <c r="H379">
        <f>_xlfn.XLOOKUP("H.R. 7176",Table2[Bill],Table2[Weight?],"Error")</f>
        <v>8</v>
      </c>
    </row>
    <row r="380" spans="1:8" x14ac:dyDescent="0.2">
      <c r="A380" t="s">
        <v>366</v>
      </c>
      <c r="B380" t="s">
        <v>5</v>
      </c>
      <c r="C380" t="s">
        <v>29</v>
      </c>
      <c r="D380" t="s">
        <v>7</v>
      </c>
      <c r="E380">
        <f>IF(_7176[[#This Row],[Vote]]="YEA",1,0)</f>
        <v>1</v>
      </c>
      <c r="F380">
        <f>_xlfn.XLOOKUP("H.R. 7176",Table2[Bill],Table2[Agree Value])</f>
        <v>0</v>
      </c>
      <c r="G380">
        <f>IF(_7176[[#This Row],[Value]]=_7176[[#This Row],[Agree]],_7176[[#This Row],[Count]],0)</f>
        <v>0</v>
      </c>
      <c r="H380">
        <f>_xlfn.XLOOKUP("H.R. 7176",Table2[Bill],Table2[Weight?],"Error")</f>
        <v>8</v>
      </c>
    </row>
    <row r="381" spans="1:8" x14ac:dyDescent="0.2">
      <c r="A381" t="s">
        <v>368</v>
      </c>
      <c r="B381" t="s">
        <v>5</v>
      </c>
      <c r="C381" t="s">
        <v>66</v>
      </c>
      <c r="D381" t="s">
        <v>7</v>
      </c>
      <c r="E381">
        <f>IF(_7176[[#This Row],[Vote]]="YEA",1,0)</f>
        <v>1</v>
      </c>
      <c r="F381">
        <f>_xlfn.XLOOKUP("H.R. 7176",Table2[Bill],Table2[Agree Value])</f>
        <v>0</v>
      </c>
      <c r="G381">
        <f>IF(_7176[[#This Row],[Value]]=_7176[[#This Row],[Agree]],_7176[[#This Row],[Count]],0)</f>
        <v>0</v>
      </c>
      <c r="H381">
        <f>_xlfn.XLOOKUP("H.R. 7176",Table2[Bill],Table2[Weight?],"Error")</f>
        <v>8</v>
      </c>
    </row>
    <row r="382" spans="1:8" x14ac:dyDescent="0.2">
      <c r="A382" t="s">
        <v>371</v>
      </c>
      <c r="B382" t="s">
        <v>5</v>
      </c>
      <c r="C382" t="s">
        <v>15</v>
      </c>
      <c r="D382" t="s">
        <v>7</v>
      </c>
      <c r="E382">
        <f>IF(_7176[[#This Row],[Vote]]="YEA",1,0)</f>
        <v>1</v>
      </c>
      <c r="F382">
        <f>_xlfn.XLOOKUP("H.R. 7176",Table2[Bill],Table2[Agree Value])</f>
        <v>0</v>
      </c>
      <c r="G382">
        <f>IF(_7176[[#This Row],[Value]]=_7176[[#This Row],[Agree]],_7176[[#This Row],[Count]],0)</f>
        <v>0</v>
      </c>
      <c r="H382">
        <f>_xlfn.XLOOKUP("H.R. 7176",Table2[Bill],Table2[Weight?],"Error")</f>
        <v>8</v>
      </c>
    </row>
    <row r="383" spans="1:8" x14ac:dyDescent="0.2">
      <c r="A383" t="s">
        <v>376</v>
      </c>
      <c r="B383" t="s">
        <v>5</v>
      </c>
      <c r="C383" t="s">
        <v>39</v>
      </c>
      <c r="D383" t="s">
        <v>7</v>
      </c>
      <c r="E383">
        <f>IF(_7176[[#This Row],[Vote]]="YEA",1,0)</f>
        <v>1</v>
      </c>
      <c r="F383">
        <f>_xlfn.XLOOKUP("H.R. 7176",Table2[Bill],Table2[Agree Value])</f>
        <v>0</v>
      </c>
      <c r="G383">
        <f>IF(_7176[[#This Row],[Value]]=_7176[[#This Row],[Agree]],_7176[[#This Row],[Count]],0)</f>
        <v>0</v>
      </c>
      <c r="H383">
        <f>_xlfn.XLOOKUP("H.R. 7176",Table2[Bill],Table2[Weight?],"Error")</f>
        <v>8</v>
      </c>
    </row>
    <row r="384" spans="1:8" x14ac:dyDescent="0.2">
      <c r="A384" t="s">
        <v>381</v>
      </c>
      <c r="B384" t="s">
        <v>5</v>
      </c>
      <c r="C384" t="s">
        <v>66</v>
      </c>
      <c r="D384" t="s">
        <v>7</v>
      </c>
      <c r="E384">
        <f>IF(_7176[[#This Row],[Vote]]="YEA",1,0)</f>
        <v>1</v>
      </c>
      <c r="F384">
        <f>_xlfn.XLOOKUP("H.R. 7176",Table2[Bill],Table2[Agree Value])</f>
        <v>0</v>
      </c>
      <c r="G384">
        <f>IF(_7176[[#This Row],[Value]]=_7176[[#This Row],[Agree]],_7176[[#This Row],[Count]],0)</f>
        <v>0</v>
      </c>
      <c r="H384">
        <f>_xlfn.XLOOKUP("H.R. 7176",Table2[Bill],Table2[Weight?],"Error")</f>
        <v>8</v>
      </c>
    </row>
    <row r="385" spans="1:8" x14ac:dyDescent="0.2">
      <c r="A385" t="s">
        <v>382</v>
      </c>
      <c r="B385" t="s">
        <v>5</v>
      </c>
      <c r="C385" t="s">
        <v>141</v>
      </c>
      <c r="D385" t="s">
        <v>7</v>
      </c>
      <c r="E385">
        <f>IF(_7176[[#This Row],[Vote]]="YEA",1,0)</f>
        <v>1</v>
      </c>
      <c r="F385">
        <f>_xlfn.XLOOKUP("H.R. 7176",Table2[Bill],Table2[Agree Value])</f>
        <v>0</v>
      </c>
      <c r="G385">
        <f>IF(_7176[[#This Row],[Value]]=_7176[[#This Row],[Agree]],_7176[[#This Row],[Count]],0)</f>
        <v>0</v>
      </c>
      <c r="H385">
        <f>_xlfn.XLOOKUP("H.R. 7176",Table2[Bill],Table2[Weight?],"Error")</f>
        <v>8</v>
      </c>
    </row>
    <row r="386" spans="1:8" x14ac:dyDescent="0.2">
      <c r="A386" t="s">
        <v>383</v>
      </c>
      <c r="B386" t="s">
        <v>5</v>
      </c>
      <c r="C386" t="s">
        <v>6</v>
      </c>
      <c r="D386" t="s">
        <v>7</v>
      </c>
      <c r="E386">
        <f>IF(_7176[[#This Row],[Vote]]="YEA",1,0)</f>
        <v>1</v>
      </c>
      <c r="F386">
        <f>_xlfn.XLOOKUP("H.R. 7176",Table2[Bill],Table2[Agree Value])</f>
        <v>0</v>
      </c>
      <c r="G386">
        <f>IF(_7176[[#This Row],[Value]]=_7176[[#This Row],[Agree]],_7176[[#This Row],[Count]],0)</f>
        <v>0</v>
      </c>
      <c r="H386">
        <f>_xlfn.XLOOKUP("H.R. 7176",Table2[Bill],Table2[Weight?],"Error")</f>
        <v>8</v>
      </c>
    </row>
    <row r="387" spans="1:8" x14ac:dyDescent="0.2">
      <c r="A387" t="s">
        <v>384</v>
      </c>
      <c r="B387" t="s">
        <v>5</v>
      </c>
      <c r="C387" t="s">
        <v>36</v>
      </c>
      <c r="D387" t="s">
        <v>400</v>
      </c>
      <c r="E387">
        <f>IF(_7176[[#This Row],[Vote]]="YEA",1,0)</f>
        <v>0</v>
      </c>
      <c r="F387">
        <f>_xlfn.XLOOKUP("H.R. 7176",Table2[Bill],Table2[Agree Value])</f>
        <v>0</v>
      </c>
      <c r="G387">
        <f>IF(_7176[[#This Row],[Value]]=_7176[[#This Row],[Agree]],_7176[[#This Row],[Count]],0)</f>
        <v>8</v>
      </c>
      <c r="H387">
        <f>_xlfn.XLOOKUP("H.R. 7176",Table2[Bill],Table2[Weight?],"Error")</f>
        <v>8</v>
      </c>
    </row>
    <row r="388" spans="1:8" x14ac:dyDescent="0.2">
      <c r="A388" t="s">
        <v>385</v>
      </c>
      <c r="B388" t="s">
        <v>5</v>
      </c>
      <c r="C388" t="s">
        <v>75</v>
      </c>
      <c r="D388" t="s">
        <v>7</v>
      </c>
      <c r="E388">
        <f>IF(_7176[[#This Row],[Vote]]="YEA",1,0)</f>
        <v>1</v>
      </c>
      <c r="F388">
        <f>_xlfn.XLOOKUP("H.R. 7176",Table2[Bill],Table2[Agree Value])</f>
        <v>0</v>
      </c>
      <c r="G388">
        <f>IF(_7176[[#This Row],[Value]]=_7176[[#This Row],[Agree]],_7176[[#This Row],[Count]],0)</f>
        <v>0</v>
      </c>
      <c r="H388">
        <f>_xlfn.XLOOKUP("H.R. 7176",Table2[Bill],Table2[Weight?],"Error")</f>
        <v>8</v>
      </c>
    </row>
    <row r="389" spans="1:8" x14ac:dyDescent="0.2">
      <c r="A389" t="s">
        <v>386</v>
      </c>
      <c r="B389" t="s">
        <v>5</v>
      </c>
      <c r="C389" t="s">
        <v>387</v>
      </c>
      <c r="D389" t="s">
        <v>7</v>
      </c>
      <c r="E389">
        <f>IF(_7176[[#This Row],[Vote]]="YEA",1,0)</f>
        <v>1</v>
      </c>
      <c r="F389">
        <f>_xlfn.XLOOKUP("H.R. 7176",Table2[Bill],Table2[Agree Value])</f>
        <v>0</v>
      </c>
      <c r="G389">
        <f>IF(_7176[[#This Row],[Value]]=_7176[[#This Row],[Agree]],_7176[[#This Row],[Count]],0)</f>
        <v>0</v>
      </c>
      <c r="H389">
        <f>_xlfn.XLOOKUP("H.R. 7176",Table2[Bill],Table2[Weight?],"Error")</f>
        <v>8</v>
      </c>
    </row>
    <row r="390" spans="1:8" x14ac:dyDescent="0.2">
      <c r="A390" t="s">
        <v>389</v>
      </c>
      <c r="B390" t="s">
        <v>5</v>
      </c>
      <c r="C390" t="s">
        <v>2</v>
      </c>
      <c r="D390" t="s">
        <v>7</v>
      </c>
      <c r="E390">
        <f>IF(_7176[[#This Row],[Vote]]="YEA",1,0)</f>
        <v>1</v>
      </c>
      <c r="F390">
        <f>_xlfn.XLOOKUP("H.R. 7176",Table2[Bill],Table2[Agree Value])</f>
        <v>0</v>
      </c>
      <c r="G390">
        <f>IF(_7176[[#This Row],[Value]]=_7176[[#This Row],[Agree]],_7176[[#This Row],[Count]],0)</f>
        <v>0</v>
      </c>
      <c r="H390">
        <f>_xlfn.XLOOKUP("H.R. 7176",Table2[Bill],Table2[Weight?],"Error")</f>
        <v>8</v>
      </c>
    </row>
    <row r="391" spans="1:8" x14ac:dyDescent="0.2">
      <c r="A391" t="s">
        <v>390</v>
      </c>
      <c r="B391" t="s">
        <v>5</v>
      </c>
      <c r="C391" t="s">
        <v>15</v>
      </c>
      <c r="D391" t="s">
        <v>7</v>
      </c>
      <c r="E391">
        <f>IF(_7176[[#This Row],[Vote]]="YEA",1,0)</f>
        <v>1</v>
      </c>
      <c r="F391">
        <f>_xlfn.XLOOKUP("H.R. 7176",Table2[Bill],Table2[Agree Value])</f>
        <v>0</v>
      </c>
      <c r="G391">
        <f>IF(_7176[[#This Row],[Value]]=_7176[[#This Row],[Agree]],_7176[[#This Row],[Count]],0)</f>
        <v>0</v>
      </c>
      <c r="H391">
        <f>_xlfn.XLOOKUP("H.R. 7176",Table2[Bill],Table2[Weight?],"Error")</f>
        <v>8</v>
      </c>
    </row>
    <row r="392" spans="1:8" x14ac:dyDescent="0.2">
      <c r="A392" t="s">
        <v>393</v>
      </c>
      <c r="B392" t="s">
        <v>5</v>
      </c>
      <c r="C392" t="s">
        <v>39</v>
      </c>
      <c r="D392" t="s">
        <v>7</v>
      </c>
      <c r="E392">
        <f>IF(_7176[[#This Row],[Vote]]="YEA",1,0)</f>
        <v>1</v>
      </c>
      <c r="F392">
        <f>_xlfn.XLOOKUP("H.R. 7176",Table2[Bill],Table2[Agree Value])</f>
        <v>0</v>
      </c>
      <c r="G392">
        <f>IF(_7176[[#This Row],[Value]]=_7176[[#This Row],[Agree]],_7176[[#This Row],[Count]],0)</f>
        <v>0</v>
      </c>
      <c r="H392">
        <f>_xlfn.XLOOKUP("H.R. 7176",Table2[Bill],Table2[Weight?],"Error")</f>
        <v>8</v>
      </c>
    </row>
    <row r="393" spans="1:8" x14ac:dyDescent="0.2">
      <c r="A393" t="s">
        <v>395</v>
      </c>
      <c r="B393" t="s">
        <v>5</v>
      </c>
      <c r="C393" t="s">
        <v>39</v>
      </c>
      <c r="D393" t="s">
        <v>400</v>
      </c>
      <c r="E393">
        <f>IF(_7176[[#This Row],[Vote]]="YEA",1,0)</f>
        <v>0</v>
      </c>
      <c r="F393">
        <f>_xlfn.XLOOKUP("H.R. 7176",Table2[Bill],Table2[Agree Value])</f>
        <v>0</v>
      </c>
      <c r="G393">
        <f>IF(_7176[[#This Row],[Value]]=_7176[[#This Row],[Agree]],_7176[[#This Row],[Count]],0)</f>
        <v>8</v>
      </c>
      <c r="H393">
        <f>_xlfn.XLOOKUP("H.R. 7176",Table2[Bill],Table2[Weight?],"Error")</f>
        <v>8</v>
      </c>
    </row>
    <row r="394" spans="1:8" x14ac:dyDescent="0.2">
      <c r="A394" t="s">
        <v>399</v>
      </c>
      <c r="B394" t="s">
        <v>5</v>
      </c>
      <c r="C394" t="s">
        <v>89</v>
      </c>
      <c r="D394" t="s">
        <v>7</v>
      </c>
      <c r="E394">
        <f>IF(_7176[[#This Row],[Vote]]="YEA",1,0)</f>
        <v>1</v>
      </c>
      <c r="F394">
        <f>_xlfn.XLOOKUP("H.R. 7176",Table2[Bill],Table2[Agree Value])</f>
        <v>0</v>
      </c>
      <c r="G394">
        <f>IF(_7176[[#This Row],[Value]]=_7176[[#This Row],[Agree]],_7176[[#This Row],[Count]],0)</f>
        <v>0</v>
      </c>
      <c r="H394">
        <f>_xlfn.XLOOKUP("H.R. 7176",Table2[Bill],Table2[Weight?],"Error")</f>
        <v>8</v>
      </c>
    </row>
    <row r="395" spans="1:8" x14ac:dyDescent="0.2">
      <c r="A395" t="s">
        <v>407</v>
      </c>
      <c r="B395" t="s">
        <v>5</v>
      </c>
      <c r="C395" t="s">
        <v>51</v>
      </c>
      <c r="D395" t="s">
        <v>7</v>
      </c>
      <c r="E395">
        <f>IF(_7176[[#This Row],[Vote]]="YEA",1,0)</f>
        <v>1</v>
      </c>
      <c r="F395">
        <f>_xlfn.XLOOKUP("H.R. 7176",Table2[Bill],Table2[Agree Value])</f>
        <v>0</v>
      </c>
      <c r="G395">
        <f>IF(_7176[[#This Row],[Value]]=_7176[[#This Row],[Agree]],_7176[[#This Row],[Count]],0)</f>
        <v>0</v>
      </c>
      <c r="H395">
        <f>_xlfn.XLOOKUP("H.R. 7176",Table2[Bill],Table2[Weight?],"Error")</f>
        <v>8</v>
      </c>
    </row>
    <row r="396" spans="1:8" x14ac:dyDescent="0.2">
      <c r="A396" t="s">
        <v>409</v>
      </c>
      <c r="B396" t="s">
        <v>5</v>
      </c>
      <c r="C396" t="s">
        <v>13</v>
      </c>
      <c r="D396" t="s">
        <v>7</v>
      </c>
      <c r="E396">
        <f>IF(_7176[[#This Row],[Vote]]="YEA",1,0)</f>
        <v>1</v>
      </c>
      <c r="F396">
        <f>_xlfn.XLOOKUP("H.R. 7176",Table2[Bill],Table2[Agree Value])</f>
        <v>0</v>
      </c>
      <c r="G396">
        <f>IF(_7176[[#This Row],[Value]]=_7176[[#This Row],[Agree]],_7176[[#This Row],[Count]],0)</f>
        <v>0</v>
      </c>
      <c r="H396">
        <f>_xlfn.XLOOKUP("H.R. 7176",Table2[Bill],Table2[Weight?],"Error")</f>
        <v>8</v>
      </c>
    </row>
    <row r="397" spans="1:8" x14ac:dyDescent="0.2">
      <c r="A397" t="s">
        <v>411</v>
      </c>
      <c r="B397" t="s">
        <v>5</v>
      </c>
      <c r="C397" t="s">
        <v>15</v>
      </c>
      <c r="D397" t="s">
        <v>7</v>
      </c>
      <c r="E397">
        <f>IF(_7176[[#This Row],[Vote]]="YEA",1,0)</f>
        <v>1</v>
      </c>
      <c r="F397">
        <f>_xlfn.XLOOKUP("H.R. 7176",Table2[Bill],Table2[Agree Value])</f>
        <v>0</v>
      </c>
      <c r="G397">
        <f>IF(_7176[[#This Row],[Value]]=_7176[[#This Row],[Agree]],_7176[[#This Row],[Count]],0)</f>
        <v>0</v>
      </c>
      <c r="H397">
        <f>_xlfn.XLOOKUP("H.R. 7176",Table2[Bill],Table2[Weight?],"Error")</f>
        <v>8</v>
      </c>
    </row>
    <row r="398" spans="1:8" x14ac:dyDescent="0.2">
      <c r="A398" t="s">
        <v>412</v>
      </c>
      <c r="B398" t="s">
        <v>5</v>
      </c>
      <c r="C398" t="s">
        <v>15</v>
      </c>
      <c r="D398" t="s">
        <v>7</v>
      </c>
      <c r="E398">
        <f>IF(_7176[[#This Row],[Vote]]="YEA",1,0)</f>
        <v>1</v>
      </c>
      <c r="F398">
        <f>_xlfn.XLOOKUP("H.R. 7176",Table2[Bill],Table2[Agree Value])</f>
        <v>0</v>
      </c>
      <c r="G398">
        <f>IF(_7176[[#This Row],[Value]]=_7176[[#This Row],[Agree]],_7176[[#This Row],[Count]],0)</f>
        <v>0</v>
      </c>
      <c r="H398">
        <f>_xlfn.XLOOKUP("H.R. 7176",Table2[Bill],Table2[Weight?],"Error")</f>
        <v>8</v>
      </c>
    </row>
    <row r="399" spans="1:8" x14ac:dyDescent="0.2">
      <c r="A399" t="s">
        <v>416</v>
      </c>
      <c r="B399" t="s">
        <v>5</v>
      </c>
      <c r="C399" t="s">
        <v>182</v>
      </c>
      <c r="D399" t="s">
        <v>7</v>
      </c>
      <c r="E399">
        <f>IF(_7176[[#This Row],[Vote]]="YEA",1,0)</f>
        <v>1</v>
      </c>
      <c r="F399">
        <f>_xlfn.XLOOKUP("H.R. 7176",Table2[Bill],Table2[Agree Value])</f>
        <v>0</v>
      </c>
      <c r="G399">
        <f>IF(_7176[[#This Row],[Value]]=_7176[[#This Row],[Agree]],_7176[[#This Row],[Count]],0)</f>
        <v>0</v>
      </c>
      <c r="H399">
        <f>_xlfn.XLOOKUP("H.R. 7176",Table2[Bill],Table2[Weight?],"Error")</f>
        <v>8</v>
      </c>
    </row>
    <row r="400" spans="1:8" x14ac:dyDescent="0.2">
      <c r="A400" t="s">
        <v>418</v>
      </c>
      <c r="B400" t="s">
        <v>5</v>
      </c>
      <c r="C400" t="s">
        <v>11</v>
      </c>
      <c r="D400" t="s">
        <v>7</v>
      </c>
      <c r="E400">
        <f>IF(_7176[[#This Row],[Vote]]="YEA",1,0)</f>
        <v>1</v>
      </c>
      <c r="F400">
        <f>_xlfn.XLOOKUP("H.R. 7176",Table2[Bill],Table2[Agree Value])</f>
        <v>0</v>
      </c>
      <c r="G400">
        <f>IF(_7176[[#This Row],[Value]]=_7176[[#This Row],[Agree]],_7176[[#This Row],[Count]],0)</f>
        <v>0</v>
      </c>
      <c r="H400">
        <f>_xlfn.XLOOKUP("H.R. 7176",Table2[Bill],Table2[Weight?],"Error")</f>
        <v>8</v>
      </c>
    </row>
    <row r="401" spans="1:8" x14ac:dyDescent="0.2">
      <c r="A401" t="s">
        <v>419</v>
      </c>
      <c r="B401" t="s">
        <v>5</v>
      </c>
      <c r="C401" t="s">
        <v>27</v>
      </c>
      <c r="D401" t="s">
        <v>7</v>
      </c>
      <c r="E401">
        <f>IF(_7176[[#This Row],[Vote]]="YEA",1,0)</f>
        <v>1</v>
      </c>
      <c r="F401">
        <f>_xlfn.XLOOKUP("H.R. 7176",Table2[Bill],Table2[Agree Value])</f>
        <v>0</v>
      </c>
      <c r="G401">
        <f>IF(_7176[[#This Row],[Value]]=_7176[[#This Row],[Agree]],_7176[[#This Row],[Count]],0)</f>
        <v>0</v>
      </c>
      <c r="H401">
        <f>_xlfn.XLOOKUP("H.R. 7176",Table2[Bill],Table2[Weight?],"Error")</f>
        <v>8</v>
      </c>
    </row>
    <row r="402" spans="1:8" x14ac:dyDescent="0.2">
      <c r="A402" t="s">
        <v>420</v>
      </c>
      <c r="B402" t="s">
        <v>5</v>
      </c>
      <c r="C402" t="s">
        <v>203</v>
      </c>
      <c r="D402" t="s">
        <v>7</v>
      </c>
      <c r="E402">
        <f>IF(_7176[[#This Row],[Vote]]="YEA",1,0)</f>
        <v>1</v>
      </c>
      <c r="F402">
        <f>_xlfn.XLOOKUP("H.R. 7176",Table2[Bill],Table2[Agree Value])</f>
        <v>0</v>
      </c>
      <c r="G402">
        <f>IF(_7176[[#This Row],[Value]]=_7176[[#This Row],[Agree]],_7176[[#This Row],[Count]],0)</f>
        <v>0</v>
      </c>
      <c r="H402">
        <f>_xlfn.XLOOKUP("H.R. 7176",Table2[Bill],Table2[Weight?],"Error")</f>
        <v>8</v>
      </c>
    </row>
    <row r="403" spans="1:8" x14ac:dyDescent="0.2">
      <c r="A403" t="s">
        <v>422</v>
      </c>
      <c r="B403" t="s">
        <v>5</v>
      </c>
      <c r="C403" t="s">
        <v>66</v>
      </c>
      <c r="D403" t="s">
        <v>7</v>
      </c>
      <c r="E403">
        <f>IF(_7176[[#This Row],[Vote]]="YEA",1,0)</f>
        <v>1</v>
      </c>
      <c r="F403">
        <f>_xlfn.XLOOKUP("H.R. 7176",Table2[Bill],Table2[Agree Value])</f>
        <v>0</v>
      </c>
      <c r="G403">
        <f>IF(_7176[[#This Row],[Value]]=_7176[[#This Row],[Agree]],_7176[[#This Row],[Count]],0)</f>
        <v>0</v>
      </c>
      <c r="H403">
        <f>_xlfn.XLOOKUP("H.R. 7176",Table2[Bill],Table2[Weight?],"Error")</f>
        <v>8</v>
      </c>
    </row>
    <row r="404" spans="1:8" x14ac:dyDescent="0.2">
      <c r="A404" t="s">
        <v>426</v>
      </c>
      <c r="B404" t="s">
        <v>5</v>
      </c>
      <c r="C404" t="s">
        <v>29</v>
      </c>
      <c r="D404" t="s">
        <v>7</v>
      </c>
      <c r="E404">
        <f>IF(_7176[[#This Row],[Vote]]="YEA",1,0)</f>
        <v>1</v>
      </c>
      <c r="F404">
        <f>_xlfn.XLOOKUP("H.R. 7176",Table2[Bill],Table2[Agree Value])</f>
        <v>0</v>
      </c>
      <c r="G404">
        <f>IF(_7176[[#This Row],[Value]]=_7176[[#This Row],[Agree]],_7176[[#This Row],[Count]],0)</f>
        <v>0</v>
      </c>
      <c r="H404">
        <f>_xlfn.XLOOKUP("H.R. 7176",Table2[Bill],Table2[Weight?],"Error")</f>
        <v>8</v>
      </c>
    </row>
    <row r="405" spans="1:8" x14ac:dyDescent="0.2">
      <c r="A405" t="s">
        <v>429</v>
      </c>
      <c r="B405" t="s">
        <v>5</v>
      </c>
      <c r="C405" t="s">
        <v>120</v>
      </c>
      <c r="D405" t="s">
        <v>7</v>
      </c>
      <c r="E405">
        <f>IF(_7176[[#This Row],[Vote]]="YEA",1,0)</f>
        <v>1</v>
      </c>
      <c r="F405">
        <f>_xlfn.XLOOKUP("H.R. 7176",Table2[Bill],Table2[Agree Value])</f>
        <v>0</v>
      </c>
      <c r="G405">
        <f>IF(_7176[[#This Row],[Value]]=_7176[[#This Row],[Agree]],_7176[[#This Row],[Count]],0)</f>
        <v>0</v>
      </c>
      <c r="H405">
        <f>_xlfn.XLOOKUP("H.R. 7176",Table2[Bill],Table2[Weight?],"Error")</f>
        <v>8</v>
      </c>
    </row>
    <row r="406" spans="1:8" x14ac:dyDescent="0.2">
      <c r="A406" t="s">
        <v>430</v>
      </c>
      <c r="B406" t="s">
        <v>5</v>
      </c>
      <c r="C406" t="s">
        <v>9</v>
      </c>
      <c r="D406" t="s">
        <v>7</v>
      </c>
      <c r="E406">
        <f>IF(_7176[[#This Row],[Vote]]="YEA",1,0)</f>
        <v>1</v>
      </c>
      <c r="F406">
        <f>_xlfn.XLOOKUP("H.R. 7176",Table2[Bill],Table2[Agree Value])</f>
        <v>0</v>
      </c>
      <c r="G406">
        <f>IF(_7176[[#This Row],[Value]]=_7176[[#This Row],[Agree]],_7176[[#This Row],[Count]],0)</f>
        <v>0</v>
      </c>
      <c r="H406">
        <f>_xlfn.XLOOKUP("H.R. 7176",Table2[Bill],Table2[Weight?],"Error")</f>
        <v>8</v>
      </c>
    </row>
    <row r="407" spans="1:8" x14ac:dyDescent="0.2">
      <c r="A407" t="s">
        <v>431</v>
      </c>
      <c r="B407" t="s">
        <v>5</v>
      </c>
      <c r="C407" t="s">
        <v>64</v>
      </c>
      <c r="D407" t="s">
        <v>7</v>
      </c>
      <c r="E407">
        <f>IF(_7176[[#This Row],[Vote]]="YEA",1,0)</f>
        <v>1</v>
      </c>
      <c r="F407">
        <f>_xlfn.XLOOKUP("H.R. 7176",Table2[Bill],Table2[Agree Value])</f>
        <v>0</v>
      </c>
      <c r="G407">
        <f>IF(_7176[[#This Row],[Value]]=_7176[[#This Row],[Agree]],_7176[[#This Row],[Count]],0)</f>
        <v>0</v>
      </c>
      <c r="H407">
        <f>_xlfn.XLOOKUP("H.R. 7176",Table2[Bill],Table2[Weight?],"Error")</f>
        <v>8</v>
      </c>
    </row>
    <row r="408" spans="1:8" x14ac:dyDescent="0.2">
      <c r="A408" t="s">
        <v>432</v>
      </c>
      <c r="B408" t="s">
        <v>5</v>
      </c>
      <c r="C408" t="s">
        <v>169</v>
      </c>
      <c r="D408" t="s">
        <v>7</v>
      </c>
      <c r="E408">
        <f>IF(_7176[[#This Row],[Vote]]="YEA",1,0)</f>
        <v>1</v>
      </c>
      <c r="F408">
        <f>_xlfn.XLOOKUP("H.R. 7176",Table2[Bill],Table2[Agree Value])</f>
        <v>0</v>
      </c>
      <c r="G408">
        <f>IF(_7176[[#This Row],[Value]]=_7176[[#This Row],[Agree]],_7176[[#This Row],[Count]],0)</f>
        <v>0</v>
      </c>
      <c r="H408">
        <f>_xlfn.XLOOKUP("H.R. 7176",Table2[Bill],Table2[Weight?],"Error")</f>
        <v>8</v>
      </c>
    </row>
    <row r="409" spans="1:8" x14ac:dyDescent="0.2">
      <c r="A409" t="s">
        <v>433</v>
      </c>
      <c r="B409" t="s">
        <v>5</v>
      </c>
      <c r="C409" t="s">
        <v>39</v>
      </c>
      <c r="D409" t="s">
        <v>7</v>
      </c>
      <c r="E409">
        <f>IF(_7176[[#This Row],[Vote]]="YEA",1,0)</f>
        <v>1</v>
      </c>
      <c r="F409">
        <f>_xlfn.XLOOKUP("H.R. 7176",Table2[Bill],Table2[Agree Value])</f>
        <v>0</v>
      </c>
      <c r="G409">
        <f>IF(_7176[[#This Row],[Value]]=_7176[[#This Row],[Agree]],_7176[[#This Row],[Count]],0)</f>
        <v>0</v>
      </c>
      <c r="H409">
        <f>_xlfn.XLOOKUP("H.R. 7176",Table2[Bill],Table2[Weight?],"Error")</f>
        <v>8</v>
      </c>
    </row>
    <row r="410" spans="1:8" x14ac:dyDescent="0.2">
      <c r="A410" t="s">
        <v>436</v>
      </c>
      <c r="B410" t="s">
        <v>5</v>
      </c>
      <c r="C410" t="s">
        <v>6</v>
      </c>
      <c r="D410" t="s">
        <v>7</v>
      </c>
      <c r="E410">
        <f>IF(_7176[[#This Row],[Vote]]="YEA",1,0)</f>
        <v>1</v>
      </c>
      <c r="F410">
        <f>_xlfn.XLOOKUP("H.R. 7176",Table2[Bill],Table2[Agree Value])</f>
        <v>0</v>
      </c>
      <c r="G410">
        <f>IF(_7176[[#This Row],[Value]]=_7176[[#This Row],[Agree]],_7176[[#This Row],[Count]],0)</f>
        <v>0</v>
      </c>
      <c r="H410">
        <f>_xlfn.XLOOKUP("H.R. 7176",Table2[Bill],Table2[Weight?],"Error")</f>
        <v>8</v>
      </c>
    </row>
    <row r="411" spans="1:8" x14ac:dyDescent="0.2">
      <c r="A411" t="s">
        <v>440</v>
      </c>
      <c r="B411" t="s">
        <v>5</v>
      </c>
      <c r="C411" t="s">
        <v>64</v>
      </c>
      <c r="D411" t="s">
        <v>7</v>
      </c>
      <c r="E411">
        <f>IF(_7176[[#This Row],[Vote]]="YEA",1,0)</f>
        <v>1</v>
      </c>
      <c r="F411">
        <f>_xlfn.XLOOKUP("H.R. 7176",Table2[Bill],Table2[Agree Value])</f>
        <v>0</v>
      </c>
      <c r="G411">
        <f>IF(_7176[[#This Row],[Value]]=_7176[[#This Row],[Agree]],_7176[[#This Row],[Count]],0)</f>
        <v>0</v>
      </c>
      <c r="H411">
        <f>_xlfn.XLOOKUP("H.R. 7176",Table2[Bill],Table2[Weight?],"Error")</f>
        <v>8</v>
      </c>
    </row>
    <row r="412" spans="1:8" x14ac:dyDescent="0.2">
      <c r="A412" t="s">
        <v>444</v>
      </c>
      <c r="B412" t="s">
        <v>5</v>
      </c>
      <c r="C412" t="s">
        <v>66</v>
      </c>
      <c r="D412" t="s">
        <v>7</v>
      </c>
      <c r="E412">
        <f>IF(_7176[[#This Row],[Vote]]="YEA",1,0)</f>
        <v>1</v>
      </c>
      <c r="F412">
        <f>_xlfn.XLOOKUP("H.R. 7176",Table2[Bill],Table2[Agree Value])</f>
        <v>0</v>
      </c>
      <c r="G412">
        <f>IF(_7176[[#This Row],[Value]]=_7176[[#This Row],[Agree]],_7176[[#This Row],[Count]],0)</f>
        <v>0</v>
      </c>
      <c r="H412">
        <f>_xlfn.XLOOKUP("H.R. 7176",Table2[Bill],Table2[Weight?],"Error")</f>
        <v>8</v>
      </c>
    </row>
    <row r="413" spans="1:8" x14ac:dyDescent="0.2">
      <c r="A413" t="s">
        <v>445</v>
      </c>
      <c r="B413" t="s">
        <v>5</v>
      </c>
      <c r="C413" t="s">
        <v>169</v>
      </c>
      <c r="D413" t="s">
        <v>7</v>
      </c>
      <c r="E413">
        <f>IF(_7176[[#This Row],[Vote]]="YEA",1,0)</f>
        <v>1</v>
      </c>
      <c r="F413">
        <f>_xlfn.XLOOKUP("H.R. 7176",Table2[Bill],Table2[Agree Value])</f>
        <v>0</v>
      </c>
      <c r="G413">
        <f>IF(_7176[[#This Row],[Value]]=_7176[[#This Row],[Agree]],_7176[[#This Row],[Count]],0)</f>
        <v>0</v>
      </c>
      <c r="H413">
        <f>_xlfn.XLOOKUP("H.R. 7176",Table2[Bill],Table2[Weight?],"Error")</f>
        <v>8</v>
      </c>
    </row>
    <row r="414" spans="1:8" x14ac:dyDescent="0.2">
      <c r="A414" t="s">
        <v>446</v>
      </c>
      <c r="B414" t="s">
        <v>5</v>
      </c>
      <c r="C414" t="s">
        <v>108</v>
      </c>
      <c r="D414" t="s">
        <v>7</v>
      </c>
      <c r="E414">
        <f>IF(_7176[[#This Row],[Vote]]="YEA",1,0)</f>
        <v>1</v>
      </c>
      <c r="F414">
        <f>_xlfn.XLOOKUP("H.R. 7176",Table2[Bill],Table2[Agree Value])</f>
        <v>0</v>
      </c>
      <c r="G414">
        <f>IF(_7176[[#This Row],[Value]]=_7176[[#This Row],[Agree]],_7176[[#This Row],[Count]],0)</f>
        <v>0</v>
      </c>
      <c r="H414">
        <f>_xlfn.XLOOKUP("H.R. 7176",Table2[Bill],Table2[Weight?],"Error")</f>
        <v>8</v>
      </c>
    </row>
    <row r="415" spans="1:8" x14ac:dyDescent="0.2">
      <c r="A415" t="s">
        <v>455</v>
      </c>
      <c r="B415" t="s">
        <v>5</v>
      </c>
      <c r="C415" t="s">
        <v>31</v>
      </c>
      <c r="D415" t="s">
        <v>7</v>
      </c>
      <c r="E415">
        <f>IF(_7176[[#This Row],[Vote]]="YEA",1,0)</f>
        <v>1</v>
      </c>
      <c r="F415">
        <f>_xlfn.XLOOKUP("H.R. 7176",Table2[Bill],Table2[Agree Value])</f>
        <v>0</v>
      </c>
      <c r="G415">
        <f>IF(_7176[[#This Row],[Value]]=_7176[[#This Row],[Agree]],_7176[[#This Row],[Count]],0)</f>
        <v>0</v>
      </c>
      <c r="H415">
        <f>_xlfn.XLOOKUP("H.R. 7176",Table2[Bill],Table2[Weight?],"Error")</f>
        <v>8</v>
      </c>
    </row>
    <row r="416" spans="1:8" x14ac:dyDescent="0.2">
      <c r="A416" t="s">
        <v>457</v>
      </c>
      <c r="B416" t="s">
        <v>5</v>
      </c>
      <c r="C416" t="s">
        <v>9</v>
      </c>
      <c r="D416" t="s">
        <v>7</v>
      </c>
      <c r="E416">
        <f>IF(_7176[[#This Row],[Vote]]="YEA",1,0)</f>
        <v>1</v>
      </c>
      <c r="F416">
        <f>_xlfn.XLOOKUP("H.R. 7176",Table2[Bill],Table2[Agree Value])</f>
        <v>0</v>
      </c>
      <c r="G416">
        <f>IF(_7176[[#This Row],[Value]]=_7176[[#This Row],[Agree]],_7176[[#This Row],[Count]],0)</f>
        <v>0</v>
      </c>
      <c r="H416">
        <f>_xlfn.XLOOKUP("H.R. 7176",Table2[Bill],Table2[Weight?],"Error")</f>
        <v>8</v>
      </c>
    </row>
    <row r="417" spans="1:8" x14ac:dyDescent="0.2">
      <c r="A417" t="s">
        <v>458</v>
      </c>
      <c r="B417" t="s">
        <v>5</v>
      </c>
      <c r="C417" t="s">
        <v>203</v>
      </c>
      <c r="D417" t="s">
        <v>7</v>
      </c>
      <c r="E417">
        <f>IF(_7176[[#This Row],[Vote]]="YEA",1,0)</f>
        <v>1</v>
      </c>
      <c r="F417">
        <f>_xlfn.XLOOKUP("H.R. 7176",Table2[Bill],Table2[Agree Value])</f>
        <v>0</v>
      </c>
      <c r="G417">
        <f>IF(_7176[[#This Row],[Value]]=_7176[[#This Row],[Agree]],_7176[[#This Row],[Count]],0)</f>
        <v>0</v>
      </c>
      <c r="H417">
        <f>_xlfn.XLOOKUP("H.R. 7176",Table2[Bill],Table2[Weight?],"Error")</f>
        <v>8</v>
      </c>
    </row>
    <row r="418" spans="1:8" x14ac:dyDescent="0.2">
      <c r="A418" t="s">
        <v>459</v>
      </c>
      <c r="B418" t="s">
        <v>5</v>
      </c>
      <c r="C418" t="s">
        <v>15</v>
      </c>
      <c r="D418" t="s">
        <v>7</v>
      </c>
      <c r="E418">
        <f>IF(_7176[[#This Row],[Vote]]="YEA",1,0)</f>
        <v>1</v>
      </c>
      <c r="F418">
        <f>_xlfn.XLOOKUP("H.R. 7176",Table2[Bill],Table2[Agree Value])</f>
        <v>0</v>
      </c>
      <c r="G418">
        <f>IF(_7176[[#This Row],[Value]]=_7176[[#This Row],[Agree]],_7176[[#This Row],[Count]],0)</f>
        <v>0</v>
      </c>
      <c r="H418">
        <f>_xlfn.XLOOKUP("H.R. 7176",Table2[Bill],Table2[Weight?],"Error")</f>
        <v>8</v>
      </c>
    </row>
    <row r="419" spans="1:8" x14ac:dyDescent="0.2">
      <c r="A419" t="s">
        <v>460</v>
      </c>
      <c r="B419" t="s">
        <v>5</v>
      </c>
      <c r="C419" t="s">
        <v>169</v>
      </c>
      <c r="D419" t="s">
        <v>7</v>
      </c>
      <c r="E419">
        <f>IF(_7176[[#This Row],[Vote]]="YEA",1,0)</f>
        <v>1</v>
      </c>
      <c r="F419">
        <f>_xlfn.XLOOKUP("H.R. 7176",Table2[Bill],Table2[Agree Value])</f>
        <v>0</v>
      </c>
      <c r="G419">
        <f>IF(_7176[[#This Row],[Value]]=_7176[[#This Row],[Agree]],_7176[[#This Row],[Count]],0)</f>
        <v>0</v>
      </c>
      <c r="H419">
        <f>_xlfn.XLOOKUP("H.R. 7176",Table2[Bill],Table2[Weight?],"Error")</f>
        <v>8</v>
      </c>
    </row>
    <row r="420" spans="1:8" x14ac:dyDescent="0.2">
      <c r="A420" t="s">
        <v>465</v>
      </c>
      <c r="B420" t="s">
        <v>5</v>
      </c>
      <c r="C420" t="s">
        <v>11</v>
      </c>
      <c r="D420" t="s">
        <v>7</v>
      </c>
      <c r="E420">
        <f>IF(_7176[[#This Row],[Vote]]="YEA",1,0)</f>
        <v>1</v>
      </c>
      <c r="F420">
        <f>_xlfn.XLOOKUP("H.R. 7176",Table2[Bill],Table2[Agree Value])</f>
        <v>0</v>
      </c>
      <c r="G420">
        <f>IF(_7176[[#This Row],[Value]]=_7176[[#This Row],[Agree]],_7176[[#This Row],[Count]],0)</f>
        <v>0</v>
      </c>
      <c r="H420">
        <f>_xlfn.XLOOKUP("H.R. 7176",Table2[Bill],Table2[Weight?],"Error")</f>
        <v>8</v>
      </c>
    </row>
    <row r="421" spans="1:8" x14ac:dyDescent="0.2">
      <c r="A421" t="s">
        <v>466</v>
      </c>
      <c r="B421" t="s">
        <v>5</v>
      </c>
      <c r="C421" t="s">
        <v>45</v>
      </c>
      <c r="D421" t="s">
        <v>7</v>
      </c>
      <c r="E421">
        <f>IF(_7176[[#This Row],[Vote]]="YEA",1,0)</f>
        <v>1</v>
      </c>
      <c r="F421">
        <f>_xlfn.XLOOKUP("H.R. 7176",Table2[Bill],Table2[Agree Value])</f>
        <v>0</v>
      </c>
      <c r="G421">
        <f>IF(_7176[[#This Row],[Value]]=_7176[[#This Row],[Agree]],_7176[[#This Row],[Count]],0)</f>
        <v>0</v>
      </c>
      <c r="H421">
        <f>_xlfn.XLOOKUP("H.R. 7176",Table2[Bill],Table2[Weight?],"Error")</f>
        <v>8</v>
      </c>
    </row>
    <row r="422" spans="1:8" x14ac:dyDescent="0.2">
      <c r="A422" t="s">
        <v>467</v>
      </c>
      <c r="B422" t="s">
        <v>5</v>
      </c>
      <c r="C422" t="s">
        <v>39</v>
      </c>
      <c r="D422" t="s">
        <v>7</v>
      </c>
      <c r="E422">
        <f>IF(_7176[[#This Row],[Vote]]="YEA",1,0)</f>
        <v>1</v>
      </c>
      <c r="F422">
        <f>_xlfn.XLOOKUP("H.R. 7176",Table2[Bill],Table2[Agree Value])</f>
        <v>0</v>
      </c>
      <c r="G422">
        <f>IF(_7176[[#This Row],[Value]]=_7176[[#This Row],[Agree]],_7176[[#This Row],[Count]],0)</f>
        <v>0</v>
      </c>
      <c r="H422">
        <f>_xlfn.XLOOKUP("H.R. 7176",Table2[Bill],Table2[Weight?],"Error")</f>
        <v>8</v>
      </c>
    </row>
    <row r="423" spans="1:8" x14ac:dyDescent="0.2">
      <c r="A423" t="s">
        <v>471</v>
      </c>
      <c r="B423" t="s">
        <v>5</v>
      </c>
      <c r="C423" t="s">
        <v>15</v>
      </c>
      <c r="D423" t="s">
        <v>7</v>
      </c>
      <c r="E423">
        <f>IF(_7176[[#This Row],[Vote]]="YEA",1,0)</f>
        <v>1</v>
      </c>
      <c r="F423">
        <f>_xlfn.XLOOKUP("H.R. 7176",Table2[Bill],Table2[Agree Value])</f>
        <v>0</v>
      </c>
      <c r="G423">
        <f>IF(_7176[[#This Row],[Value]]=_7176[[#This Row],[Agree]],_7176[[#This Row],[Count]],0)</f>
        <v>0</v>
      </c>
      <c r="H423">
        <f>_xlfn.XLOOKUP("H.R. 7176",Table2[Bill],Table2[Weight?],"Error")</f>
        <v>8</v>
      </c>
    </row>
    <row r="424" spans="1:8" x14ac:dyDescent="0.2">
      <c r="A424" t="s">
        <v>472</v>
      </c>
      <c r="B424" t="s">
        <v>5</v>
      </c>
      <c r="C424" t="s">
        <v>39</v>
      </c>
      <c r="D424" t="s">
        <v>7</v>
      </c>
      <c r="E424">
        <f>IF(_7176[[#This Row],[Vote]]="YEA",1,0)</f>
        <v>1</v>
      </c>
      <c r="F424">
        <f>_xlfn.XLOOKUP("H.R. 7176",Table2[Bill],Table2[Agree Value])</f>
        <v>0</v>
      </c>
      <c r="G424">
        <f>IF(_7176[[#This Row],[Value]]=_7176[[#This Row],[Agree]],_7176[[#This Row],[Count]],0)</f>
        <v>0</v>
      </c>
      <c r="H424">
        <f>_xlfn.XLOOKUP("H.R. 7176",Table2[Bill],Table2[Weight?],"Error")</f>
        <v>8</v>
      </c>
    </row>
    <row r="425" spans="1:8" x14ac:dyDescent="0.2">
      <c r="A425" t="s">
        <v>473</v>
      </c>
      <c r="B425" t="s">
        <v>5</v>
      </c>
      <c r="C425" t="s">
        <v>31</v>
      </c>
      <c r="D425" t="s">
        <v>7</v>
      </c>
      <c r="E425">
        <f>IF(_7176[[#This Row],[Vote]]="YEA",1,0)</f>
        <v>1</v>
      </c>
      <c r="F425">
        <f>_xlfn.XLOOKUP("H.R. 7176",Table2[Bill],Table2[Agree Value])</f>
        <v>0</v>
      </c>
      <c r="G425">
        <f>IF(_7176[[#This Row],[Value]]=_7176[[#This Row],[Agree]],_7176[[#This Row],[Count]],0)</f>
        <v>0</v>
      </c>
      <c r="H425">
        <f>_xlfn.XLOOKUP("H.R. 7176",Table2[Bill],Table2[Weight?],"Error")</f>
        <v>8</v>
      </c>
    </row>
    <row r="426" spans="1:8" x14ac:dyDescent="0.2">
      <c r="A426" t="s">
        <v>474</v>
      </c>
      <c r="B426" t="s">
        <v>5</v>
      </c>
      <c r="C426" t="s">
        <v>123</v>
      </c>
      <c r="D426" t="s">
        <v>7</v>
      </c>
      <c r="E426">
        <f>IF(_7176[[#This Row],[Vote]]="YEA",1,0)</f>
        <v>1</v>
      </c>
      <c r="F426">
        <f>_xlfn.XLOOKUP("H.R. 7176",Table2[Bill],Table2[Agree Value])</f>
        <v>0</v>
      </c>
      <c r="G426">
        <f>IF(_7176[[#This Row],[Value]]=_7176[[#This Row],[Agree]],_7176[[#This Row],[Count]],0)</f>
        <v>0</v>
      </c>
      <c r="H426">
        <f>_xlfn.XLOOKUP("H.R. 7176",Table2[Bill],Table2[Weight?],"Error")</f>
        <v>8</v>
      </c>
    </row>
    <row r="427" spans="1:8" x14ac:dyDescent="0.2">
      <c r="A427" t="s">
        <v>478</v>
      </c>
      <c r="B427" t="s">
        <v>5</v>
      </c>
      <c r="C427" t="s">
        <v>64</v>
      </c>
      <c r="D427" t="s">
        <v>7</v>
      </c>
      <c r="E427">
        <f>IF(_7176[[#This Row],[Vote]]="YEA",1,0)</f>
        <v>1</v>
      </c>
      <c r="F427">
        <f>_xlfn.XLOOKUP("H.R. 7176",Table2[Bill],Table2[Agree Value])</f>
        <v>0</v>
      </c>
      <c r="G427">
        <f>IF(_7176[[#This Row],[Value]]=_7176[[#This Row],[Agree]],_7176[[#This Row],[Count]],0)</f>
        <v>0</v>
      </c>
      <c r="H427">
        <f>_xlfn.XLOOKUP("H.R. 7176",Table2[Bill],Table2[Weight?],"Error")</f>
        <v>8</v>
      </c>
    </row>
    <row r="428" spans="1:8" x14ac:dyDescent="0.2">
      <c r="A428" t="s">
        <v>479</v>
      </c>
      <c r="B428" t="s">
        <v>5</v>
      </c>
      <c r="C428" t="s">
        <v>15</v>
      </c>
      <c r="D428" t="s">
        <v>400</v>
      </c>
      <c r="E428">
        <f>IF(_7176[[#This Row],[Vote]]="YEA",1,0)</f>
        <v>0</v>
      </c>
      <c r="F428">
        <f>_xlfn.XLOOKUP("H.R. 7176",Table2[Bill],Table2[Agree Value])</f>
        <v>0</v>
      </c>
      <c r="G428">
        <f>IF(_7176[[#This Row],[Value]]=_7176[[#This Row],[Agree]],_7176[[#This Row],[Count]],0)</f>
        <v>8</v>
      </c>
      <c r="H428">
        <f>_xlfn.XLOOKUP("H.R. 7176",Table2[Bill],Table2[Weight?],"Error")</f>
        <v>8</v>
      </c>
    </row>
    <row r="429" spans="1:8" x14ac:dyDescent="0.2">
      <c r="A429" t="s">
        <v>481</v>
      </c>
      <c r="B429" t="s">
        <v>5</v>
      </c>
      <c r="C429" t="s">
        <v>108</v>
      </c>
      <c r="D429" t="s">
        <v>7</v>
      </c>
      <c r="E429">
        <f>IF(_7176[[#This Row],[Vote]]="YEA",1,0)</f>
        <v>1</v>
      </c>
      <c r="F429">
        <f>_xlfn.XLOOKUP("H.R. 7176",Table2[Bill],Table2[Agree Value])</f>
        <v>0</v>
      </c>
      <c r="G429">
        <f>IF(_7176[[#This Row],[Value]]=_7176[[#This Row],[Agree]],_7176[[#This Row],[Count]],0)</f>
        <v>0</v>
      </c>
      <c r="H429">
        <f>_xlfn.XLOOKUP("H.R. 7176",Table2[Bill],Table2[Weight?],"Error")</f>
        <v>8</v>
      </c>
    </row>
    <row r="430" spans="1:8" x14ac:dyDescent="0.2">
      <c r="A430" t="s">
        <v>482</v>
      </c>
      <c r="B430" t="s">
        <v>5</v>
      </c>
      <c r="C430" t="s">
        <v>47</v>
      </c>
      <c r="D430" t="s">
        <v>7</v>
      </c>
      <c r="E430">
        <f>IF(_7176[[#This Row],[Vote]]="YEA",1,0)</f>
        <v>1</v>
      </c>
      <c r="F430">
        <f>_xlfn.XLOOKUP("H.R. 7176",Table2[Bill],Table2[Agree Value])</f>
        <v>0</v>
      </c>
      <c r="G430">
        <f>IF(_7176[[#This Row],[Value]]=_7176[[#This Row],[Agree]],_7176[[#This Row],[Count]],0)</f>
        <v>0</v>
      </c>
      <c r="H430">
        <f>_xlfn.XLOOKUP("H.R. 7176",Table2[Bill],Table2[Weight?],"Error")</f>
        <v>8</v>
      </c>
    </row>
    <row r="431" spans="1:8" x14ac:dyDescent="0.2">
      <c r="A431" t="s">
        <v>483</v>
      </c>
      <c r="B431" t="s">
        <v>5</v>
      </c>
      <c r="C431" t="s">
        <v>123</v>
      </c>
      <c r="D431" t="s">
        <v>7</v>
      </c>
      <c r="E431">
        <f>IF(_7176[[#This Row],[Vote]]="YEA",1,0)</f>
        <v>1</v>
      </c>
      <c r="F431">
        <f>_xlfn.XLOOKUP("H.R. 7176",Table2[Bill],Table2[Agree Value])</f>
        <v>0</v>
      </c>
      <c r="G431">
        <f>IF(_7176[[#This Row],[Value]]=_7176[[#This Row],[Agree]],_7176[[#This Row],[Count]],0)</f>
        <v>0</v>
      </c>
      <c r="H431">
        <f>_xlfn.XLOOKUP("H.R. 7176",Table2[Bill],Table2[Weight?],"Error")</f>
        <v>8</v>
      </c>
    </row>
    <row r="432" spans="1:8" x14ac:dyDescent="0.2">
      <c r="A432" t="s">
        <v>484</v>
      </c>
      <c r="B432" t="s">
        <v>5</v>
      </c>
      <c r="C432" t="s">
        <v>29</v>
      </c>
      <c r="D432" t="s">
        <v>7</v>
      </c>
      <c r="E432">
        <f>IF(_7176[[#This Row],[Vote]]="YEA",1,0)</f>
        <v>1</v>
      </c>
      <c r="F432">
        <f>_xlfn.XLOOKUP("H.R. 7176",Table2[Bill],Table2[Agree Value])</f>
        <v>0</v>
      </c>
      <c r="G432">
        <f>IF(_7176[[#This Row],[Value]]=_7176[[#This Row],[Agree]],_7176[[#This Row],[Count]],0)</f>
        <v>0</v>
      </c>
      <c r="H432">
        <f>_xlfn.XLOOKUP("H.R. 7176",Table2[Bill],Table2[Weight?],"Error")</f>
        <v>8</v>
      </c>
    </row>
    <row r="433" spans="1:8" x14ac:dyDescent="0.2">
      <c r="A433" t="s">
        <v>485</v>
      </c>
      <c r="B433" t="s">
        <v>5</v>
      </c>
      <c r="C433" t="s">
        <v>387</v>
      </c>
      <c r="D433" t="s">
        <v>7</v>
      </c>
      <c r="E433">
        <f>IF(_7176[[#This Row],[Vote]]="YEA",1,0)</f>
        <v>1</v>
      </c>
      <c r="F433">
        <f>_xlfn.XLOOKUP("H.R. 7176",Table2[Bill],Table2[Agree Value])</f>
        <v>0</v>
      </c>
      <c r="G433">
        <f>IF(_7176[[#This Row],[Value]]=_7176[[#This Row],[Agree]],_7176[[#This Row],[Count]],0)</f>
        <v>0</v>
      </c>
      <c r="H433">
        <f>_xlfn.XLOOKUP("H.R. 7176",Table2[Bill],Table2[Weight?],"Error")</f>
        <v>8</v>
      </c>
    </row>
  </sheetData>
  <hyperlinks>
    <hyperlink ref="B1" r:id="rId1" display="https://clerk.house.gov/Votes/202452" xr:uid="{09DBC9B4-D6D9-4510-A403-CE7DDCD903C4}"/>
  </hyperlinks>
  <pageMargins left="0.7" right="0.7" top="0.75" bottom="0.75" header="0.3" footer="0.3"/>
  <pageSetup orientation="portrait"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49F5-BA66-44FB-98EB-D1626C23274C}">
  <dimension ref="A1:H433"/>
  <sheetViews>
    <sheetView workbookViewId="0">
      <selection activeCell="K23" sqref="K23"/>
    </sheetView>
  </sheetViews>
  <sheetFormatPr baseColWidth="10" defaultColWidth="8.83203125" defaultRowHeight="15" x14ac:dyDescent="0.2"/>
  <cols>
    <col min="1" max="1" width="10.33203125" customWidth="1"/>
    <col min="3" max="3" width="19.83203125" customWidth="1"/>
    <col min="4" max="5" width="16.83203125" customWidth="1"/>
  </cols>
  <sheetData>
    <row r="1" spans="1:8" x14ac:dyDescent="0.2">
      <c r="A1" t="s">
        <v>523</v>
      </c>
      <c r="B1" s="6" t="s">
        <v>522</v>
      </c>
    </row>
    <row r="2" spans="1:8" x14ac:dyDescent="0.2">
      <c r="A2" t="s">
        <v>486</v>
      </c>
      <c r="B2" t="s">
        <v>487</v>
      </c>
      <c r="C2" t="s">
        <v>488</v>
      </c>
      <c r="D2" t="s">
        <v>489</v>
      </c>
      <c r="E2" t="s">
        <v>507</v>
      </c>
      <c r="F2" t="s">
        <v>502</v>
      </c>
      <c r="G2" t="s">
        <v>499</v>
      </c>
      <c r="H2" s="10" t="s">
        <v>553</v>
      </c>
    </row>
    <row r="3" spans="1:8" x14ac:dyDescent="0.2">
      <c r="A3" t="s">
        <v>0</v>
      </c>
      <c r="B3" t="s">
        <v>1</v>
      </c>
      <c r="C3" t="s">
        <v>2</v>
      </c>
      <c r="D3" t="s">
        <v>3</v>
      </c>
      <c r="E3">
        <f>IF(_7217[[#This Row],[Vote]]="YEA",1,0)</f>
        <v>0</v>
      </c>
      <c r="F3">
        <f>_xlfn.XLOOKUP("H.R. 7217",Table2[Bill],Table2[Agree Value])</f>
        <v>0</v>
      </c>
      <c r="G3">
        <f>IF(_7217[[#This Row],[Value]]=_7217[[#This Row],[Agree]],_7217[[#This Row],[Count]],0)</f>
        <v>10</v>
      </c>
      <c r="H3">
        <f>_xlfn.XLOOKUP("H.R. 7217",Table2[Bill],Table2[Weight?],"Error")</f>
        <v>10</v>
      </c>
    </row>
    <row r="4" spans="1:8" x14ac:dyDescent="0.2">
      <c r="A4" t="s">
        <v>4</v>
      </c>
      <c r="B4" t="s">
        <v>5</v>
      </c>
      <c r="C4" t="s">
        <v>6</v>
      </c>
      <c r="D4" t="s">
        <v>7</v>
      </c>
      <c r="E4">
        <f>IF(_7217[[#This Row],[Vote]]="YEA",1,0)</f>
        <v>1</v>
      </c>
      <c r="F4">
        <f>_xlfn.XLOOKUP("H.R. 7217",Table2[Bill],Table2[Agree Value])</f>
        <v>0</v>
      </c>
      <c r="G4">
        <f>IF(_7217[[#This Row],[Value]]=_7217[[#This Row],[Agree]],_7217[[#This Row],[Count]],0)</f>
        <v>0</v>
      </c>
      <c r="H4">
        <f>_xlfn.XLOOKUP("H.R. 7217",Table2[Bill],Table2[Weight?],"Error")</f>
        <v>10</v>
      </c>
    </row>
    <row r="5" spans="1:8" x14ac:dyDescent="0.2">
      <c r="A5" t="s">
        <v>8</v>
      </c>
      <c r="B5" t="s">
        <v>1</v>
      </c>
      <c r="C5" t="s">
        <v>9</v>
      </c>
      <c r="D5" t="s">
        <v>3</v>
      </c>
      <c r="E5">
        <f>IF(_7217[[#This Row],[Vote]]="YEA",1,0)</f>
        <v>0</v>
      </c>
      <c r="F5">
        <f>_xlfn.XLOOKUP("H.R. 7217",Table2[Bill],Table2[Agree Value])</f>
        <v>0</v>
      </c>
      <c r="G5">
        <f>IF(_7217[[#This Row],[Value]]=_7217[[#This Row],[Agree]],_7217[[#This Row],[Count]],0)</f>
        <v>10</v>
      </c>
      <c r="H5">
        <f>_xlfn.XLOOKUP("H.R. 7217",Table2[Bill],Table2[Weight?],"Error")</f>
        <v>10</v>
      </c>
    </row>
    <row r="6" spans="1:8" x14ac:dyDescent="0.2">
      <c r="A6" t="s">
        <v>10</v>
      </c>
      <c r="B6" t="s">
        <v>5</v>
      </c>
      <c r="C6" t="s">
        <v>11</v>
      </c>
      <c r="D6" t="s">
        <v>7</v>
      </c>
      <c r="E6">
        <f>IF(_7217[[#This Row],[Vote]]="YEA",1,0)</f>
        <v>1</v>
      </c>
      <c r="F6">
        <f>_xlfn.XLOOKUP("H.R. 7217",Table2[Bill],Table2[Agree Value])</f>
        <v>0</v>
      </c>
      <c r="G6">
        <f>IF(_7217[[#This Row],[Value]]=_7217[[#This Row],[Agree]],_7217[[#This Row],[Count]],0)</f>
        <v>0</v>
      </c>
      <c r="H6">
        <f>_xlfn.XLOOKUP("H.R. 7217",Table2[Bill],Table2[Weight?],"Error")</f>
        <v>10</v>
      </c>
    </row>
    <row r="7" spans="1:8" x14ac:dyDescent="0.2">
      <c r="A7" t="s">
        <v>12</v>
      </c>
      <c r="B7" t="s">
        <v>5</v>
      </c>
      <c r="C7" t="s">
        <v>13</v>
      </c>
      <c r="D7" t="s">
        <v>7</v>
      </c>
      <c r="E7">
        <f>IF(_7217[[#This Row],[Vote]]="YEA",1,0)</f>
        <v>1</v>
      </c>
      <c r="F7">
        <f>_xlfn.XLOOKUP("H.R. 7217",Table2[Bill],Table2[Agree Value])</f>
        <v>0</v>
      </c>
      <c r="G7">
        <f>IF(_7217[[#This Row],[Value]]=_7217[[#This Row],[Agree]],_7217[[#This Row],[Count]],0)</f>
        <v>0</v>
      </c>
      <c r="H7">
        <f>_xlfn.XLOOKUP("H.R. 7217",Table2[Bill],Table2[Weight?],"Error")</f>
        <v>10</v>
      </c>
    </row>
    <row r="8" spans="1:8" x14ac:dyDescent="0.2">
      <c r="A8" t="s">
        <v>14</v>
      </c>
      <c r="B8" t="s">
        <v>1</v>
      </c>
      <c r="C8" t="s">
        <v>15</v>
      </c>
      <c r="D8" t="s">
        <v>3</v>
      </c>
      <c r="E8">
        <f>IF(_7217[[#This Row],[Vote]]="YEA",1,0)</f>
        <v>0</v>
      </c>
      <c r="F8">
        <f>_xlfn.XLOOKUP("H.R. 7217",Table2[Bill],Table2[Agree Value])</f>
        <v>0</v>
      </c>
      <c r="G8">
        <f>IF(_7217[[#This Row],[Value]]=_7217[[#This Row],[Agree]],_7217[[#This Row],[Count]],0)</f>
        <v>10</v>
      </c>
      <c r="H8">
        <f>_xlfn.XLOOKUP("H.R. 7217",Table2[Bill],Table2[Weight?],"Error")</f>
        <v>10</v>
      </c>
    </row>
    <row r="9" spans="1:8" x14ac:dyDescent="0.2">
      <c r="A9" t="s">
        <v>16</v>
      </c>
      <c r="B9" t="s">
        <v>1</v>
      </c>
      <c r="C9" t="s">
        <v>17</v>
      </c>
      <c r="D9" t="s">
        <v>3</v>
      </c>
      <c r="E9">
        <f>IF(_7217[[#This Row],[Vote]]="YEA",1,0)</f>
        <v>0</v>
      </c>
      <c r="F9">
        <f>_xlfn.XLOOKUP("H.R. 7217",Table2[Bill],Table2[Agree Value])</f>
        <v>0</v>
      </c>
      <c r="G9">
        <f>IF(_7217[[#This Row],[Value]]=_7217[[#This Row],[Agree]],_7217[[#This Row],[Count]],0)</f>
        <v>10</v>
      </c>
      <c r="H9">
        <f>_xlfn.XLOOKUP("H.R. 7217",Table2[Bill],Table2[Weight?],"Error")</f>
        <v>10</v>
      </c>
    </row>
    <row r="10" spans="1:8" x14ac:dyDescent="0.2">
      <c r="A10" t="s">
        <v>18</v>
      </c>
      <c r="B10" t="s">
        <v>5</v>
      </c>
      <c r="C10" t="s">
        <v>19</v>
      </c>
      <c r="D10" t="s">
        <v>7</v>
      </c>
      <c r="E10">
        <f>IF(_7217[[#This Row],[Vote]]="YEA",1,0)</f>
        <v>1</v>
      </c>
      <c r="F10">
        <f>_xlfn.XLOOKUP("H.R. 7217",Table2[Bill],Table2[Agree Value])</f>
        <v>0</v>
      </c>
      <c r="G10">
        <f>IF(_7217[[#This Row],[Value]]=_7217[[#This Row],[Agree]],_7217[[#This Row],[Count]],0)</f>
        <v>0</v>
      </c>
      <c r="H10">
        <f>_xlfn.XLOOKUP("H.R. 7217",Table2[Bill],Table2[Weight?],"Error")</f>
        <v>10</v>
      </c>
    </row>
    <row r="11" spans="1:8" x14ac:dyDescent="0.2">
      <c r="A11" t="s">
        <v>20</v>
      </c>
      <c r="B11" t="s">
        <v>5</v>
      </c>
      <c r="C11" t="s">
        <v>21</v>
      </c>
      <c r="D11" t="s">
        <v>7</v>
      </c>
      <c r="E11">
        <f>IF(_7217[[#This Row],[Vote]]="YEA",1,0)</f>
        <v>1</v>
      </c>
      <c r="F11">
        <f>_xlfn.XLOOKUP("H.R. 7217",Table2[Bill],Table2[Agree Value])</f>
        <v>0</v>
      </c>
      <c r="G11">
        <f>IF(_7217[[#This Row],[Value]]=_7217[[#This Row],[Agree]],_7217[[#This Row],[Count]],0)</f>
        <v>0</v>
      </c>
      <c r="H11">
        <f>_xlfn.XLOOKUP("H.R. 7217",Table2[Bill],Table2[Weight?],"Error")</f>
        <v>10</v>
      </c>
    </row>
    <row r="12" spans="1:8" x14ac:dyDescent="0.2">
      <c r="A12" t="s">
        <v>22</v>
      </c>
      <c r="B12" t="s">
        <v>5</v>
      </c>
      <c r="C12" t="s">
        <v>15</v>
      </c>
      <c r="D12" t="s">
        <v>7</v>
      </c>
      <c r="E12">
        <f>IF(_7217[[#This Row],[Vote]]="YEA",1,0)</f>
        <v>1</v>
      </c>
      <c r="F12">
        <f>_xlfn.XLOOKUP("H.R. 7217",Table2[Bill],Table2[Agree Value])</f>
        <v>0</v>
      </c>
      <c r="G12">
        <f>IF(_7217[[#This Row],[Value]]=_7217[[#This Row],[Agree]],_7217[[#This Row],[Count]],0)</f>
        <v>0</v>
      </c>
      <c r="H12">
        <f>_xlfn.XLOOKUP("H.R. 7217",Table2[Bill],Table2[Weight?],"Error")</f>
        <v>10</v>
      </c>
    </row>
    <row r="13" spans="1:8" x14ac:dyDescent="0.2">
      <c r="A13" t="s">
        <v>23</v>
      </c>
      <c r="B13" t="s">
        <v>1</v>
      </c>
      <c r="C13" t="s">
        <v>24</v>
      </c>
      <c r="D13" t="s">
        <v>7</v>
      </c>
      <c r="E13">
        <f>IF(_7217[[#This Row],[Vote]]="YEA",1,0)</f>
        <v>1</v>
      </c>
      <c r="F13">
        <f>_xlfn.XLOOKUP("H.R. 7217",Table2[Bill],Table2[Agree Value])</f>
        <v>0</v>
      </c>
      <c r="G13">
        <f>IF(_7217[[#This Row],[Value]]=_7217[[#This Row],[Agree]],_7217[[#This Row],[Count]],0)</f>
        <v>0</v>
      </c>
      <c r="H13">
        <f>_xlfn.XLOOKUP("H.R. 7217",Table2[Bill],Table2[Weight?],"Error")</f>
        <v>10</v>
      </c>
    </row>
    <row r="14" spans="1:8" x14ac:dyDescent="0.2">
      <c r="A14" t="s">
        <v>25</v>
      </c>
      <c r="B14" t="s">
        <v>5</v>
      </c>
      <c r="C14" t="s">
        <v>15</v>
      </c>
      <c r="D14" t="s">
        <v>7</v>
      </c>
      <c r="E14">
        <f>IF(_7217[[#This Row],[Vote]]="YEA",1,0)</f>
        <v>1</v>
      </c>
      <c r="F14">
        <f>_xlfn.XLOOKUP("H.R. 7217",Table2[Bill],Table2[Agree Value])</f>
        <v>0</v>
      </c>
      <c r="G14">
        <f>IF(_7217[[#This Row],[Value]]=_7217[[#This Row],[Agree]],_7217[[#This Row],[Count]],0)</f>
        <v>0</v>
      </c>
      <c r="H14">
        <f>_xlfn.XLOOKUP("H.R. 7217",Table2[Bill],Table2[Weight?],"Error")</f>
        <v>10</v>
      </c>
    </row>
    <row r="15" spans="1:8" x14ac:dyDescent="0.2">
      <c r="A15" t="s">
        <v>26</v>
      </c>
      <c r="B15" t="s">
        <v>5</v>
      </c>
      <c r="C15" t="s">
        <v>27</v>
      </c>
      <c r="D15" t="s">
        <v>7</v>
      </c>
      <c r="E15">
        <f>IF(_7217[[#This Row],[Vote]]="YEA",1,0)</f>
        <v>1</v>
      </c>
      <c r="F15">
        <f>_xlfn.XLOOKUP("H.R. 7217",Table2[Bill],Table2[Agree Value])</f>
        <v>0</v>
      </c>
      <c r="G15">
        <f>IF(_7217[[#This Row],[Value]]=_7217[[#This Row],[Agree]],_7217[[#This Row],[Count]],0)</f>
        <v>0</v>
      </c>
      <c r="H15">
        <f>_xlfn.XLOOKUP("H.R. 7217",Table2[Bill],Table2[Weight?],"Error")</f>
        <v>10</v>
      </c>
    </row>
    <row r="16" spans="1:8" x14ac:dyDescent="0.2">
      <c r="A16" t="s">
        <v>28</v>
      </c>
      <c r="B16" t="s">
        <v>5</v>
      </c>
      <c r="C16" t="s">
        <v>29</v>
      </c>
      <c r="D16" t="s">
        <v>7</v>
      </c>
      <c r="E16">
        <f>IF(_7217[[#This Row],[Vote]]="YEA",1,0)</f>
        <v>1</v>
      </c>
      <c r="F16">
        <f>_xlfn.XLOOKUP("H.R. 7217",Table2[Bill],Table2[Agree Value])</f>
        <v>0</v>
      </c>
      <c r="G16">
        <f>IF(_7217[[#This Row],[Value]]=_7217[[#This Row],[Agree]],_7217[[#This Row],[Count]],0)</f>
        <v>0</v>
      </c>
      <c r="H16">
        <f>_xlfn.XLOOKUP("H.R. 7217",Table2[Bill],Table2[Weight?],"Error")</f>
        <v>10</v>
      </c>
    </row>
    <row r="17" spans="1:8" x14ac:dyDescent="0.2">
      <c r="A17" t="s">
        <v>30</v>
      </c>
      <c r="B17" t="s">
        <v>5</v>
      </c>
      <c r="C17" t="s">
        <v>31</v>
      </c>
      <c r="D17" t="s">
        <v>7</v>
      </c>
      <c r="E17">
        <f>IF(_7217[[#This Row],[Vote]]="YEA",1,0)</f>
        <v>1</v>
      </c>
      <c r="F17">
        <f>_xlfn.XLOOKUP("H.R. 7217",Table2[Bill],Table2[Agree Value])</f>
        <v>0</v>
      </c>
      <c r="G17">
        <f>IF(_7217[[#This Row],[Value]]=_7217[[#This Row],[Agree]],_7217[[#This Row],[Count]],0)</f>
        <v>0</v>
      </c>
      <c r="H17">
        <f>_xlfn.XLOOKUP("H.R. 7217",Table2[Bill],Table2[Weight?],"Error")</f>
        <v>10</v>
      </c>
    </row>
    <row r="18" spans="1:8" x14ac:dyDescent="0.2">
      <c r="A18" t="s">
        <v>32</v>
      </c>
      <c r="B18" t="s">
        <v>1</v>
      </c>
      <c r="C18" t="s">
        <v>33</v>
      </c>
      <c r="D18" t="s">
        <v>3</v>
      </c>
      <c r="E18">
        <f>IF(_7217[[#This Row],[Vote]]="YEA",1,0)</f>
        <v>0</v>
      </c>
      <c r="F18">
        <f>_xlfn.XLOOKUP("H.R. 7217",Table2[Bill],Table2[Agree Value])</f>
        <v>0</v>
      </c>
      <c r="G18">
        <f>IF(_7217[[#This Row],[Value]]=_7217[[#This Row],[Agree]],_7217[[#This Row],[Count]],0)</f>
        <v>10</v>
      </c>
      <c r="H18">
        <f>_xlfn.XLOOKUP("H.R. 7217",Table2[Bill],Table2[Weight?],"Error")</f>
        <v>10</v>
      </c>
    </row>
    <row r="19" spans="1:8" x14ac:dyDescent="0.2">
      <c r="A19" t="s">
        <v>34</v>
      </c>
      <c r="B19" t="s">
        <v>5</v>
      </c>
      <c r="C19" t="s">
        <v>29</v>
      </c>
      <c r="D19" t="s">
        <v>7</v>
      </c>
      <c r="E19">
        <f>IF(_7217[[#This Row],[Vote]]="YEA",1,0)</f>
        <v>1</v>
      </c>
      <c r="F19">
        <f>_xlfn.XLOOKUP("H.R. 7217",Table2[Bill],Table2[Agree Value])</f>
        <v>0</v>
      </c>
      <c r="G19">
        <f>IF(_7217[[#This Row],[Value]]=_7217[[#This Row],[Agree]],_7217[[#This Row],[Count]],0)</f>
        <v>0</v>
      </c>
      <c r="H19">
        <f>_xlfn.XLOOKUP("H.R. 7217",Table2[Bill],Table2[Weight?],"Error")</f>
        <v>10</v>
      </c>
    </row>
    <row r="20" spans="1:8" x14ac:dyDescent="0.2">
      <c r="A20" t="s">
        <v>35</v>
      </c>
      <c r="B20" t="s">
        <v>5</v>
      </c>
      <c r="C20" t="s">
        <v>36</v>
      </c>
      <c r="D20" t="s">
        <v>7</v>
      </c>
      <c r="E20">
        <f>IF(_7217[[#This Row],[Vote]]="YEA",1,0)</f>
        <v>1</v>
      </c>
      <c r="F20">
        <f>_xlfn.XLOOKUP("H.R. 7217",Table2[Bill],Table2[Agree Value])</f>
        <v>0</v>
      </c>
      <c r="G20">
        <f>IF(_7217[[#This Row],[Value]]=_7217[[#This Row],[Agree]],_7217[[#This Row],[Count]],0)</f>
        <v>0</v>
      </c>
      <c r="H20">
        <f>_xlfn.XLOOKUP("H.R. 7217",Table2[Bill],Table2[Weight?],"Error")</f>
        <v>10</v>
      </c>
    </row>
    <row r="21" spans="1:8" x14ac:dyDescent="0.2">
      <c r="A21" t="s">
        <v>37</v>
      </c>
      <c r="B21" t="s">
        <v>1</v>
      </c>
      <c r="C21" t="s">
        <v>9</v>
      </c>
      <c r="D21" t="s">
        <v>3</v>
      </c>
      <c r="E21">
        <f>IF(_7217[[#This Row],[Vote]]="YEA",1,0)</f>
        <v>0</v>
      </c>
      <c r="F21">
        <f>_xlfn.XLOOKUP("H.R. 7217",Table2[Bill],Table2[Agree Value])</f>
        <v>0</v>
      </c>
      <c r="G21">
        <f>IF(_7217[[#This Row],[Value]]=_7217[[#This Row],[Agree]],_7217[[#This Row],[Count]],0)</f>
        <v>10</v>
      </c>
      <c r="H21">
        <f>_xlfn.XLOOKUP("H.R. 7217",Table2[Bill],Table2[Weight?],"Error")</f>
        <v>10</v>
      </c>
    </row>
    <row r="22" spans="1:8" x14ac:dyDescent="0.2">
      <c r="A22" t="s">
        <v>38</v>
      </c>
      <c r="B22" t="s">
        <v>5</v>
      </c>
      <c r="C22" t="s">
        <v>39</v>
      </c>
      <c r="D22" t="s">
        <v>3</v>
      </c>
      <c r="E22">
        <f>IF(_7217[[#This Row],[Vote]]="YEA",1,0)</f>
        <v>0</v>
      </c>
      <c r="F22">
        <f>_xlfn.XLOOKUP("H.R. 7217",Table2[Bill],Table2[Agree Value])</f>
        <v>0</v>
      </c>
      <c r="G22">
        <f>IF(_7217[[#This Row],[Value]]=_7217[[#This Row],[Agree]],_7217[[#This Row],[Count]],0)</f>
        <v>10</v>
      </c>
      <c r="H22">
        <f>_xlfn.XLOOKUP("H.R. 7217",Table2[Bill],Table2[Weight?],"Error")</f>
        <v>10</v>
      </c>
    </row>
    <row r="23" spans="1:8" x14ac:dyDescent="0.2">
      <c r="A23" t="s">
        <v>40</v>
      </c>
      <c r="B23" t="s">
        <v>1</v>
      </c>
      <c r="C23" t="s">
        <v>31</v>
      </c>
      <c r="D23" t="s">
        <v>3</v>
      </c>
      <c r="E23">
        <f>IF(_7217[[#This Row],[Vote]]="YEA",1,0)</f>
        <v>0</v>
      </c>
      <c r="F23">
        <f>_xlfn.XLOOKUP("H.R. 7217",Table2[Bill],Table2[Agree Value])</f>
        <v>0</v>
      </c>
      <c r="G23">
        <f>IF(_7217[[#This Row],[Value]]=_7217[[#This Row],[Agree]],_7217[[#This Row],[Count]],0)</f>
        <v>10</v>
      </c>
      <c r="H23">
        <f>_xlfn.XLOOKUP("H.R. 7217",Table2[Bill],Table2[Weight?],"Error")</f>
        <v>10</v>
      </c>
    </row>
    <row r="24" spans="1:8" x14ac:dyDescent="0.2">
      <c r="A24" t="s">
        <v>41</v>
      </c>
      <c r="B24" t="s">
        <v>5</v>
      </c>
      <c r="C24" t="s">
        <v>42</v>
      </c>
      <c r="D24" t="s">
        <v>7</v>
      </c>
      <c r="E24">
        <f>IF(_7217[[#This Row],[Vote]]="YEA",1,0)</f>
        <v>1</v>
      </c>
      <c r="F24">
        <f>_xlfn.XLOOKUP("H.R. 7217",Table2[Bill],Table2[Agree Value])</f>
        <v>0</v>
      </c>
      <c r="G24">
        <f>IF(_7217[[#This Row],[Value]]=_7217[[#This Row],[Agree]],_7217[[#This Row],[Count]],0)</f>
        <v>0</v>
      </c>
      <c r="H24">
        <f>_xlfn.XLOOKUP("H.R. 7217",Table2[Bill],Table2[Weight?],"Error")</f>
        <v>10</v>
      </c>
    </row>
    <row r="25" spans="1:8" x14ac:dyDescent="0.2">
      <c r="A25" t="s">
        <v>43</v>
      </c>
      <c r="B25" t="s">
        <v>1</v>
      </c>
      <c r="C25" t="s">
        <v>9</v>
      </c>
      <c r="D25" t="s">
        <v>3</v>
      </c>
      <c r="E25">
        <f>IF(_7217[[#This Row],[Vote]]="YEA",1,0)</f>
        <v>0</v>
      </c>
      <c r="F25">
        <f>_xlfn.XLOOKUP("H.R. 7217",Table2[Bill],Table2[Agree Value])</f>
        <v>0</v>
      </c>
      <c r="G25">
        <f>IF(_7217[[#This Row],[Value]]=_7217[[#This Row],[Agree]],_7217[[#This Row],[Count]],0)</f>
        <v>10</v>
      </c>
      <c r="H25">
        <f>_xlfn.XLOOKUP("H.R. 7217",Table2[Bill],Table2[Weight?],"Error")</f>
        <v>10</v>
      </c>
    </row>
    <row r="26" spans="1:8" x14ac:dyDescent="0.2">
      <c r="A26" t="s">
        <v>44</v>
      </c>
      <c r="B26" t="s">
        <v>5</v>
      </c>
      <c r="C26" t="s">
        <v>45</v>
      </c>
      <c r="D26" t="s">
        <v>7</v>
      </c>
      <c r="E26">
        <f>IF(_7217[[#This Row],[Vote]]="YEA",1,0)</f>
        <v>1</v>
      </c>
      <c r="F26">
        <f>_xlfn.XLOOKUP("H.R. 7217",Table2[Bill],Table2[Agree Value])</f>
        <v>0</v>
      </c>
      <c r="G26">
        <f>IF(_7217[[#This Row],[Value]]=_7217[[#This Row],[Agree]],_7217[[#This Row],[Count]],0)</f>
        <v>0</v>
      </c>
      <c r="H26">
        <f>_xlfn.XLOOKUP("H.R. 7217",Table2[Bill],Table2[Weight?],"Error")</f>
        <v>10</v>
      </c>
    </row>
    <row r="27" spans="1:8" x14ac:dyDescent="0.2">
      <c r="A27" t="s">
        <v>46</v>
      </c>
      <c r="B27" t="s">
        <v>1</v>
      </c>
      <c r="C27" t="s">
        <v>47</v>
      </c>
      <c r="D27" t="s">
        <v>3</v>
      </c>
      <c r="E27">
        <f>IF(_7217[[#This Row],[Vote]]="YEA",1,0)</f>
        <v>0</v>
      </c>
      <c r="F27">
        <f>_xlfn.XLOOKUP("H.R. 7217",Table2[Bill],Table2[Agree Value])</f>
        <v>0</v>
      </c>
      <c r="G27">
        <f>IF(_7217[[#This Row],[Value]]=_7217[[#This Row],[Agree]],_7217[[#This Row],[Count]],0)</f>
        <v>10</v>
      </c>
      <c r="H27">
        <f>_xlfn.XLOOKUP("H.R. 7217",Table2[Bill],Table2[Weight?],"Error")</f>
        <v>10</v>
      </c>
    </row>
    <row r="28" spans="1:8" x14ac:dyDescent="0.2">
      <c r="A28" t="s">
        <v>48</v>
      </c>
      <c r="B28" t="s">
        <v>5</v>
      </c>
      <c r="C28" t="s">
        <v>49</v>
      </c>
      <c r="D28" t="s">
        <v>7</v>
      </c>
      <c r="E28">
        <f>IF(_7217[[#This Row],[Vote]]="YEA",1,0)</f>
        <v>1</v>
      </c>
      <c r="F28">
        <f>_xlfn.XLOOKUP("H.R. 7217",Table2[Bill],Table2[Agree Value])</f>
        <v>0</v>
      </c>
      <c r="G28">
        <f>IF(_7217[[#This Row],[Value]]=_7217[[#This Row],[Agree]],_7217[[#This Row],[Count]],0)</f>
        <v>0</v>
      </c>
      <c r="H28">
        <f>_xlfn.XLOOKUP("H.R. 7217",Table2[Bill],Table2[Weight?],"Error")</f>
        <v>10</v>
      </c>
    </row>
    <row r="29" spans="1:8" x14ac:dyDescent="0.2">
      <c r="A29" t="s">
        <v>50</v>
      </c>
      <c r="B29" t="s">
        <v>5</v>
      </c>
      <c r="C29" t="s">
        <v>51</v>
      </c>
      <c r="D29" t="s">
        <v>3</v>
      </c>
      <c r="E29">
        <f>IF(_7217[[#This Row],[Vote]]="YEA",1,0)</f>
        <v>0</v>
      </c>
      <c r="F29">
        <f>_xlfn.XLOOKUP("H.R. 7217",Table2[Bill],Table2[Agree Value])</f>
        <v>0</v>
      </c>
      <c r="G29">
        <f>IF(_7217[[#This Row],[Value]]=_7217[[#This Row],[Agree]],_7217[[#This Row],[Count]],0)</f>
        <v>10</v>
      </c>
      <c r="H29">
        <f>_xlfn.XLOOKUP("H.R. 7217",Table2[Bill],Table2[Weight?],"Error")</f>
        <v>10</v>
      </c>
    </row>
    <row r="30" spans="1:8" x14ac:dyDescent="0.2">
      <c r="A30" t="s">
        <v>52</v>
      </c>
      <c r="B30" t="s">
        <v>5</v>
      </c>
      <c r="C30" t="s">
        <v>39</v>
      </c>
      <c r="D30" t="s">
        <v>7</v>
      </c>
      <c r="E30">
        <f>IF(_7217[[#This Row],[Vote]]="YEA",1,0)</f>
        <v>1</v>
      </c>
      <c r="F30">
        <f>_xlfn.XLOOKUP("H.R. 7217",Table2[Bill],Table2[Agree Value])</f>
        <v>0</v>
      </c>
      <c r="G30">
        <f>IF(_7217[[#This Row],[Value]]=_7217[[#This Row],[Agree]],_7217[[#This Row],[Count]],0)</f>
        <v>0</v>
      </c>
      <c r="H30">
        <f>_xlfn.XLOOKUP("H.R. 7217",Table2[Bill],Table2[Weight?],"Error")</f>
        <v>10</v>
      </c>
    </row>
    <row r="31" spans="1:8" x14ac:dyDescent="0.2">
      <c r="A31" t="s">
        <v>53</v>
      </c>
      <c r="B31" t="s">
        <v>1</v>
      </c>
      <c r="C31" t="s">
        <v>13</v>
      </c>
      <c r="D31" t="s">
        <v>3</v>
      </c>
      <c r="E31">
        <f>IF(_7217[[#This Row],[Vote]]="YEA",1,0)</f>
        <v>0</v>
      </c>
      <c r="F31">
        <f>_xlfn.XLOOKUP("H.R. 7217",Table2[Bill],Table2[Agree Value])</f>
        <v>0</v>
      </c>
      <c r="G31">
        <f>IF(_7217[[#This Row],[Value]]=_7217[[#This Row],[Agree]],_7217[[#This Row],[Count]],0)</f>
        <v>10</v>
      </c>
      <c r="H31">
        <f>_xlfn.XLOOKUP("H.R. 7217",Table2[Bill],Table2[Weight?],"Error")</f>
        <v>10</v>
      </c>
    </row>
    <row r="32" spans="1:8" x14ac:dyDescent="0.2">
      <c r="A32" t="s">
        <v>54</v>
      </c>
      <c r="B32" t="s">
        <v>5</v>
      </c>
      <c r="C32" t="s">
        <v>2</v>
      </c>
      <c r="D32" t="s">
        <v>7</v>
      </c>
      <c r="E32">
        <f>IF(_7217[[#This Row],[Vote]]="YEA",1,0)</f>
        <v>1</v>
      </c>
      <c r="F32">
        <f>_xlfn.XLOOKUP("H.R. 7217",Table2[Bill],Table2[Agree Value])</f>
        <v>0</v>
      </c>
      <c r="G32">
        <f>IF(_7217[[#This Row],[Value]]=_7217[[#This Row],[Agree]],_7217[[#This Row],[Count]],0)</f>
        <v>0</v>
      </c>
      <c r="H32">
        <f>_xlfn.XLOOKUP("H.R. 7217",Table2[Bill],Table2[Weight?],"Error")</f>
        <v>10</v>
      </c>
    </row>
    <row r="33" spans="1:8" x14ac:dyDescent="0.2">
      <c r="A33" t="s">
        <v>55</v>
      </c>
      <c r="B33" t="s">
        <v>1</v>
      </c>
      <c r="C33" t="s">
        <v>42</v>
      </c>
      <c r="D33" t="s">
        <v>3</v>
      </c>
      <c r="E33">
        <f>IF(_7217[[#This Row],[Vote]]="YEA",1,0)</f>
        <v>0</v>
      </c>
      <c r="F33">
        <f>_xlfn.XLOOKUP("H.R. 7217",Table2[Bill],Table2[Agree Value])</f>
        <v>0</v>
      </c>
      <c r="G33">
        <f>IF(_7217[[#This Row],[Value]]=_7217[[#This Row],[Agree]],_7217[[#This Row],[Count]],0)</f>
        <v>10</v>
      </c>
      <c r="H33">
        <f>_xlfn.XLOOKUP("H.R. 7217",Table2[Bill],Table2[Weight?],"Error")</f>
        <v>10</v>
      </c>
    </row>
    <row r="34" spans="1:8" x14ac:dyDescent="0.2">
      <c r="A34" t="s">
        <v>56</v>
      </c>
      <c r="B34" t="s">
        <v>1</v>
      </c>
      <c r="C34" t="s">
        <v>57</v>
      </c>
      <c r="D34" t="s">
        <v>3</v>
      </c>
      <c r="E34">
        <f>IF(_7217[[#This Row],[Vote]]="YEA",1,0)</f>
        <v>0</v>
      </c>
      <c r="F34">
        <f>_xlfn.XLOOKUP("H.R. 7217",Table2[Bill],Table2[Agree Value])</f>
        <v>0</v>
      </c>
      <c r="G34">
        <f>IF(_7217[[#This Row],[Value]]=_7217[[#This Row],[Agree]],_7217[[#This Row],[Count]],0)</f>
        <v>10</v>
      </c>
      <c r="H34">
        <f>_xlfn.XLOOKUP("H.R. 7217",Table2[Bill],Table2[Weight?],"Error")</f>
        <v>10</v>
      </c>
    </row>
    <row r="35" spans="1:8" x14ac:dyDescent="0.2">
      <c r="A35" t="s">
        <v>58</v>
      </c>
      <c r="B35" t="s">
        <v>5</v>
      </c>
      <c r="C35" t="s">
        <v>59</v>
      </c>
      <c r="D35" t="s">
        <v>3</v>
      </c>
      <c r="E35">
        <f>IF(_7217[[#This Row],[Vote]]="YEA",1,0)</f>
        <v>0</v>
      </c>
      <c r="F35">
        <f>_xlfn.XLOOKUP("H.R. 7217",Table2[Bill],Table2[Agree Value])</f>
        <v>0</v>
      </c>
      <c r="G35">
        <f>IF(_7217[[#This Row],[Value]]=_7217[[#This Row],[Agree]],_7217[[#This Row],[Count]],0)</f>
        <v>10</v>
      </c>
      <c r="H35">
        <f>_xlfn.XLOOKUP("H.R. 7217",Table2[Bill],Table2[Weight?],"Error")</f>
        <v>10</v>
      </c>
    </row>
    <row r="36" spans="1:8" x14ac:dyDescent="0.2">
      <c r="A36" t="s">
        <v>60</v>
      </c>
      <c r="B36" t="s">
        <v>1</v>
      </c>
      <c r="C36" t="s">
        <v>42</v>
      </c>
      <c r="D36" t="s">
        <v>3</v>
      </c>
      <c r="E36">
        <f>IF(_7217[[#This Row],[Vote]]="YEA",1,0)</f>
        <v>0</v>
      </c>
      <c r="F36">
        <f>_xlfn.XLOOKUP("H.R. 7217",Table2[Bill],Table2[Agree Value])</f>
        <v>0</v>
      </c>
      <c r="G36">
        <f>IF(_7217[[#This Row],[Value]]=_7217[[#This Row],[Agree]],_7217[[#This Row],[Count]],0)</f>
        <v>10</v>
      </c>
      <c r="H36">
        <f>_xlfn.XLOOKUP("H.R. 7217",Table2[Bill],Table2[Weight?],"Error")</f>
        <v>10</v>
      </c>
    </row>
    <row r="37" spans="1:8" x14ac:dyDescent="0.2">
      <c r="A37" t="s">
        <v>61</v>
      </c>
      <c r="B37" t="s">
        <v>5</v>
      </c>
      <c r="C37" t="s">
        <v>62</v>
      </c>
      <c r="D37" t="s">
        <v>7</v>
      </c>
      <c r="E37">
        <f>IF(_7217[[#This Row],[Vote]]="YEA",1,0)</f>
        <v>1</v>
      </c>
      <c r="F37">
        <f>_xlfn.XLOOKUP("H.R. 7217",Table2[Bill],Table2[Agree Value])</f>
        <v>0</v>
      </c>
      <c r="G37">
        <f>IF(_7217[[#This Row],[Value]]=_7217[[#This Row],[Agree]],_7217[[#This Row],[Count]],0)</f>
        <v>0</v>
      </c>
      <c r="H37">
        <f>_xlfn.XLOOKUP("H.R. 7217",Table2[Bill],Table2[Weight?],"Error")</f>
        <v>10</v>
      </c>
    </row>
    <row r="38" spans="1:8" x14ac:dyDescent="0.2">
      <c r="A38" t="s">
        <v>63</v>
      </c>
      <c r="B38" t="s">
        <v>1</v>
      </c>
      <c r="C38" t="s">
        <v>64</v>
      </c>
      <c r="D38" t="s">
        <v>3</v>
      </c>
      <c r="E38">
        <f>IF(_7217[[#This Row],[Vote]]="YEA",1,0)</f>
        <v>0</v>
      </c>
      <c r="F38">
        <f>_xlfn.XLOOKUP("H.R. 7217",Table2[Bill],Table2[Agree Value])</f>
        <v>0</v>
      </c>
      <c r="G38">
        <f>IF(_7217[[#This Row],[Value]]=_7217[[#This Row],[Agree]],_7217[[#This Row],[Count]],0)</f>
        <v>10</v>
      </c>
      <c r="H38">
        <f>_xlfn.XLOOKUP("H.R. 7217",Table2[Bill],Table2[Weight?],"Error")</f>
        <v>10</v>
      </c>
    </row>
    <row r="39" spans="1:8" x14ac:dyDescent="0.2">
      <c r="A39" t="s">
        <v>65</v>
      </c>
      <c r="B39" t="s">
        <v>1</v>
      </c>
      <c r="C39" t="s">
        <v>66</v>
      </c>
      <c r="D39" t="s">
        <v>3</v>
      </c>
      <c r="E39">
        <f>IF(_7217[[#This Row],[Vote]]="YEA",1,0)</f>
        <v>0</v>
      </c>
      <c r="F39">
        <f>_xlfn.XLOOKUP("H.R. 7217",Table2[Bill],Table2[Agree Value])</f>
        <v>0</v>
      </c>
      <c r="G39">
        <f>IF(_7217[[#This Row],[Value]]=_7217[[#This Row],[Agree]],_7217[[#This Row],[Count]],0)</f>
        <v>10</v>
      </c>
      <c r="H39">
        <f>_xlfn.XLOOKUP("H.R. 7217",Table2[Bill],Table2[Weight?],"Error")</f>
        <v>10</v>
      </c>
    </row>
    <row r="40" spans="1:8" x14ac:dyDescent="0.2">
      <c r="A40" t="s">
        <v>67</v>
      </c>
      <c r="B40" t="s">
        <v>5</v>
      </c>
      <c r="C40" t="s">
        <v>49</v>
      </c>
      <c r="D40" t="s">
        <v>7</v>
      </c>
      <c r="E40">
        <f>IF(_7217[[#This Row],[Vote]]="YEA",1,0)</f>
        <v>1</v>
      </c>
      <c r="F40">
        <f>_xlfn.XLOOKUP("H.R. 7217",Table2[Bill],Table2[Agree Value])</f>
        <v>0</v>
      </c>
      <c r="G40">
        <f>IF(_7217[[#This Row],[Value]]=_7217[[#This Row],[Agree]],_7217[[#This Row],[Count]],0)</f>
        <v>0</v>
      </c>
      <c r="H40">
        <f>_xlfn.XLOOKUP("H.R. 7217",Table2[Bill],Table2[Weight?],"Error")</f>
        <v>10</v>
      </c>
    </row>
    <row r="41" spans="1:8" x14ac:dyDescent="0.2">
      <c r="A41" t="s">
        <v>68</v>
      </c>
      <c r="B41" t="s">
        <v>1</v>
      </c>
      <c r="C41" t="s">
        <v>31</v>
      </c>
      <c r="D41" t="s">
        <v>3</v>
      </c>
      <c r="E41">
        <f>IF(_7217[[#This Row],[Vote]]="YEA",1,0)</f>
        <v>0</v>
      </c>
      <c r="F41">
        <f>_xlfn.XLOOKUP("H.R. 7217",Table2[Bill],Table2[Agree Value])</f>
        <v>0</v>
      </c>
      <c r="G41">
        <f>IF(_7217[[#This Row],[Value]]=_7217[[#This Row],[Agree]],_7217[[#This Row],[Count]],0)</f>
        <v>10</v>
      </c>
      <c r="H41">
        <f>_xlfn.XLOOKUP("H.R. 7217",Table2[Bill],Table2[Weight?],"Error")</f>
        <v>10</v>
      </c>
    </row>
    <row r="42" spans="1:8" x14ac:dyDescent="0.2">
      <c r="A42" t="s">
        <v>69</v>
      </c>
      <c r="B42" t="s">
        <v>1</v>
      </c>
      <c r="C42" t="s">
        <v>9</v>
      </c>
      <c r="D42" t="s">
        <v>3</v>
      </c>
      <c r="E42">
        <f>IF(_7217[[#This Row],[Vote]]="YEA",1,0)</f>
        <v>0</v>
      </c>
      <c r="F42">
        <f>_xlfn.XLOOKUP("H.R. 7217",Table2[Bill],Table2[Agree Value])</f>
        <v>0</v>
      </c>
      <c r="G42">
        <f>IF(_7217[[#This Row],[Value]]=_7217[[#This Row],[Agree]],_7217[[#This Row],[Count]],0)</f>
        <v>10</v>
      </c>
      <c r="H42">
        <f>_xlfn.XLOOKUP("H.R. 7217",Table2[Bill],Table2[Weight?],"Error")</f>
        <v>10</v>
      </c>
    </row>
    <row r="43" spans="1:8" x14ac:dyDescent="0.2">
      <c r="A43" t="s">
        <v>70</v>
      </c>
      <c r="B43" t="s">
        <v>5</v>
      </c>
      <c r="C43" t="s">
        <v>39</v>
      </c>
      <c r="D43" t="s">
        <v>7</v>
      </c>
      <c r="E43">
        <f>IF(_7217[[#This Row],[Vote]]="YEA",1,0)</f>
        <v>1</v>
      </c>
      <c r="F43">
        <f>_xlfn.XLOOKUP("H.R. 7217",Table2[Bill],Table2[Agree Value])</f>
        <v>0</v>
      </c>
      <c r="G43">
        <f>IF(_7217[[#This Row],[Value]]=_7217[[#This Row],[Agree]],_7217[[#This Row],[Count]],0)</f>
        <v>0</v>
      </c>
      <c r="H43">
        <f>_xlfn.XLOOKUP("H.R. 7217",Table2[Bill],Table2[Weight?],"Error")</f>
        <v>10</v>
      </c>
    </row>
    <row r="44" spans="1:8" x14ac:dyDescent="0.2">
      <c r="A44" t="s">
        <v>71</v>
      </c>
      <c r="B44" t="s">
        <v>5</v>
      </c>
      <c r="C44" t="s">
        <v>59</v>
      </c>
      <c r="D44" t="s">
        <v>7</v>
      </c>
      <c r="E44">
        <f>IF(_7217[[#This Row],[Vote]]="YEA",1,0)</f>
        <v>1</v>
      </c>
      <c r="F44">
        <f>_xlfn.XLOOKUP("H.R. 7217",Table2[Bill],Table2[Agree Value])</f>
        <v>0</v>
      </c>
      <c r="G44">
        <f>IF(_7217[[#This Row],[Value]]=_7217[[#This Row],[Agree]],_7217[[#This Row],[Count]],0)</f>
        <v>0</v>
      </c>
      <c r="H44">
        <f>_xlfn.XLOOKUP("H.R. 7217",Table2[Bill],Table2[Weight?],"Error")</f>
        <v>10</v>
      </c>
    </row>
    <row r="45" spans="1:8" x14ac:dyDescent="0.2">
      <c r="A45" t="s">
        <v>72</v>
      </c>
      <c r="B45" t="s">
        <v>5</v>
      </c>
      <c r="C45" t="s">
        <v>29</v>
      </c>
      <c r="D45" t="s">
        <v>7</v>
      </c>
      <c r="E45">
        <f>IF(_7217[[#This Row],[Vote]]="YEA",1,0)</f>
        <v>1</v>
      </c>
      <c r="F45">
        <f>_xlfn.XLOOKUP("H.R. 7217",Table2[Bill],Table2[Agree Value])</f>
        <v>0</v>
      </c>
      <c r="G45">
        <f>IF(_7217[[#This Row],[Value]]=_7217[[#This Row],[Agree]],_7217[[#This Row],[Count]],0)</f>
        <v>0</v>
      </c>
      <c r="H45">
        <f>_xlfn.XLOOKUP("H.R. 7217",Table2[Bill],Table2[Weight?],"Error")</f>
        <v>10</v>
      </c>
    </row>
    <row r="46" spans="1:8" x14ac:dyDescent="0.2">
      <c r="A46" t="s">
        <v>73</v>
      </c>
      <c r="B46" t="s">
        <v>1</v>
      </c>
      <c r="C46" t="s">
        <v>62</v>
      </c>
      <c r="D46" t="s">
        <v>3</v>
      </c>
      <c r="E46">
        <f>IF(_7217[[#This Row],[Vote]]="YEA",1,0)</f>
        <v>0</v>
      </c>
      <c r="F46">
        <f>_xlfn.XLOOKUP("H.R. 7217",Table2[Bill],Table2[Agree Value])</f>
        <v>0</v>
      </c>
      <c r="G46">
        <f>IF(_7217[[#This Row],[Value]]=_7217[[#This Row],[Agree]],_7217[[#This Row],[Count]],0)</f>
        <v>10</v>
      </c>
      <c r="H46">
        <f>_xlfn.XLOOKUP("H.R. 7217",Table2[Bill],Table2[Weight?],"Error")</f>
        <v>10</v>
      </c>
    </row>
    <row r="47" spans="1:8" x14ac:dyDescent="0.2">
      <c r="A47" t="s">
        <v>74</v>
      </c>
      <c r="B47" t="s">
        <v>5</v>
      </c>
      <c r="C47" t="s">
        <v>75</v>
      </c>
      <c r="D47" t="s">
        <v>7</v>
      </c>
      <c r="E47">
        <f>IF(_7217[[#This Row],[Vote]]="YEA",1,0)</f>
        <v>1</v>
      </c>
      <c r="F47">
        <f>_xlfn.XLOOKUP("H.R. 7217",Table2[Bill],Table2[Agree Value])</f>
        <v>0</v>
      </c>
      <c r="G47">
        <f>IF(_7217[[#This Row],[Value]]=_7217[[#This Row],[Agree]],_7217[[#This Row],[Count]],0)</f>
        <v>0</v>
      </c>
      <c r="H47">
        <f>_xlfn.XLOOKUP("H.R. 7217",Table2[Bill],Table2[Weight?],"Error")</f>
        <v>10</v>
      </c>
    </row>
    <row r="48" spans="1:8" x14ac:dyDescent="0.2">
      <c r="A48" t="s">
        <v>76</v>
      </c>
      <c r="B48" t="s">
        <v>5</v>
      </c>
      <c r="C48" t="s">
        <v>15</v>
      </c>
      <c r="D48" t="s">
        <v>7</v>
      </c>
      <c r="E48">
        <f>IF(_7217[[#This Row],[Vote]]="YEA",1,0)</f>
        <v>1</v>
      </c>
      <c r="F48">
        <f>_xlfn.XLOOKUP("H.R. 7217",Table2[Bill],Table2[Agree Value])</f>
        <v>0</v>
      </c>
      <c r="G48">
        <f>IF(_7217[[#This Row],[Value]]=_7217[[#This Row],[Agree]],_7217[[#This Row],[Count]],0)</f>
        <v>0</v>
      </c>
      <c r="H48">
        <f>_xlfn.XLOOKUP("H.R. 7217",Table2[Bill],Table2[Weight?],"Error")</f>
        <v>10</v>
      </c>
    </row>
    <row r="49" spans="1:8" x14ac:dyDescent="0.2">
      <c r="A49" t="s">
        <v>77</v>
      </c>
      <c r="B49" t="s">
        <v>5</v>
      </c>
      <c r="C49" t="s">
        <v>11</v>
      </c>
      <c r="D49" t="s">
        <v>7</v>
      </c>
      <c r="E49">
        <f>IF(_7217[[#This Row],[Vote]]="YEA",1,0)</f>
        <v>1</v>
      </c>
      <c r="F49">
        <f>_xlfn.XLOOKUP("H.R. 7217",Table2[Bill],Table2[Agree Value])</f>
        <v>0</v>
      </c>
      <c r="G49">
        <f>IF(_7217[[#This Row],[Value]]=_7217[[#This Row],[Agree]],_7217[[#This Row],[Count]],0)</f>
        <v>0</v>
      </c>
      <c r="H49">
        <f>_xlfn.XLOOKUP("H.R. 7217",Table2[Bill],Table2[Weight?],"Error")</f>
        <v>10</v>
      </c>
    </row>
    <row r="50" spans="1:8" x14ac:dyDescent="0.2">
      <c r="A50" t="s">
        <v>78</v>
      </c>
      <c r="B50" t="s">
        <v>1</v>
      </c>
      <c r="C50" t="s">
        <v>11</v>
      </c>
      <c r="D50" t="s">
        <v>3</v>
      </c>
      <c r="E50">
        <f>IF(_7217[[#This Row],[Vote]]="YEA",1,0)</f>
        <v>0</v>
      </c>
      <c r="F50">
        <f>_xlfn.XLOOKUP("H.R. 7217",Table2[Bill],Table2[Agree Value])</f>
        <v>0</v>
      </c>
      <c r="G50">
        <f>IF(_7217[[#This Row],[Value]]=_7217[[#This Row],[Agree]],_7217[[#This Row],[Count]],0)</f>
        <v>10</v>
      </c>
      <c r="H50">
        <f>_xlfn.XLOOKUP("H.R. 7217",Table2[Bill],Table2[Weight?],"Error")</f>
        <v>10</v>
      </c>
    </row>
    <row r="51" spans="1:8" x14ac:dyDescent="0.2">
      <c r="A51" t="s">
        <v>79</v>
      </c>
      <c r="B51" t="s">
        <v>5</v>
      </c>
      <c r="C51" t="s">
        <v>9</v>
      </c>
      <c r="D51" t="s">
        <v>7</v>
      </c>
      <c r="E51">
        <f>IF(_7217[[#This Row],[Vote]]="YEA",1,0)</f>
        <v>1</v>
      </c>
      <c r="F51">
        <f>_xlfn.XLOOKUP("H.R. 7217",Table2[Bill],Table2[Agree Value])</f>
        <v>0</v>
      </c>
      <c r="G51">
        <f>IF(_7217[[#This Row],[Value]]=_7217[[#This Row],[Agree]],_7217[[#This Row],[Count]],0)</f>
        <v>0</v>
      </c>
      <c r="H51">
        <f>_xlfn.XLOOKUP("H.R. 7217",Table2[Bill],Table2[Weight?],"Error")</f>
        <v>10</v>
      </c>
    </row>
    <row r="52" spans="1:8" x14ac:dyDescent="0.2">
      <c r="A52" t="s">
        <v>80</v>
      </c>
      <c r="B52" t="s">
        <v>5</v>
      </c>
      <c r="C52" t="s">
        <v>39</v>
      </c>
      <c r="D52" t="s">
        <v>7</v>
      </c>
      <c r="E52">
        <f>IF(_7217[[#This Row],[Vote]]="YEA",1,0)</f>
        <v>1</v>
      </c>
      <c r="F52">
        <f>_xlfn.XLOOKUP("H.R. 7217",Table2[Bill],Table2[Agree Value])</f>
        <v>0</v>
      </c>
      <c r="G52">
        <f>IF(_7217[[#This Row],[Value]]=_7217[[#This Row],[Agree]],_7217[[#This Row],[Count]],0)</f>
        <v>0</v>
      </c>
      <c r="H52">
        <f>_xlfn.XLOOKUP("H.R. 7217",Table2[Bill],Table2[Weight?],"Error")</f>
        <v>10</v>
      </c>
    </row>
    <row r="53" spans="1:8" x14ac:dyDescent="0.2">
      <c r="A53" t="s">
        <v>81</v>
      </c>
      <c r="B53" t="s">
        <v>1</v>
      </c>
      <c r="C53" t="s">
        <v>59</v>
      </c>
      <c r="D53" t="s">
        <v>3</v>
      </c>
      <c r="E53">
        <f>IF(_7217[[#This Row],[Vote]]="YEA",1,0)</f>
        <v>0</v>
      </c>
      <c r="F53">
        <f>_xlfn.XLOOKUP("H.R. 7217",Table2[Bill],Table2[Agree Value])</f>
        <v>0</v>
      </c>
      <c r="G53">
        <f>IF(_7217[[#This Row],[Value]]=_7217[[#This Row],[Agree]],_7217[[#This Row],[Count]],0)</f>
        <v>10</v>
      </c>
      <c r="H53">
        <f>_xlfn.XLOOKUP("H.R. 7217",Table2[Bill],Table2[Weight?],"Error")</f>
        <v>10</v>
      </c>
    </row>
    <row r="54" spans="1:8" x14ac:dyDescent="0.2">
      <c r="A54" t="s">
        <v>82</v>
      </c>
      <c r="B54" t="s">
        <v>1</v>
      </c>
      <c r="C54" t="s">
        <v>9</v>
      </c>
      <c r="D54" t="s">
        <v>3</v>
      </c>
      <c r="E54">
        <f>IF(_7217[[#This Row],[Vote]]="YEA",1,0)</f>
        <v>0</v>
      </c>
      <c r="F54">
        <f>_xlfn.XLOOKUP("H.R. 7217",Table2[Bill],Table2[Agree Value])</f>
        <v>0</v>
      </c>
      <c r="G54">
        <f>IF(_7217[[#This Row],[Value]]=_7217[[#This Row],[Agree]],_7217[[#This Row],[Count]],0)</f>
        <v>10</v>
      </c>
      <c r="H54">
        <f>_xlfn.XLOOKUP("H.R. 7217",Table2[Bill],Table2[Weight?],"Error")</f>
        <v>10</v>
      </c>
    </row>
    <row r="55" spans="1:8" x14ac:dyDescent="0.2">
      <c r="A55" t="s">
        <v>83</v>
      </c>
      <c r="B55" t="s">
        <v>1</v>
      </c>
      <c r="C55" t="s">
        <v>9</v>
      </c>
      <c r="D55" t="s">
        <v>3</v>
      </c>
      <c r="E55">
        <f>IF(_7217[[#This Row],[Vote]]="YEA",1,0)</f>
        <v>0</v>
      </c>
      <c r="F55">
        <f>_xlfn.XLOOKUP("H.R. 7217",Table2[Bill],Table2[Agree Value])</f>
        <v>0</v>
      </c>
      <c r="G55">
        <f>IF(_7217[[#This Row],[Value]]=_7217[[#This Row],[Agree]],_7217[[#This Row],[Count]],0)</f>
        <v>10</v>
      </c>
      <c r="H55">
        <f>_xlfn.XLOOKUP("H.R. 7217",Table2[Bill],Table2[Weight?],"Error")</f>
        <v>10</v>
      </c>
    </row>
    <row r="56" spans="1:8" x14ac:dyDescent="0.2">
      <c r="A56" t="s">
        <v>84</v>
      </c>
      <c r="B56" t="s">
        <v>5</v>
      </c>
      <c r="C56" t="s">
        <v>31</v>
      </c>
      <c r="D56" t="s">
        <v>7</v>
      </c>
      <c r="E56">
        <f>IF(_7217[[#This Row],[Vote]]="YEA",1,0)</f>
        <v>1</v>
      </c>
      <c r="F56">
        <f>_xlfn.XLOOKUP("H.R. 7217",Table2[Bill],Table2[Agree Value])</f>
        <v>0</v>
      </c>
      <c r="G56">
        <f>IF(_7217[[#This Row],[Value]]=_7217[[#This Row],[Agree]],_7217[[#This Row],[Count]],0)</f>
        <v>0</v>
      </c>
      <c r="H56">
        <f>_xlfn.XLOOKUP("H.R. 7217",Table2[Bill],Table2[Weight?],"Error")</f>
        <v>10</v>
      </c>
    </row>
    <row r="57" spans="1:8" x14ac:dyDescent="0.2">
      <c r="A57" t="s">
        <v>85</v>
      </c>
      <c r="B57" t="s">
        <v>5</v>
      </c>
      <c r="C57" t="s">
        <v>6</v>
      </c>
      <c r="D57" t="s">
        <v>7</v>
      </c>
      <c r="E57">
        <f>IF(_7217[[#This Row],[Vote]]="YEA",1,0)</f>
        <v>1</v>
      </c>
      <c r="F57">
        <f>_xlfn.XLOOKUP("H.R. 7217",Table2[Bill],Table2[Agree Value])</f>
        <v>0</v>
      </c>
      <c r="G57">
        <f>IF(_7217[[#This Row],[Value]]=_7217[[#This Row],[Agree]],_7217[[#This Row],[Count]],0)</f>
        <v>0</v>
      </c>
      <c r="H57">
        <f>_xlfn.XLOOKUP("H.R. 7217",Table2[Bill],Table2[Weight?],"Error")</f>
        <v>10</v>
      </c>
    </row>
    <row r="58" spans="1:8" x14ac:dyDescent="0.2">
      <c r="A58" t="s">
        <v>86</v>
      </c>
      <c r="B58" t="s">
        <v>1</v>
      </c>
      <c r="C58" t="s">
        <v>29</v>
      </c>
      <c r="D58" t="s">
        <v>3</v>
      </c>
      <c r="E58">
        <f>IF(_7217[[#This Row],[Vote]]="YEA",1,0)</f>
        <v>0</v>
      </c>
      <c r="F58">
        <f>_xlfn.XLOOKUP("H.R. 7217",Table2[Bill],Table2[Agree Value])</f>
        <v>0</v>
      </c>
      <c r="G58">
        <f>IF(_7217[[#This Row],[Value]]=_7217[[#This Row],[Agree]],_7217[[#This Row],[Count]],0)</f>
        <v>10</v>
      </c>
      <c r="H58">
        <f>_xlfn.XLOOKUP("H.R. 7217",Table2[Bill],Table2[Weight?],"Error")</f>
        <v>10</v>
      </c>
    </row>
    <row r="59" spans="1:8" x14ac:dyDescent="0.2">
      <c r="A59" t="s">
        <v>87</v>
      </c>
      <c r="B59" t="s">
        <v>5</v>
      </c>
      <c r="C59" t="s">
        <v>13</v>
      </c>
      <c r="D59" t="s">
        <v>7</v>
      </c>
      <c r="E59">
        <f>IF(_7217[[#This Row],[Vote]]="YEA",1,0)</f>
        <v>1</v>
      </c>
      <c r="F59">
        <f>_xlfn.XLOOKUP("H.R. 7217",Table2[Bill],Table2[Agree Value])</f>
        <v>0</v>
      </c>
      <c r="G59">
        <f>IF(_7217[[#This Row],[Value]]=_7217[[#This Row],[Agree]],_7217[[#This Row],[Count]],0)</f>
        <v>0</v>
      </c>
      <c r="H59">
        <f>_xlfn.XLOOKUP("H.R. 7217",Table2[Bill],Table2[Weight?],"Error")</f>
        <v>10</v>
      </c>
    </row>
    <row r="60" spans="1:8" x14ac:dyDescent="0.2">
      <c r="A60" t="s">
        <v>88</v>
      </c>
      <c r="B60" t="s">
        <v>1</v>
      </c>
      <c r="C60" t="s">
        <v>89</v>
      </c>
      <c r="D60" t="s">
        <v>3</v>
      </c>
      <c r="E60">
        <f>IF(_7217[[#This Row],[Vote]]="YEA",1,0)</f>
        <v>0</v>
      </c>
      <c r="F60">
        <f>_xlfn.XLOOKUP("H.R. 7217",Table2[Bill],Table2[Agree Value])</f>
        <v>0</v>
      </c>
      <c r="G60">
        <f>IF(_7217[[#This Row],[Value]]=_7217[[#This Row],[Agree]],_7217[[#This Row],[Count]],0)</f>
        <v>10</v>
      </c>
      <c r="H60">
        <f>_xlfn.XLOOKUP("H.R. 7217",Table2[Bill],Table2[Weight?],"Error")</f>
        <v>10</v>
      </c>
    </row>
    <row r="61" spans="1:8" x14ac:dyDescent="0.2">
      <c r="A61" t="s">
        <v>90</v>
      </c>
      <c r="B61" t="s">
        <v>5</v>
      </c>
      <c r="C61" t="s">
        <v>15</v>
      </c>
      <c r="D61" t="s">
        <v>7</v>
      </c>
      <c r="E61">
        <f>IF(_7217[[#This Row],[Vote]]="YEA",1,0)</f>
        <v>1</v>
      </c>
      <c r="F61">
        <f>_xlfn.XLOOKUP("H.R. 7217",Table2[Bill],Table2[Agree Value])</f>
        <v>0</v>
      </c>
      <c r="G61">
        <f>IF(_7217[[#This Row],[Value]]=_7217[[#This Row],[Agree]],_7217[[#This Row],[Count]],0)</f>
        <v>0</v>
      </c>
      <c r="H61">
        <f>_xlfn.XLOOKUP("H.R. 7217",Table2[Bill],Table2[Weight?],"Error")</f>
        <v>10</v>
      </c>
    </row>
    <row r="62" spans="1:8" x14ac:dyDescent="0.2">
      <c r="A62" t="s">
        <v>91</v>
      </c>
      <c r="B62" t="s">
        <v>1</v>
      </c>
      <c r="C62" t="s">
        <v>66</v>
      </c>
      <c r="D62" t="s">
        <v>7</v>
      </c>
      <c r="E62">
        <f>IF(_7217[[#This Row],[Vote]]="YEA",1,0)</f>
        <v>1</v>
      </c>
      <c r="F62">
        <f>_xlfn.XLOOKUP("H.R. 7217",Table2[Bill],Table2[Agree Value])</f>
        <v>0</v>
      </c>
      <c r="G62">
        <f>IF(_7217[[#This Row],[Value]]=_7217[[#This Row],[Agree]],_7217[[#This Row],[Count]],0)</f>
        <v>0</v>
      </c>
      <c r="H62">
        <f>_xlfn.XLOOKUP("H.R. 7217",Table2[Bill],Table2[Weight?],"Error")</f>
        <v>10</v>
      </c>
    </row>
    <row r="63" spans="1:8" x14ac:dyDescent="0.2">
      <c r="A63" t="s">
        <v>92</v>
      </c>
      <c r="B63" t="s">
        <v>1</v>
      </c>
      <c r="C63" t="s">
        <v>15</v>
      </c>
      <c r="D63" t="s">
        <v>3</v>
      </c>
      <c r="E63">
        <f>IF(_7217[[#This Row],[Vote]]="YEA",1,0)</f>
        <v>0</v>
      </c>
      <c r="F63">
        <f>_xlfn.XLOOKUP("H.R. 7217",Table2[Bill],Table2[Agree Value])</f>
        <v>0</v>
      </c>
      <c r="G63">
        <f>IF(_7217[[#This Row],[Value]]=_7217[[#This Row],[Agree]],_7217[[#This Row],[Count]],0)</f>
        <v>10</v>
      </c>
      <c r="H63">
        <f>_xlfn.XLOOKUP("H.R. 7217",Table2[Bill],Table2[Weight?],"Error")</f>
        <v>10</v>
      </c>
    </row>
    <row r="64" spans="1:8" x14ac:dyDescent="0.2">
      <c r="A64" t="s">
        <v>93</v>
      </c>
      <c r="B64" t="s">
        <v>1</v>
      </c>
      <c r="C64" t="s">
        <v>94</v>
      </c>
      <c r="D64" t="s">
        <v>3</v>
      </c>
      <c r="E64">
        <f>IF(_7217[[#This Row],[Vote]]="YEA",1,0)</f>
        <v>0</v>
      </c>
      <c r="F64">
        <f>_xlfn.XLOOKUP("H.R. 7217",Table2[Bill],Table2[Agree Value])</f>
        <v>0</v>
      </c>
      <c r="G64">
        <f>IF(_7217[[#This Row],[Value]]=_7217[[#This Row],[Agree]],_7217[[#This Row],[Count]],0)</f>
        <v>10</v>
      </c>
      <c r="H64">
        <f>_xlfn.XLOOKUP("H.R. 7217",Table2[Bill],Table2[Weight?],"Error")</f>
        <v>10</v>
      </c>
    </row>
    <row r="65" spans="1:8" x14ac:dyDescent="0.2">
      <c r="A65" t="s">
        <v>95</v>
      </c>
      <c r="B65" t="s">
        <v>1</v>
      </c>
      <c r="C65" t="s">
        <v>62</v>
      </c>
      <c r="D65" t="s">
        <v>3</v>
      </c>
      <c r="E65">
        <f>IF(_7217[[#This Row],[Vote]]="YEA",1,0)</f>
        <v>0</v>
      </c>
      <c r="F65">
        <f>_xlfn.XLOOKUP("H.R. 7217",Table2[Bill],Table2[Agree Value])</f>
        <v>0</v>
      </c>
      <c r="G65">
        <f>IF(_7217[[#This Row],[Value]]=_7217[[#This Row],[Agree]],_7217[[#This Row],[Count]],0)</f>
        <v>10</v>
      </c>
      <c r="H65">
        <f>_xlfn.XLOOKUP("H.R. 7217",Table2[Bill],Table2[Weight?],"Error")</f>
        <v>10</v>
      </c>
    </row>
    <row r="66" spans="1:8" x14ac:dyDescent="0.2">
      <c r="A66" t="s">
        <v>96</v>
      </c>
      <c r="B66" t="s">
        <v>1</v>
      </c>
      <c r="C66" t="s">
        <v>39</v>
      </c>
      <c r="D66" t="s">
        <v>7</v>
      </c>
      <c r="E66">
        <f>IF(_7217[[#This Row],[Vote]]="YEA",1,0)</f>
        <v>1</v>
      </c>
      <c r="F66">
        <f>_xlfn.XLOOKUP("H.R. 7217",Table2[Bill],Table2[Agree Value])</f>
        <v>0</v>
      </c>
      <c r="G66">
        <f>IF(_7217[[#This Row],[Value]]=_7217[[#This Row],[Agree]],_7217[[#This Row],[Count]],0)</f>
        <v>0</v>
      </c>
      <c r="H66">
        <f>_xlfn.XLOOKUP("H.R. 7217",Table2[Bill],Table2[Weight?],"Error")</f>
        <v>10</v>
      </c>
    </row>
    <row r="67" spans="1:8" x14ac:dyDescent="0.2">
      <c r="A67" t="s">
        <v>97</v>
      </c>
      <c r="B67" t="s">
        <v>1</v>
      </c>
      <c r="C67" t="s">
        <v>15</v>
      </c>
      <c r="D67" t="s">
        <v>3</v>
      </c>
      <c r="E67">
        <f>IF(_7217[[#This Row],[Vote]]="YEA",1,0)</f>
        <v>0</v>
      </c>
      <c r="F67">
        <f>_xlfn.XLOOKUP("H.R. 7217",Table2[Bill],Table2[Agree Value])</f>
        <v>0</v>
      </c>
      <c r="G67">
        <f>IF(_7217[[#This Row],[Value]]=_7217[[#This Row],[Agree]],_7217[[#This Row],[Count]],0)</f>
        <v>10</v>
      </c>
      <c r="H67">
        <f>_xlfn.XLOOKUP("H.R. 7217",Table2[Bill],Table2[Weight?],"Error")</f>
        <v>10</v>
      </c>
    </row>
    <row r="68" spans="1:8" x14ac:dyDescent="0.2">
      <c r="A68" t="s">
        <v>98</v>
      </c>
      <c r="B68" t="s">
        <v>5</v>
      </c>
      <c r="C68" t="s">
        <v>42</v>
      </c>
      <c r="D68" t="s">
        <v>7</v>
      </c>
      <c r="E68">
        <f>IF(_7217[[#This Row],[Vote]]="YEA",1,0)</f>
        <v>1</v>
      </c>
      <c r="F68">
        <f>_xlfn.XLOOKUP("H.R. 7217",Table2[Bill],Table2[Agree Value])</f>
        <v>0</v>
      </c>
      <c r="G68">
        <f>IF(_7217[[#This Row],[Value]]=_7217[[#This Row],[Agree]],_7217[[#This Row],[Count]],0)</f>
        <v>0</v>
      </c>
      <c r="H68">
        <f>_xlfn.XLOOKUP("H.R. 7217",Table2[Bill],Table2[Weight?],"Error")</f>
        <v>10</v>
      </c>
    </row>
    <row r="69" spans="1:8" x14ac:dyDescent="0.2">
      <c r="A69" t="s">
        <v>99</v>
      </c>
      <c r="B69" t="s">
        <v>1</v>
      </c>
      <c r="C69" t="s">
        <v>39</v>
      </c>
      <c r="D69" t="s">
        <v>7</v>
      </c>
      <c r="E69">
        <f>IF(_7217[[#This Row],[Vote]]="YEA",1,0)</f>
        <v>1</v>
      </c>
      <c r="F69">
        <f>_xlfn.XLOOKUP("H.R. 7217",Table2[Bill],Table2[Agree Value])</f>
        <v>0</v>
      </c>
      <c r="G69">
        <f>IF(_7217[[#This Row],[Value]]=_7217[[#This Row],[Agree]],_7217[[#This Row],[Count]],0)</f>
        <v>0</v>
      </c>
      <c r="H69">
        <f>_xlfn.XLOOKUP("H.R. 7217",Table2[Bill],Table2[Weight?],"Error")</f>
        <v>10</v>
      </c>
    </row>
    <row r="70" spans="1:8" x14ac:dyDescent="0.2">
      <c r="A70" t="s">
        <v>100</v>
      </c>
      <c r="B70" t="s">
        <v>1</v>
      </c>
      <c r="C70" t="s">
        <v>9</v>
      </c>
      <c r="D70" t="s">
        <v>3</v>
      </c>
      <c r="E70">
        <f>IF(_7217[[#This Row],[Vote]]="YEA",1,0)</f>
        <v>0</v>
      </c>
      <c r="F70">
        <f>_xlfn.XLOOKUP("H.R. 7217",Table2[Bill],Table2[Agree Value])</f>
        <v>0</v>
      </c>
      <c r="G70">
        <f>IF(_7217[[#This Row],[Value]]=_7217[[#This Row],[Agree]],_7217[[#This Row],[Count]],0)</f>
        <v>10</v>
      </c>
      <c r="H70">
        <f>_xlfn.XLOOKUP("H.R. 7217",Table2[Bill],Table2[Weight?],"Error")</f>
        <v>10</v>
      </c>
    </row>
    <row r="71" spans="1:8" x14ac:dyDescent="0.2">
      <c r="A71" t="s">
        <v>101</v>
      </c>
      <c r="B71" t="s">
        <v>5</v>
      </c>
      <c r="C71" t="s">
        <v>51</v>
      </c>
      <c r="D71" t="s">
        <v>7</v>
      </c>
      <c r="E71">
        <f>IF(_7217[[#This Row],[Vote]]="YEA",1,0)</f>
        <v>1</v>
      </c>
      <c r="F71">
        <f>_xlfn.XLOOKUP("H.R. 7217",Table2[Bill],Table2[Agree Value])</f>
        <v>0</v>
      </c>
      <c r="G71">
        <f>IF(_7217[[#This Row],[Value]]=_7217[[#This Row],[Agree]],_7217[[#This Row],[Count]],0)</f>
        <v>0</v>
      </c>
      <c r="H71">
        <f>_xlfn.XLOOKUP("H.R. 7217",Table2[Bill],Table2[Weight?],"Error")</f>
        <v>10</v>
      </c>
    </row>
    <row r="72" spans="1:8" x14ac:dyDescent="0.2">
      <c r="A72" t="s">
        <v>102</v>
      </c>
      <c r="B72" t="s">
        <v>1</v>
      </c>
      <c r="C72" t="s">
        <v>24</v>
      </c>
      <c r="D72" t="s">
        <v>3</v>
      </c>
      <c r="E72">
        <f>IF(_7217[[#This Row],[Vote]]="YEA",1,0)</f>
        <v>0</v>
      </c>
      <c r="F72">
        <f>_xlfn.XLOOKUP("H.R. 7217",Table2[Bill],Table2[Agree Value])</f>
        <v>0</v>
      </c>
      <c r="G72">
        <f>IF(_7217[[#This Row],[Value]]=_7217[[#This Row],[Agree]],_7217[[#This Row],[Count]],0)</f>
        <v>10</v>
      </c>
      <c r="H72">
        <f>_xlfn.XLOOKUP("H.R. 7217",Table2[Bill],Table2[Weight?],"Error")</f>
        <v>10</v>
      </c>
    </row>
    <row r="73" spans="1:8" x14ac:dyDescent="0.2">
      <c r="A73" t="s">
        <v>103</v>
      </c>
      <c r="B73" t="s">
        <v>1</v>
      </c>
      <c r="C73" t="s">
        <v>64</v>
      </c>
      <c r="D73" t="s">
        <v>3</v>
      </c>
      <c r="E73">
        <f>IF(_7217[[#This Row],[Vote]]="YEA",1,0)</f>
        <v>0</v>
      </c>
      <c r="F73">
        <f>_xlfn.XLOOKUP("H.R. 7217",Table2[Bill],Table2[Agree Value])</f>
        <v>0</v>
      </c>
      <c r="G73">
        <f>IF(_7217[[#This Row],[Value]]=_7217[[#This Row],[Agree]],_7217[[#This Row],[Count]],0)</f>
        <v>10</v>
      </c>
      <c r="H73">
        <f>_xlfn.XLOOKUP("H.R. 7217",Table2[Bill],Table2[Weight?],"Error")</f>
        <v>10</v>
      </c>
    </row>
    <row r="74" spans="1:8" x14ac:dyDescent="0.2">
      <c r="A74" t="s">
        <v>104</v>
      </c>
      <c r="B74" t="s">
        <v>1</v>
      </c>
      <c r="C74" t="s">
        <v>11</v>
      </c>
      <c r="D74" t="s">
        <v>3</v>
      </c>
      <c r="E74">
        <f>IF(_7217[[#This Row],[Vote]]="YEA",1,0)</f>
        <v>0</v>
      </c>
      <c r="F74">
        <f>_xlfn.XLOOKUP("H.R. 7217",Table2[Bill],Table2[Agree Value])</f>
        <v>0</v>
      </c>
      <c r="G74">
        <f>IF(_7217[[#This Row],[Value]]=_7217[[#This Row],[Agree]],_7217[[#This Row],[Count]],0)</f>
        <v>10</v>
      </c>
      <c r="H74">
        <f>_xlfn.XLOOKUP("H.R. 7217",Table2[Bill],Table2[Weight?],"Error")</f>
        <v>10</v>
      </c>
    </row>
    <row r="75" spans="1:8" x14ac:dyDescent="0.2">
      <c r="A75" t="s">
        <v>105</v>
      </c>
      <c r="B75" t="s">
        <v>5</v>
      </c>
      <c r="C75" t="s">
        <v>47</v>
      </c>
      <c r="D75" t="s">
        <v>7</v>
      </c>
      <c r="E75">
        <f>IF(_7217[[#This Row],[Vote]]="YEA",1,0)</f>
        <v>1</v>
      </c>
      <c r="F75">
        <f>_xlfn.XLOOKUP("H.R. 7217",Table2[Bill],Table2[Agree Value])</f>
        <v>0</v>
      </c>
      <c r="G75">
        <f>IF(_7217[[#This Row],[Value]]=_7217[[#This Row],[Agree]],_7217[[#This Row],[Count]],0)</f>
        <v>0</v>
      </c>
      <c r="H75">
        <f>_xlfn.XLOOKUP("H.R. 7217",Table2[Bill],Table2[Weight?],"Error")</f>
        <v>10</v>
      </c>
    </row>
    <row r="76" spans="1:8" x14ac:dyDescent="0.2">
      <c r="A76" t="s">
        <v>106</v>
      </c>
      <c r="B76" t="s">
        <v>5</v>
      </c>
      <c r="C76" t="s">
        <v>15</v>
      </c>
      <c r="D76" t="s">
        <v>7</v>
      </c>
      <c r="E76">
        <f>IF(_7217[[#This Row],[Vote]]="YEA",1,0)</f>
        <v>1</v>
      </c>
      <c r="F76">
        <f>_xlfn.XLOOKUP("H.R. 7217",Table2[Bill],Table2[Agree Value])</f>
        <v>0</v>
      </c>
      <c r="G76">
        <f>IF(_7217[[#This Row],[Value]]=_7217[[#This Row],[Agree]],_7217[[#This Row],[Count]],0)</f>
        <v>0</v>
      </c>
      <c r="H76">
        <f>_xlfn.XLOOKUP("H.R. 7217",Table2[Bill],Table2[Weight?],"Error")</f>
        <v>10</v>
      </c>
    </row>
    <row r="77" spans="1:8" x14ac:dyDescent="0.2">
      <c r="A77" t="s">
        <v>107</v>
      </c>
      <c r="B77" t="s">
        <v>1</v>
      </c>
      <c r="C77" t="s">
        <v>108</v>
      </c>
      <c r="D77" t="s">
        <v>3</v>
      </c>
      <c r="E77">
        <f>IF(_7217[[#This Row],[Vote]]="YEA",1,0)</f>
        <v>0</v>
      </c>
      <c r="F77">
        <f>_xlfn.XLOOKUP("H.R. 7217",Table2[Bill],Table2[Agree Value])</f>
        <v>0</v>
      </c>
      <c r="G77">
        <f>IF(_7217[[#This Row],[Value]]=_7217[[#This Row],[Agree]],_7217[[#This Row],[Count]],0)</f>
        <v>10</v>
      </c>
      <c r="H77">
        <f>_xlfn.XLOOKUP("H.R. 7217",Table2[Bill],Table2[Weight?],"Error")</f>
        <v>10</v>
      </c>
    </row>
    <row r="78" spans="1:8" x14ac:dyDescent="0.2">
      <c r="A78" t="s">
        <v>109</v>
      </c>
      <c r="B78" t="s">
        <v>5</v>
      </c>
      <c r="C78" t="s">
        <v>13</v>
      </c>
      <c r="D78" t="s">
        <v>3</v>
      </c>
      <c r="E78">
        <f>IF(_7217[[#This Row],[Vote]]="YEA",1,0)</f>
        <v>0</v>
      </c>
      <c r="F78">
        <f>_xlfn.XLOOKUP("H.R. 7217",Table2[Bill],Table2[Agree Value])</f>
        <v>0</v>
      </c>
      <c r="G78">
        <f>IF(_7217[[#This Row],[Value]]=_7217[[#This Row],[Agree]],_7217[[#This Row],[Count]],0)</f>
        <v>10</v>
      </c>
      <c r="H78">
        <f>_xlfn.XLOOKUP("H.R. 7217",Table2[Bill],Table2[Weight?],"Error")</f>
        <v>10</v>
      </c>
    </row>
    <row r="79" spans="1:8" x14ac:dyDescent="0.2">
      <c r="A79" t="s">
        <v>110</v>
      </c>
      <c r="B79" t="s">
        <v>1</v>
      </c>
      <c r="C79" t="s">
        <v>75</v>
      </c>
      <c r="D79" t="s">
        <v>3</v>
      </c>
      <c r="E79">
        <f>IF(_7217[[#This Row],[Vote]]="YEA",1,0)</f>
        <v>0</v>
      </c>
      <c r="F79">
        <f>_xlfn.XLOOKUP("H.R. 7217",Table2[Bill],Table2[Agree Value])</f>
        <v>0</v>
      </c>
      <c r="G79">
        <f>IF(_7217[[#This Row],[Value]]=_7217[[#This Row],[Agree]],_7217[[#This Row],[Count]],0)</f>
        <v>10</v>
      </c>
      <c r="H79">
        <f>_xlfn.XLOOKUP("H.R. 7217",Table2[Bill],Table2[Weight?],"Error")</f>
        <v>10</v>
      </c>
    </row>
    <row r="80" spans="1:8" x14ac:dyDescent="0.2">
      <c r="A80" t="s">
        <v>111</v>
      </c>
      <c r="B80" t="s">
        <v>5</v>
      </c>
      <c r="C80" t="s">
        <v>49</v>
      </c>
      <c r="D80" t="s">
        <v>7</v>
      </c>
      <c r="E80">
        <f>IF(_7217[[#This Row],[Vote]]="YEA",1,0)</f>
        <v>1</v>
      </c>
      <c r="F80">
        <f>_xlfn.XLOOKUP("H.R. 7217",Table2[Bill],Table2[Agree Value])</f>
        <v>0</v>
      </c>
      <c r="G80">
        <f>IF(_7217[[#This Row],[Value]]=_7217[[#This Row],[Agree]],_7217[[#This Row],[Count]],0)</f>
        <v>0</v>
      </c>
      <c r="H80">
        <f>_xlfn.XLOOKUP("H.R. 7217",Table2[Bill],Table2[Weight?],"Error")</f>
        <v>10</v>
      </c>
    </row>
    <row r="81" spans="1:8" x14ac:dyDescent="0.2">
      <c r="A81" t="s">
        <v>112</v>
      </c>
      <c r="B81" t="s">
        <v>5</v>
      </c>
      <c r="C81" t="s">
        <v>13</v>
      </c>
      <c r="D81" t="s">
        <v>7</v>
      </c>
      <c r="E81">
        <f>IF(_7217[[#This Row],[Vote]]="YEA",1,0)</f>
        <v>1</v>
      </c>
      <c r="F81">
        <f>_xlfn.XLOOKUP("H.R. 7217",Table2[Bill],Table2[Agree Value])</f>
        <v>0</v>
      </c>
      <c r="G81">
        <f>IF(_7217[[#This Row],[Value]]=_7217[[#This Row],[Agree]],_7217[[#This Row],[Count]],0)</f>
        <v>0</v>
      </c>
      <c r="H81">
        <f>_xlfn.XLOOKUP("H.R. 7217",Table2[Bill],Table2[Weight?],"Error")</f>
        <v>10</v>
      </c>
    </row>
    <row r="82" spans="1:8" x14ac:dyDescent="0.2">
      <c r="A82" t="s">
        <v>113</v>
      </c>
      <c r="B82" t="s">
        <v>5</v>
      </c>
      <c r="C82" t="s">
        <v>36</v>
      </c>
      <c r="D82" t="s">
        <v>7</v>
      </c>
      <c r="E82">
        <f>IF(_7217[[#This Row],[Vote]]="YEA",1,0)</f>
        <v>1</v>
      </c>
      <c r="F82">
        <f>_xlfn.XLOOKUP("H.R. 7217",Table2[Bill],Table2[Agree Value])</f>
        <v>0</v>
      </c>
      <c r="G82">
        <f>IF(_7217[[#This Row],[Value]]=_7217[[#This Row],[Agree]],_7217[[#This Row],[Count]],0)</f>
        <v>0</v>
      </c>
      <c r="H82">
        <f>_xlfn.XLOOKUP("H.R. 7217",Table2[Bill],Table2[Weight?],"Error")</f>
        <v>10</v>
      </c>
    </row>
    <row r="83" spans="1:8" x14ac:dyDescent="0.2">
      <c r="A83" t="s">
        <v>114</v>
      </c>
      <c r="B83" t="s">
        <v>1</v>
      </c>
      <c r="C83" t="s">
        <v>47</v>
      </c>
      <c r="D83" t="s">
        <v>3</v>
      </c>
      <c r="E83">
        <f>IF(_7217[[#This Row],[Vote]]="YEA",1,0)</f>
        <v>0</v>
      </c>
      <c r="F83">
        <f>_xlfn.XLOOKUP("H.R. 7217",Table2[Bill],Table2[Agree Value])</f>
        <v>0</v>
      </c>
      <c r="G83">
        <f>IF(_7217[[#This Row],[Value]]=_7217[[#This Row],[Agree]],_7217[[#This Row],[Count]],0)</f>
        <v>10</v>
      </c>
      <c r="H83">
        <f>_xlfn.XLOOKUP("H.R. 7217",Table2[Bill],Table2[Weight?],"Error")</f>
        <v>10</v>
      </c>
    </row>
    <row r="84" spans="1:8" x14ac:dyDescent="0.2">
      <c r="A84" t="s">
        <v>115</v>
      </c>
      <c r="B84" t="s">
        <v>1</v>
      </c>
      <c r="C84" t="s">
        <v>9</v>
      </c>
      <c r="D84" t="s">
        <v>7</v>
      </c>
      <c r="E84">
        <f>IF(_7217[[#This Row],[Vote]]="YEA",1,0)</f>
        <v>1</v>
      </c>
      <c r="F84">
        <f>_xlfn.XLOOKUP("H.R. 7217",Table2[Bill],Table2[Agree Value])</f>
        <v>0</v>
      </c>
      <c r="G84">
        <f>IF(_7217[[#This Row],[Value]]=_7217[[#This Row],[Agree]],_7217[[#This Row],[Count]],0)</f>
        <v>0</v>
      </c>
      <c r="H84">
        <f>_xlfn.XLOOKUP("H.R. 7217",Table2[Bill],Table2[Weight?],"Error")</f>
        <v>10</v>
      </c>
    </row>
    <row r="85" spans="1:8" x14ac:dyDescent="0.2">
      <c r="A85" t="s">
        <v>116</v>
      </c>
      <c r="B85" t="s">
        <v>1</v>
      </c>
      <c r="C85" t="s">
        <v>9</v>
      </c>
      <c r="D85" t="s">
        <v>7</v>
      </c>
      <c r="E85">
        <f>IF(_7217[[#This Row],[Vote]]="YEA",1,0)</f>
        <v>1</v>
      </c>
      <c r="F85">
        <f>_xlfn.XLOOKUP("H.R. 7217",Table2[Bill],Table2[Agree Value])</f>
        <v>0</v>
      </c>
      <c r="G85">
        <f>IF(_7217[[#This Row],[Value]]=_7217[[#This Row],[Agree]],_7217[[#This Row],[Count]],0)</f>
        <v>0</v>
      </c>
      <c r="H85">
        <f>_xlfn.XLOOKUP("H.R. 7217",Table2[Bill],Table2[Weight?],"Error")</f>
        <v>10</v>
      </c>
    </row>
    <row r="86" spans="1:8" x14ac:dyDescent="0.2">
      <c r="A86" t="s">
        <v>117</v>
      </c>
      <c r="B86" t="s">
        <v>1</v>
      </c>
      <c r="C86" t="s">
        <v>118</v>
      </c>
      <c r="D86" t="s">
        <v>3</v>
      </c>
      <c r="E86">
        <f>IF(_7217[[#This Row],[Vote]]="YEA",1,0)</f>
        <v>0</v>
      </c>
      <c r="F86">
        <f>_xlfn.XLOOKUP("H.R. 7217",Table2[Bill],Table2[Agree Value])</f>
        <v>0</v>
      </c>
      <c r="G86">
        <f>IF(_7217[[#This Row],[Value]]=_7217[[#This Row],[Agree]],_7217[[#This Row],[Count]],0)</f>
        <v>10</v>
      </c>
      <c r="H86">
        <f>_xlfn.XLOOKUP("H.R. 7217",Table2[Bill],Table2[Weight?],"Error")</f>
        <v>10</v>
      </c>
    </row>
    <row r="87" spans="1:8" x14ac:dyDescent="0.2">
      <c r="A87" t="s">
        <v>119</v>
      </c>
      <c r="B87" t="s">
        <v>1</v>
      </c>
      <c r="C87" t="s">
        <v>120</v>
      </c>
      <c r="D87" t="s">
        <v>7</v>
      </c>
      <c r="E87">
        <f>IF(_7217[[#This Row],[Vote]]="YEA",1,0)</f>
        <v>1</v>
      </c>
      <c r="F87">
        <f>_xlfn.XLOOKUP("H.R. 7217",Table2[Bill],Table2[Agree Value])</f>
        <v>0</v>
      </c>
      <c r="G87">
        <f>IF(_7217[[#This Row],[Value]]=_7217[[#This Row],[Agree]],_7217[[#This Row],[Count]],0)</f>
        <v>0</v>
      </c>
      <c r="H87">
        <f>_xlfn.XLOOKUP("H.R. 7217",Table2[Bill],Table2[Weight?],"Error")</f>
        <v>10</v>
      </c>
    </row>
    <row r="88" spans="1:8" x14ac:dyDescent="0.2">
      <c r="A88" t="s">
        <v>121</v>
      </c>
      <c r="B88" t="s">
        <v>5</v>
      </c>
      <c r="C88" t="s">
        <v>51</v>
      </c>
      <c r="D88" t="s">
        <v>3</v>
      </c>
      <c r="E88">
        <f>IF(_7217[[#This Row],[Vote]]="YEA",1,0)</f>
        <v>0</v>
      </c>
      <c r="F88">
        <f>_xlfn.XLOOKUP("H.R. 7217",Table2[Bill],Table2[Agree Value])</f>
        <v>0</v>
      </c>
      <c r="G88">
        <f>IF(_7217[[#This Row],[Value]]=_7217[[#This Row],[Agree]],_7217[[#This Row],[Count]],0)</f>
        <v>10</v>
      </c>
      <c r="H88">
        <f>_xlfn.XLOOKUP("H.R. 7217",Table2[Bill],Table2[Weight?],"Error")</f>
        <v>10</v>
      </c>
    </row>
    <row r="89" spans="1:8" x14ac:dyDescent="0.2">
      <c r="A89" t="s">
        <v>122</v>
      </c>
      <c r="B89" t="s">
        <v>5</v>
      </c>
      <c r="C89" t="s">
        <v>123</v>
      </c>
      <c r="D89" t="s">
        <v>7</v>
      </c>
      <c r="E89">
        <f>IF(_7217[[#This Row],[Vote]]="YEA",1,0)</f>
        <v>1</v>
      </c>
      <c r="F89">
        <f>_xlfn.XLOOKUP("H.R. 7217",Table2[Bill],Table2[Agree Value])</f>
        <v>0</v>
      </c>
      <c r="G89">
        <f>IF(_7217[[#This Row],[Value]]=_7217[[#This Row],[Agree]],_7217[[#This Row],[Count]],0)</f>
        <v>0</v>
      </c>
      <c r="H89">
        <f>_xlfn.XLOOKUP("H.R. 7217",Table2[Bill],Table2[Weight?],"Error")</f>
        <v>10</v>
      </c>
    </row>
    <row r="90" spans="1:8" x14ac:dyDescent="0.2">
      <c r="A90" t="s">
        <v>124</v>
      </c>
      <c r="B90" t="s">
        <v>5</v>
      </c>
      <c r="C90" t="s">
        <v>15</v>
      </c>
      <c r="D90" t="s">
        <v>7</v>
      </c>
      <c r="E90">
        <f>IF(_7217[[#This Row],[Vote]]="YEA",1,0)</f>
        <v>1</v>
      </c>
      <c r="F90">
        <f>_xlfn.XLOOKUP("H.R. 7217",Table2[Bill],Table2[Agree Value])</f>
        <v>0</v>
      </c>
      <c r="G90">
        <f>IF(_7217[[#This Row],[Value]]=_7217[[#This Row],[Agree]],_7217[[#This Row],[Count]],0)</f>
        <v>0</v>
      </c>
      <c r="H90">
        <f>_xlfn.XLOOKUP("H.R. 7217",Table2[Bill],Table2[Weight?],"Error")</f>
        <v>10</v>
      </c>
    </row>
    <row r="91" spans="1:8" x14ac:dyDescent="0.2">
      <c r="A91" t="s">
        <v>125</v>
      </c>
      <c r="B91" t="s">
        <v>1</v>
      </c>
      <c r="C91" t="s">
        <v>15</v>
      </c>
      <c r="D91" t="s">
        <v>3</v>
      </c>
      <c r="E91">
        <f>IF(_7217[[#This Row],[Vote]]="YEA",1,0)</f>
        <v>0</v>
      </c>
      <c r="F91">
        <f>_xlfn.XLOOKUP("H.R. 7217",Table2[Bill],Table2[Agree Value])</f>
        <v>0</v>
      </c>
      <c r="G91">
        <f>IF(_7217[[#This Row],[Value]]=_7217[[#This Row],[Agree]],_7217[[#This Row],[Count]],0)</f>
        <v>10</v>
      </c>
      <c r="H91">
        <f>_xlfn.XLOOKUP("H.R. 7217",Table2[Bill],Table2[Weight?],"Error")</f>
        <v>10</v>
      </c>
    </row>
    <row r="92" spans="1:8" x14ac:dyDescent="0.2">
      <c r="A92" t="s">
        <v>126</v>
      </c>
      <c r="B92" t="s">
        <v>1</v>
      </c>
      <c r="C92" t="s">
        <v>59</v>
      </c>
      <c r="D92" t="s">
        <v>3</v>
      </c>
      <c r="E92">
        <f>IF(_7217[[#This Row],[Vote]]="YEA",1,0)</f>
        <v>0</v>
      </c>
      <c r="F92">
        <f>_xlfn.XLOOKUP("H.R. 7217",Table2[Bill],Table2[Agree Value])</f>
        <v>0</v>
      </c>
      <c r="G92">
        <f>IF(_7217[[#This Row],[Value]]=_7217[[#This Row],[Agree]],_7217[[#This Row],[Count]],0)</f>
        <v>10</v>
      </c>
      <c r="H92">
        <f>_xlfn.XLOOKUP("H.R. 7217",Table2[Bill],Table2[Weight?],"Error")</f>
        <v>10</v>
      </c>
    </row>
    <row r="93" spans="1:8" x14ac:dyDescent="0.2">
      <c r="A93" t="s">
        <v>127</v>
      </c>
      <c r="B93" t="s">
        <v>1</v>
      </c>
      <c r="C93" t="s">
        <v>15</v>
      </c>
      <c r="D93" t="s">
        <v>7</v>
      </c>
      <c r="E93">
        <f>IF(_7217[[#This Row],[Vote]]="YEA",1,0)</f>
        <v>1</v>
      </c>
      <c r="F93">
        <f>_xlfn.XLOOKUP("H.R. 7217",Table2[Bill],Table2[Agree Value])</f>
        <v>0</v>
      </c>
      <c r="G93">
        <f>IF(_7217[[#This Row],[Value]]=_7217[[#This Row],[Agree]],_7217[[#This Row],[Count]],0)</f>
        <v>0</v>
      </c>
      <c r="H93">
        <f>_xlfn.XLOOKUP("H.R. 7217",Table2[Bill],Table2[Weight?],"Error")</f>
        <v>10</v>
      </c>
    </row>
    <row r="94" spans="1:8" x14ac:dyDescent="0.2">
      <c r="A94" t="s">
        <v>128</v>
      </c>
      <c r="B94" t="s">
        <v>5</v>
      </c>
      <c r="C94" t="s">
        <v>129</v>
      </c>
      <c r="D94" t="s">
        <v>7</v>
      </c>
      <c r="E94">
        <f>IF(_7217[[#This Row],[Vote]]="YEA",1,0)</f>
        <v>1</v>
      </c>
      <c r="F94">
        <f>_xlfn.XLOOKUP("H.R. 7217",Table2[Bill],Table2[Agree Value])</f>
        <v>0</v>
      </c>
      <c r="G94">
        <f>IF(_7217[[#This Row],[Value]]=_7217[[#This Row],[Agree]],_7217[[#This Row],[Count]],0)</f>
        <v>0</v>
      </c>
      <c r="H94">
        <f>_xlfn.XLOOKUP("H.R. 7217",Table2[Bill],Table2[Weight?],"Error")</f>
        <v>10</v>
      </c>
    </row>
    <row r="95" spans="1:8" x14ac:dyDescent="0.2">
      <c r="A95" t="s">
        <v>130</v>
      </c>
      <c r="B95" t="s">
        <v>5</v>
      </c>
      <c r="C95" t="s">
        <v>64</v>
      </c>
      <c r="D95" t="s">
        <v>7</v>
      </c>
      <c r="E95">
        <f>IF(_7217[[#This Row],[Vote]]="YEA",1,0)</f>
        <v>1</v>
      </c>
      <c r="F95">
        <f>_xlfn.XLOOKUP("H.R. 7217",Table2[Bill],Table2[Agree Value])</f>
        <v>0</v>
      </c>
      <c r="G95">
        <f>IF(_7217[[#This Row],[Value]]=_7217[[#This Row],[Agree]],_7217[[#This Row],[Count]],0)</f>
        <v>0</v>
      </c>
      <c r="H95">
        <f>_xlfn.XLOOKUP("H.R. 7217",Table2[Bill],Table2[Weight?],"Error")</f>
        <v>10</v>
      </c>
    </row>
    <row r="96" spans="1:8" x14ac:dyDescent="0.2">
      <c r="A96" t="s">
        <v>131</v>
      </c>
      <c r="B96" t="s">
        <v>1</v>
      </c>
      <c r="C96" t="s">
        <v>132</v>
      </c>
      <c r="D96" t="s">
        <v>3</v>
      </c>
      <c r="E96">
        <f>IF(_7217[[#This Row],[Vote]]="YEA",1,0)</f>
        <v>0</v>
      </c>
      <c r="F96">
        <f>_xlfn.XLOOKUP("H.R. 7217",Table2[Bill],Table2[Agree Value])</f>
        <v>0</v>
      </c>
      <c r="G96">
        <f>IF(_7217[[#This Row],[Value]]=_7217[[#This Row],[Agree]],_7217[[#This Row],[Count]],0)</f>
        <v>10</v>
      </c>
      <c r="H96">
        <f>_xlfn.XLOOKUP("H.R. 7217",Table2[Bill],Table2[Weight?],"Error")</f>
        <v>10</v>
      </c>
    </row>
    <row r="97" spans="1:8" x14ac:dyDescent="0.2">
      <c r="A97" t="s">
        <v>133</v>
      </c>
      <c r="B97" t="s">
        <v>5</v>
      </c>
      <c r="C97" t="s">
        <v>31</v>
      </c>
      <c r="D97" t="s">
        <v>3</v>
      </c>
      <c r="E97">
        <f>IF(_7217[[#This Row],[Vote]]="YEA",1,0)</f>
        <v>0</v>
      </c>
      <c r="F97">
        <f>_xlfn.XLOOKUP("H.R. 7217",Table2[Bill],Table2[Agree Value])</f>
        <v>0</v>
      </c>
      <c r="G97">
        <f>IF(_7217[[#This Row],[Value]]=_7217[[#This Row],[Agree]],_7217[[#This Row],[Count]],0)</f>
        <v>10</v>
      </c>
      <c r="H97">
        <f>_xlfn.XLOOKUP("H.R. 7217",Table2[Bill],Table2[Weight?],"Error")</f>
        <v>10</v>
      </c>
    </row>
    <row r="98" spans="1:8" x14ac:dyDescent="0.2">
      <c r="A98" t="s">
        <v>134</v>
      </c>
      <c r="B98" t="s">
        <v>1</v>
      </c>
      <c r="C98" t="s">
        <v>62</v>
      </c>
      <c r="D98" t="s">
        <v>3</v>
      </c>
      <c r="E98">
        <f>IF(_7217[[#This Row],[Vote]]="YEA",1,0)</f>
        <v>0</v>
      </c>
      <c r="F98">
        <f>_xlfn.XLOOKUP("H.R. 7217",Table2[Bill],Table2[Agree Value])</f>
        <v>0</v>
      </c>
      <c r="G98">
        <f>IF(_7217[[#This Row],[Value]]=_7217[[#This Row],[Agree]],_7217[[#This Row],[Count]],0)</f>
        <v>10</v>
      </c>
      <c r="H98">
        <f>_xlfn.XLOOKUP("H.R. 7217",Table2[Bill],Table2[Weight?],"Error")</f>
        <v>10</v>
      </c>
    </row>
    <row r="99" spans="1:8" x14ac:dyDescent="0.2">
      <c r="A99" t="s">
        <v>135</v>
      </c>
      <c r="B99" t="s">
        <v>1</v>
      </c>
      <c r="C99" t="s">
        <v>2</v>
      </c>
      <c r="D99" t="s">
        <v>7</v>
      </c>
      <c r="E99">
        <f>IF(_7217[[#This Row],[Vote]]="YEA",1,0)</f>
        <v>1</v>
      </c>
      <c r="F99">
        <f>_xlfn.XLOOKUP("H.R. 7217",Table2[Bill],Table2[Agree Value])</f>
        <v>0</v>
      </c>
      <c r="G99">
        <f>IF(_7217[[#This Row],[Value]]=_7217[[#This Row],[Agree]],_7217[[#This Row],[Count]],0)</f>
        <v>0</v>
      </c>
      <c r="H99">
        <f>_xlfn.XLOOKUP("H.R. 7217",Table2[Bill],Table2[Weight?],"Error")</f>
        <v>10</v>
      </c>
    </row>
    <row r="100" spans="1:8" x14ac:dyDescent="0.2">
      <c r="A100" t="s">
        <v>136</v>
      </c>
      <c r="B100" t="s">
        <v>5</v>
      </c>
      <c r="C100" t="s">
        <v>15</v>
      </c>
      <c r="D100" t="s">
        <v>7</v>
      </c>
      <c r="E100">
        <f>IF(_7217[[#This Row],[Vote]]="YEA",1,0)</f>
        <v>1</v>
      </c>
      <c r="F100">
        <f>_xlfn.XLOOKUP("H.R. 7217",Table2[Bill],Table2[Agree Value])</f>
        <v>0</v>
      </c>
      <c r="G100">
        <f>IF(_7217[[#This Row],[Value]]=_7217[[#This Row],[Agree]],_7217[[#This Row],[Count]],0)</f>
        <v>0</v>
      </c>
      <c r="H100">
        <f>_xlfn.XLOOKUP("H.R. 7217",Table2[Bill],Table2[Weight?],"Error")</f>
        <v>10</v>
      </c>
    </row>
    <row r="101" spans="1:8" x14ac:dyDescent="0.2">
      <c r="A101" t="s">
        <v>137</v>
      </c>
      <c r="B101" t="s">
        <v>1</v>
      </c>
      <c r="C101" t="s">
        <v>66</v>
      </c>
      <c r="D101" t="s">
        <v>3</v>
      </c>
      <c r="E101">
        <f>IF(_7217[[#This Row],[Vote]]="YEA",1,0)</f>
        <v>0</v>
      </c>
      <c r="F101">
        <f>_xlfn.XLOOKUP("H.R. 7217",Table2[Bill],Table2[Agree Value])</f>
        <v>0</v>
      </c>
      <c r="G101">
        <f>IF(_7217[[#This Row],[Value]]=_7217[[#This Row],[Agree]],_7217[[#This Row],[Count]],0)</f>
        <v>10</v>
      </c>
      <c r="H101">
        <f>_xlfn.XLOOKUP("H.R. 7217",Table2[Bill],Table2[Weight?],"Error")</f>
        <v>10</v>
      </c>
    </row>
    <row r="102" spans="1:8" x14ac:dyDescent="0.2">
      <c r="A102" t="s">
        <v>138</v>
      </c>
      <c r="B102" t="s">
        <v>1</v>
      </c>
      <c r="C102" t="s">
        <v>59</v>
      </c>
      <c r="D102" t="s">
        <v>3</v>
      </c>
      <c r="E102">
        <f>IF(_7217[[#This Row],[Vote]]="YEA",1,0)</f>
        <v>0</v>
      </c>
      <c r="F102">
        <f>_xlfn.XLOOKUP("H.R. 7217",Table2[Bill],Table2[Agree Value])</f>
        <v>0</v>
      </c>
      <c r="G102">
        <f>IF(_7217[[#This Row],[Value]]=_7217[[#This Row],[Agree]],_7217[[#This Row],[Count]],0)</f>
        <v>10</v>
      </c>
      <c r="H102">
        <f>_xlfn.XLOOKUP("H.R. 7217",Table2[Bill],Table2[Weight?],"Error")</f>
        <v>10</v>
      </c>
    </row>
    <row r="103" spans="1:8" x14ac:dyDescent="0.2">
      <c r="A103" t="s">
        <v>139</v>
      </c>
      <c r="B103" t="s">
        <v>1</v>
      </c>
      <c r="C103" t="s">
        <v>118</v>
      </c>
      <c r="D103" t="s">
        <v>3</v>
      </c>
      <c r="E103">
        <f>IF(_7217[[#This Row],[Vote]]="YEA",1,0)</f>
        <v>0</v>
      </c>
      <c r="F103">
        <f>_xlfn.XLOOKUP("H.R. 7217",Table2[Bill],Table2[Agree Value])</f>
        <v>0</v>
      </c>
      <c r="G103">
        <f>IF(_7217[[#This Row],[Value]]=_7217[[#This Row],[Agree]],_7217[[#This Row],[Count]],0)</f>
        <v>10</v>
      </c>
      <c r="H103">
        <f>_xlfn.XLOOKUP("H.R. 7217",Table2[Bill],Table2[Weight?],"Error")</f>
        <v>10</v>
      </c>
    </row>
    <row r="104" spans="1:8" x14ac:dyDescent="0.2">
      <c r="A104" t="s">
        <v>140</v>
      </c>
      <c r="B104" t="s">
        <v>1</v>
      </c>
      <c r="C104" t="s">
        <v>141</v>
      </c>
      <c r="D104" t="s">
        <v>3</v>
      </c>
      <c r="E104">
        <f>IF(_7217[[#This Row],[Vote]]="YEA",1,0)</f>
        <v>0</v>
      </c>
      <c r="F104">
        <f>_xlfn.XLOOKUP("H.R. 7217",Table2[Bill],Table2[Agree Value])</f>
        <v>0</v>
      </c>
      <c r="G104">
        <f>IF(_7217[[#This Row],[Value]]=_7217[[#This Row],[Agree]],_7217[[#This Row],[Count]],0)</f>
        <v>10</v>
      </c>
      <c r="H104">
        <f>_xlfn.XLOOKUP("H.R. 7217",Table2[Bill],Table2[Weight?],"Error")</f>
        <v>10</v>
      </c>
    </row>
    <row r="105" spans="1:8" x14ac:dyDescent="0.2">
      <c r="A105" t="s">
        <v>142</v>
      </c>
      <c r="B105" t="s">
        <v>1</v>
      </c>
      <c r="C105" t="s">
        <v>66</v>
      </c>
      <c r="D105" t="s">
        <v>3</v>
      </c>
      <c r="E105">
        <f>IF(_7217[[#This Row],[Vote]]="YEA",1,0)</f>
        <v>0</v>
      </c>
      <c r="F105">
        <f>_xlfn.XLOOKUP("H.R. 7217",Table2[Bill],Table2[Agree Value])</f>
        <v>0</v>
      </c>
      <c r="G105">
        <f>IF(_7217[[#This Row],[Value]]=_7217[[#This Row],[Agree]],_7217[[#This Row],[Count]],0)</f>
        <v>10</v>
      </c>
      <c r="H105">
        <f>_xlfn.XLOOKUP("H.R. 7217",Table2[Bill],Table2[Weight?],"Error")</f>
        <v>10</v>
      </c>
    </row>
    <row r="106" spans="1:8" x14ac:dyDescent="0.2">
      <c r="A106" t="s">
        <v>143</v>
      </c>
      <c r="B106" t="s">
        <v>1</v>
      </c>
      <c r="C106" t="s">
        <v>9</v>
      </c>
      <c r="D106" t="s">
        <v>3</v>
      </c>
      <c r="E106">
        <f>IF(_7217[[#This Row],[Vote]]="YEA",1,0)</f>
        <v>0</v>
      </c>
      <c r="F106">
        <f>_xlfn.XLOOKUP("H.R. 7217",Table2[Bill],Table2[Agree Value])</f>
        <v>0</v>
      </c>
      <c r="G106">
        <f>IF(_7217[[#This Row],[Value]]=_7217[[#This Row],[Agree]],_7217[[#This Row],[Count]],0)</f>
        <v>10</v>
      </c>
      <c r="H106">
        <f>_xlfn.XLOOKUP("H.R. 7217",Table2[Bill],Table2[Weight?],"Error")</f>
        <v>10</v>
      </c>
    </row>
    <row r="107" spans="1:8" x14ac:dyDescent="0.2">
      <c r="A107" t="s">
        <v>144</v>
      </c>
      <c r="B107" t="s">
        <v>5</v>
      </c>
      <c r="C107" t="s">
        <v>75</v>
      </c>
      <c r="D107" t="s">
        <v>7</v>
      </c>
      <c r="E107">
        <f>IF(_7217[[#This Row],[Vote]]="YEA",1,0)</f>
        <v>1</v>
      </c>
      <c r="F107">
        <f>_xlfn.XLOOKUP("H.R. 7217",Table2[Bill],Table2[Agree Value])</f>
        <v>0</v>
      </c>
      <c r="G107">
        <f>IF(_7217[[#This Row],[Value]]=_7217[[#This Row],[Agree]],_7217[[#This Row],[Count]],0)</f>
        <v>0</v>
      </c>
      <c r="H107">
        <f>_xlfn.XLOOKUP("H.R. 7217",Table2[Bill],Table2[Weight?],"Error")</f>
        <v>10</v>
      </c>
    </row>
    <row r="108" spans="1:8" x14ac:dyDescent="0.2">
      <c r="A108" t="s">
        <v>145</v>
      </c>
      <c r="B108" t="s">
        <v>5</v>
      </c>
      <c r="C108" t="s">
        <v>39</v>
      </c>
      <c r="D108" t="s">
        <v>7</v>
      </c>
      <c r="E108">
        <f>IF(_7217[[#This Row],[Vote]]="YEA",1,0)</f>
        <v>1</v>
      </c>
      <c r="F108">
        <f>_xlfn.XLOOKUP("H.R. 7217",Table2[Bill],Table2[Agree Value])</f>
        <v>0</v>
      </c>
      <c r="G108">
        <f>IF(_7217[[#This Row],[Value]]=_7217[[#This Row],[Agree]],_7217[[#This Row],[Count]],0)</f>
        <v>0</v>
      </c>
      <c r="H108">
        <f>_xlfn.XLOOKUP("H.R. 7217",Table2[Bill],Table2[Weight?],"Error")</f>
        <v>10</v>
      </c>
    </row>
    <row r="109" spans="1:8" x14ac:dyDescent="0.2">
      <c r="A109" t="s">
        <v>146</v>
      </c>
      <c r="B109" t="s">
        <v>1</v>
      </c>
      <c r="C109" t="s">
        <v>45</v>
      </c>
      <c r="D109" t="s">
        <v>3</v>
      </c>
      <c r="E109">
        <f>IF(_7217[[#This Row],[Vote]]="YEA",1,0)</f>
        <v>0</v>
      </c>
      <c r="F109">
        <f>_xlfn.XLOOKUP("H.R. 7217",Table2[Bill],Table2[Agree Value])</f>
        <v>0</v>
      </c>
      <c r="G109">
        <f>IF(_7217[[#This Row],[Value]]=_7217[[#This Row],[Agree]],_7217[[#This Row],[Count]],0)</f>
        <v>10</v>
      </c>
      <c r="H109">
        <f>_xlfn.XLOOKUP("H.R. 7217",Table2[Bill],Table2[Weight?],"Error")</f>
        <v>10</v>
      </c>
    </row>
    <row r="110" spans="1:8" x14ac:dyDescent="0.2">
      <c r="A110" t="s">
        <v>147</v>
      </c>
      <c r="B110" t="s">
        <v>1</v>
      </c>
      <c r="C110" t="s">
        <v>15</v>
      </c>
      <c r="D110" t="s">
        <v>3</v>
      </c>
      <c r="E110">
        <f>IF(_7217[[#This Row],[Vote]]="YEA",1,0)</f>
        <v>0</v>
      </c>
      <c r="F110">
        <f>_xlfn.XLOOKUP("H.R. 7217",Table2[Bill],Table2[Agree Value])</f>
        <v>0</v>
      </c>
      <c r="G110">
        <f>IF(_7217[[#This Row],[Value]]=_7217[[#This Row],[Agree]],_7217[[#This Row],[Count]],0)</f>
        <v>10</v>
      </c>
      <c r="H110">
        <f>_xlfn.XLOOKUP("H.R. 7217",Table2[Bill],Table2[Weight?],"Error")</f>
        <v>10</v>
      </c>
    </row>
    <row r="111" spans="1:8" x14ac:dyDescent="0.2">
      <c r="A111" t="s">
        <v>148</v>
      </c>
      <c r="B111" t="s">
        <v>5</v>
      </c>
      <c r="C111" t="s">
        <v>39</v>
      </c>
      <c r="D111" t="s">
        <v>7</v>
      </c>
      <c r="E111">
        <f>IF(_7217[[#This Row],[Vote]]="YEA",1,0)</f>
        <v>1</v>
      </c>
      <c r="F111">
        <f>_xlfn.XLOOKUP("H.R. 7217",Table2[Bill],Table2[Agree Value])</f>
        <v>0</v>
      </c>
      <c r="G111">
        <f>IF(_7217[[#This Row],[Value]]=_7217[[#This Row],[Agree]],_7217[[#This Row],[Count]],0)</f>
        <v>0</v>
      </c>
      <c r="H111">
        <f>_xlfn.XLOOKUP("H.R. 7217",Table2[Bill],Table2[Weight?],"Error")</f>
        <v>10</v>
      </c>
    </row>
    <row r="112" spans="1:8" x14ac:dyDescent="0.2">
      <c r="A112" t="s">
        <v>149</v>
      </c>
      <c r="B112" t="s">
        <v>5</v>
      </c>
      <c r="C112" t="s">
        <v>9</v>
      </c>
      <c r="D112" t="s">
        <v>7</v>
      </c>
      <c r="E112">
        <f>IF(_7217[[#This Row],[Vote]]="YEA",1,0)</f>
        <v>1</v>
      </c>
      <c r="F112">
        <f>_xlfn.XLOOKUP("H.R. 7217",Table2[Bill],Table2[Agree Value])</f>
        <v>0</v>
      </c>
      <c r="G112">
        <f>IF(_7217[[#This Row],[Value]]=_7217[[#This Row],[Agree]],_7217[[#This Row],[Count]],0)</f>
        <v>0</v>
      </c>
      <c r="H112">
        <f>_xlfn.XLOOKUP("H.R. 7217",Table2[Bill],Table2[Weight?],"Error")</f>
        <v>10</v>
      </c>
    </row>
    <row r="113" spans="1:8" x14ac:dyDescent="0.2">
      <c r="A113" t="s">
        <v>150</v>
      </c>
      <c r="B113" t="s">
        <v>5</v>
      </c>
      <c r="C113" t="s">
        <v>108</v>
      </c>
      <c r="D113" t="s">
        <v>7</v>
      </c>
      <c r="E113">
        <f>IF(_7217[[#This Row],[Vote]]="YEA",1,0)</f>
        <v>1</v>
      </c>
      <c r="F113">
        <f>_xlfn.XLOOKUP("H.R. 7217",Table2[Bill],Table2[Agree Value])</f>
        <v>0</v>
      </c>
      <c r="G113">
        <f>IF(_7217[[#This Row],[Value]]=_7217[[#This Row],[Agree]],_7217[[#This Row],[Count]],0)</f>
        <v>0</v>
      </c>
      <c r="H113">
        <f>_xlfn.XLOOKUP("H.R. 7217",Table2[Bill],Table2[Weight?],"Error")</f>
        <v>10</v>
      </c>
    </row>
    <row r="114" spans="1:8" x14ac:dyDescent="0.2">
      <c r="A114" t="s">
        <v>151</v>
      </c>
      <c r="B114" t="s">
        <v>5</v>
      </c>
      <c r="C114" t="s">
        <v>39</v>
      </c>
      <c r="D114" t="s">
        <v>7</v>
      </c>
      <c r="E114">
        <f>IF(_7217[[#This Row],[Vote]]="YEA",1,0)</f>
        <v>1</v>
      </c>
      <c r="F114">
        <f>_xlfn.XLOOKUP("H.R. 7217",Table2[Bill],Table2[Agree Value])</f>
        <v>0</v>
      </c>
      <c r="G114">
        <f>IF(_7217[[#This Row],[Value]]=_7217[[#This Row],[Agree]],_7217[[#This Row],[Count]],0)</f>
        <v>0</v>
      </c>
      <c r="H114">
        <f>_xlfn.XLOOKUP("H.R. 7217",Table2[Bill],Table2[Weight?],"Error")</f>
        <v>10</v>
      </c>
    </row>
    <row r="115" spans="1:8" x14ac:dyDescent="0.2">
      <c r="A115" t="s">
        <v>152</v>
      </c>
      <c r="B115" t="s">
        <v>5</v>
      </c>
      <c r="C115" t="s">
        <v>2</v>
      </c>
      <c r="D115" t="s">
        <v>7</v>
      </c>
      <c r="E115">
        <f>IF(_7217[[#This Row],[Vote]]="YEA",1,0)</f>
        <v>1</v>
      </c>
      <c r="F115">
        <f>_xlfn.XLOOKUP("H.R. 7217",Table2[Bill],Table2[Agree Value])</f>
        <v>0</v>
      </c>
      <c r="G115">
        <f>IF(_7217[[#This Row],[Value]]=_7217[[#This Row],[Agree]],_7217[[#This Row],[Count]],0)</f>
        <v>0</v>
      </c>
      <c r="H115">
        <f>_xlfn.XLOOKUP("H.R. 7217",Table2[Bill],Table2[Weight?],"Error")</f>
        <v>10</v>
      </c>
    </row>
    <row r="116" spans="1:8" x14ac:dyDescent="0.2">
      <c r="A116" t="s">
        <v>153</v>
      </c>
      <c r="B116" t="s">
        <v>5</v>
      </c>
      <c r="C116" t="s">
        <v>15</v>
      </c>
      <c r="D116" t="s">
        <v>7</v>
      </c>
      <c r="E116">
        <f>IF(_7217[[#This Row],[Vote]]="YEA",1,0)</f>
        <v>1</v>
      </c>
      <c r="F116">
        <f>_xlfn.XLOOKUP("H.R. 7217",Table2[Bill],Table2[Agree Value])</f>
        <v>0</v>
      </c>
      <c r="G116">
        <f>IF(_7217[[#This Row],[Value]]=_7217[[#This Row],[Agree]],_7217[[#This Row],[Count]],0)</f>
        <v>0</v>
      </c>
      <c r="H116">
        <f>_xlfn.XLOOKUP("H.R. 7217",Table2[Bill],Table2[Weight?],"Error")</f>
        <v>10</v>
      </c>
    </row>
    <row r="117" spans="1:8" x14ac:dyDescent="0.2">
      <c r="A117" t="s">
        <v>154</v>
      </c>
      <c r="B117" t="s">
        <v>5</v>
      </c>
      <c r="C117" t="s">
        <v>120</v>
      </c>
      <c r="D117" t="s">
        <v>7</v>
      </c>
      <c r="E117">
        <f>IF(_7217[[#This Row],[Vote]]="YEA",1,0)</f>
        <v>1</v>
      </c>
      <c r="F117">
        <f>_xlfn.XLOOKUP("H.R. 7217",Table2[Bill],Table2[Agree Value])</f>
        <v>0</v>
      </c>
      <c r="G117">
        <f>IF(_7217[[#This Row],[Value]]=_7217[[#This Row],[Agree]],_7217[[#This Row],[Count]],0)</f>
        <v>0</v>
      </c>
      <c r="H117">
        <f>_xlfn.XLOOKUP("H.R. 7217",Table2[Bill],Table2[Weight?],"Error")</f>
        <v>10</v>
      </c>
    </row>
    <row r="118" spans="1:8" x14ac:dyDescent="0.2">
      <c r="A118" t="s">
        <v>155</v>
      </c>
      <c r="B118" t="s">
        <v>1</v>
      </c>
      <c r="C118" t="s">
        <v>15</v>
      </c>
      <c r="D118" t="s">
        <v>3</v>
      </c>
      <c r="E118">
        <f>IF(_7217[[#This Row],[Vote]]="YEA",1,0)</f>
        <v>0</v>
      </c>
      <c r="F118">
        <f>_xlfn.XLOOKUP("H.R. 7217",Table2[Bill],Table2[Agree Value])</f>
        <v>0</v>
      </c>
      <c r="G118">
        <f>IF(_7217[[#This Row],[Value]]=_7217[[#This Row],[Agree]],_7217[[#This Row],[Count]],0)</f>
        <v>10</v>
      </c>
      <c r="H118">
        <f>_xlfn.XLOOKUP("H.R. 7217",Table2[Bill],Table2[Weight?],"Error")</f>
        <v>10</v>
      </c>
    </row>
    <row r="119" spans="1:8" x14ac:dyDescent="0.2">
      <c r="A119" t="s">
        <v>156</v>
      </c>
      <c r="B119" t="s">
        <v>1</v>
      </c>
      <c r="C119" t="s">
        <v>9</v>
      </c>
      <c r="D119" t="s">
        <v>3</v>
      </c>
      <c r="E119">
        <f>IF(_7217[[#This Row],[Vote]]="YEA",1,0)</f>
        <v>0</v>
      </c>
      <c r="F119">
        <f>_xlfn.XLOOKUP("H.R. 7217",Table2[Bill],Table2[Agree Value])</f>
        <v>0</v>
      </c>
      <c r="G119">
        <f>IF(_7217[[#This Row],[Value]]=_7217[[#This Row],[Agree]],_7217[[#This Row],[Count]],0)</f>
        <v>10</v>
      </c>
      <c r="H119">
        <f>_xlfn.XLOOKUP("H.R. 7217",Table2[Bill],Table2[Weight?],"Error")</f>
        <v>10</v>
      </c>
    </row>
    <row r="120" spans="1:8" x14ac:dyDescent="0.2">
      <c r="A120" t="s">
        <v>157</v>
      </c>
      <c r="B120" t="s">
        <v>1</v>
      </c>
      <c r="C120" t="s">
        <v>64</v>
      </c>
      <c r="D120" t="s">
        <v>7</v>
      </c>
      <c r="E120">
        <f>IF(_7217[[#This Row],[Vote]]="YEA",1,0)</f>
        <v>1</v>
      </c>
      <c r="F120">
        <f>_xlfn.XLOOKUP("H.R. 7217",Table2[Bill],Table2[Agree Value])</f>
        <v>0</v>
      </c>
      <c r="G120">
        <f>IF(_7217[[#This Row],[Value]]=_7217[[#This Row],[Agree]],_7217[[#This Row],[Count]],0)</f>
        <v>0</v>
      </c>
      <c r="H120">
        <f>_xlfn.XLOOKUP("H.R. 7217",Table2[Bill],Table2[Weight?],"Error")</f>
        <v>10</v>
      </c>
    </row>
    <row r="121" spans="1:8" x14ac:dyDescent="0.2">
      <c r="A121" t="s">
        <v>158</v>
      </c>
      <c r="B121" t="s">
        <v>5</v>
      </c>
      <c r="C121" t="s">
        <v>132</v>
      </c>
      <c r="D121" t="s">
        <v>7</v>
      </c>
      <c r="E121">
        <f>IF(_7217[[#This Row],[Vote]]="YEA",1,0)</f>
        <v>1</v>
      </c>
      <c r="F121">
        <f>_xlfn.XLOOKUP("H.R. 7217",Table2[Bill],Table2[Agree Value])</f>
        <v>0</v>
      </c>
      <c r="G121">
        <f>IF(_7217[[#This Row],[Value]]=_7217[[#This Row],[Agree]],_7217[[#This Row],[Count]],0)</f>
        <v>0</v>
      </c>
      <c r="H121">
        <f>_xlfn.XLOOKUP("H.R. 7217",Table2[Bill],Table2[Weight?],"Error")</f>
        <v>10</v>
      </c>
    </row>
    <row r="122" spans="1:8" x14ac:dyDescent="0.2">
      <c r="A122" t="s">
        <v>159</v>
      </c>
      <c r="B122" t="s">
        <v>1</v>
      </c>
      <c r="C122" t="s">
        <v>66</v>
      </c>
      <c r="D122" t="s">
        <v>3</v>
      </c>
      <c r="E122">
        <f>IF(_7217[[#This Row],[Vote]]="YEA",1,0)</f>
        <v>0</v>
      </c>
      <c r="F122">
        <f>_xlfn.XLOOKUP("H.R. 7217",Table2[Bill],Table2[Agree Value])</f>
        <v>0</v>
      </c>
      <c r="G122">
        <f>IF(_7217[[#This Row],[Value]]=_7217[[#This Row],[Agree]],_7217[[#This Row],[Count]],0)</f>
        <v>10</v>
      </c>
      <c r="H122">
        <f>_xlfn.XLOOKUP("H.R. 7217",Table2[Bill],Table2[Weight?],"Error")</f>
        <v>10</v>
      </c>
    </row>
    <row r="123" spans="1:8" x14ac:dyDescent="0.2">
      <c r="A123" t="s">
        <v>160</v>
      </c>
      <c r="B123" t="s">
        <v>5</v>
      </c>
      <c r="C123" t="s">
        <v>161</v>
      </c>
      <c r="D123" t="s">
        <v>7</v>
      </c>
      <c r="E123">
        <f>IF(_7217[[#This Row],[Vote]]="YEA",1,0)</f>
        <v>1</v>
      </c>
      <c r="F123">
        <f>_xlfn.XLOOKUP("H.R. 7217",Table2[Bill],Table2[Agree Value])</f>
        <v>0</v>
      </c>
      <c r="G123">
        <f>IF(_7217[[#This Row],[Value]]=_7217[[#This Row],[Agree]],_7217[[#This Row],[Count]],0)</f>
        <v>0</v>
      </c>
      <c r="H123">
        <f>_xlfn.XLOOKUP("H.R. 7217",Table2[Bill],Table2[Weight?],"Error")</f>
        <v>10</v>
      </c>
    </row>
    <row r="124" spans="1:8" x14ac:dyDescent="0.2">
      <c r="A124" t="s">
        <v>162</v>
      </c>
      <c r="B124" t="s">
        <v>5</v>
      </c>
      <c r="C124" t="s">
        <v>15</v>
      </c>
      <c r="D124" t="s">
        <v>7</v>
      </c>
      <c r="E124">
        <f>IF(_7217[[#This Row],[Vote]]="YEA",1,0)</f>
        <v>1</v>
      </c>
      <c r="F124">
        <f>_xlfn.XLOOKUP("H.R. 7217",Table2[Bill],Table2[Agree Value])</f>
        <v>0</v>
      </c>
      <c r="G124">
        <f>IF(_7217[[#This Row],[Value]]=_7217[[#This Row],[Agree]],_7217[[#This Row],[Count]],0)</f>
        <v>0</v>
      </c>
      <c r="H124">
        <f>_xlfn.XLOOKUP("H.R. 7217",Table2[Bill],Table2[Weight?],"Error")</f>
        <v>10</v>
      </c>
    </row>
    <row r="125" spans="1:8" x14ac:dyDescent="0.2">
      <c r="A125" t="s">
        <v>163</v>
      </c>
      <c r="B125" t="s">
        <v>5</v>
      </c>
      <c r="C125" t="s">
        <v>164</v>
      </c>
      <c r="D125" t="s">
        <v>7</v>
      </c>
      <c r="E125">
        <f>IF(_7217[[#This Row],[Vote]]="YEA",1,0)</f>
        <v>1</v>
      </c>
      <c r="F125">
        <f>_xlfn.XLOOKUP("H.R. 7217",Table2[Bill],Table2[Agree Value])</f>
        <v>0</v>
      </c>
      <c r="G125">
        <f>IF(_7217[[#This Row],[Value]]=_7217[[#This Row],[Agree]],_7217[[#This Row],[Count]],0)</f>
        <v>0</v>
      </c>
      <c r="H125">
        <f>_xlfn.XLOOKUP("H.R. 7217",Table2[Bill],Table2[Weight?],"Error")</f>
        <v>10</v>
      </c>
    </row>
    <row r="126" spans="1:8" x14ac:dyDescent="0.2">
      <c r="A126" t="s">
        <v>165</v>
      </c>
      <c r="B126" t="s">
        <v>5</v>
      </c>
      <c r="C126" t="s">
        <v>13</v>
      </c>
      <c r="D126" t="s">
        <v>7</v>
      </c>
      <c r="E126">
        <f>IF(_7217[[#This Row],[Vote]]="YEA",1,0)</f>
        <v>1</v>
      </c>
      <c r="F126">
        <f>_xlfn.XLOOKUP("H.R. 7217",Table2[Bill],Table2[Agree Value])</f>
        <v>0</v>
      </c>
      <c r="G126">
        <f>IF(_7217[[#This Row],[Value]]=_7217[[#This Row],[Agree]],_7217[[#This Row],[Count]],0)</f>
        <v>0</v>
      </c>
      <c r="H126">
        <f>_xlfn.XLOOKUP("H.R. 7217",Table2[Bill],Table2[Weight?],"Error")</f>
        <v>10</v>
      </c>
    </row>
    <row r="127" spans="1:8" x14ac:dyDescent="0.2">
      <c r="A127" t="s">
        <v>166</v>
      </c>
      <c r="B127" t="s">
        <v>5</v>
      </c>
      <c r="C127" t="s">
        <v>120</v>
      </c>
      <c r="D127" t="s">
        <v>7</v>
      </c>
      <c r="E127">
        <f>IF(_7217[[#This Row],[Vote]]="YEA",1,0)</f>
        <v>1</v>
      </c>
      <c r="F127">
        <f>_xlfn.XLOOKUP("H.R. 7217",Table2[Bill],Table2[Agree Value])</f>
        <v>0</v>
      </c>
      <c r="G127">
        <f>IF(_7217[[#This Row],[Value]]=_7217[[#This Row],[Agree]],_7217[[#This Row],[Count]],0)</f>
        <v>0</v>
      </c>
      <c r="H127">
        <f>_xlfn.XLOOKUP("H.R. 7217",Table2[Bill],Table2[Weight?],"Error")</f>
        <v>10</v>
      </c>
    </row>
    <row r="128" spans="1:8" x14ac:dyDescent="0.2">
      <c r="A128" t="s">
        <v>167</v>
      </c>
      <c r="B128" t="s">
        <v>5</v>
      </c>
      <c r="C128" t="s">
        <v>120</v>
      </c>
      <c r="D128" t="s">
        <v>7</v>
      </c>
      <c r="E128">
        <f>IF(_7217[[#This Row],[Vote]]="YEA",1,0)</f>
        <v>1</v>
      </c>
      <c r="F128">
        <f>_xlfn.XLOOKUP("H.R. 7217",Table2[Bill],Table2[Agree Value])</f>
        <v>0</v>
      </c>
      <c r="G128">
        <f>IF(_7217[[#This Row],[Value]]=_7217[[#This Row],[Agree]],_7217[[#This Row],[Count]],0)</f>
        <v>0</v>
      </c>
      <c r="H128">
        <f>_xlfn.XLOOKUP("H.R. 7217",Table2[Bill],Table2[Weight?],"Error")</f>
        <v>10</v>
      </c>
    </row>
    <row r="129" spans="1:8" x14ac:dyDescent="0.2">
      <c r="A129" t="s">
        <v>168</v>
      </c>
      <c r="B129" t="s">
        <v>5</v>
      </c>
      <c r="C129" t="s">
        <v>169</v>
      </c>
      <c r="D129" t="s">
        <v>7</v>
      </c>
      <c r="E129">
        <f>IF(_7217[[#This Row],[Vote]]="YEA",1,0)</f>
        <v>1</v>
      </c>
      <c r="F129">
        <f>_xlfn.XLOOKUP("H.R. 7217",Table2[Bill],Table2[Agree Value])</f>
        <v>0</v>
      </c>
      <c r="G129">
        <f>IF(_7217[[#This Row],[Value]]=_7217[[#This Row],[Agree]],_7217[[#This Row],[Count]],0)</f>
        <v>0</v>
      </c>
      <c r="H129">
        <f>_xlfn.XLOOKUP("H.R. 7217",Table2[Bill],Table2[Weight?],"Error")</f>
        <v>10</v>
      </c>
    </row>
    <row r="130" spans="1:8" x14ac:dyDescent="0.2">
      <c r="A130" t="s">
        <v>170</v>
      </c>
      <c r="B130" t="s">
        <v>5</v>
      </c>
      <c r="C130" t="s">
        <v>66</v>
      </c>
      <c r="D130" t="s">
        <v>7</v>
      </c>
      <c r="E130">
        <f>IF(_7217[[#This Row],[Vote]]="YEA",1,0)</f>
        <v>1</v>
      </c>
      <c r="F130">
        <f>_xlfn.XLOOKUP("H.R. 7217",Table2[Bill],Table2[Agree Value])</f>
        <v>0</v>
      </c>
      <c r="G130">
        <f>IF(_7217[[#This Row],[Value]]=_7217[[#This Row],[Agree]],_7217[[#This Row],[Count]],0)</f>
        <v>0</v>
      </c>
      <c r="H130">
        <f>_xlfn.XLOOKUP("H.R. 7217",Table2[Bill],Table2[Weight?],"Error")</f>
        <v>10</v>
      </c>
    </row>
    <row r="131" spans="1:8" x14ac:dyDescent="0.2">
      <c r="A131" t="s">
        <v>171</v>
      </c>
      <c r="B131" t="s">
        <v>5</v>
      </c>
      <c r="C131" t="s">
        <v>75</v>
      </c>
      <c r="D131" t="s">
        <v>7</v>
      </c>
      <c r="E131">
        <f>IF(_7217[[#This Row],[Vote]]="YEA",1,0)</f>
        <v>1</v>
      </c>
      <c r="F131">
        <f>_xlfn.XLOOKUP("H.R. 7217",Table2[Bill],Table2[Agree Value])</f>
        <v>0</v>
      </c>
      <c r="G131">
        <f>IF(_7217[[#This Row],[Value]]=_7217[[#This Row],[Agree]],_7217[[#This Row],[Count]],0)</f>
        <v>0</v>
      </c>
      <c r="H131">
        <f>_xlfn.XLOOKUP("H.R. 7217",Table2[Bill],Table2[Weight?],"Error")</f>
        <v>10</v>
      </c>
    </row>
    <row r="132" spans="1:8" x14ac:dyDescent="0.2">
      <c r="A132" t="s">
        <v>172</v>
      </c>
      <c r="B132" t="s">
        <v>1</v>
      </c>
      <c r="C132" t="s">
        <v>15</v>
      </c>
      <c r="D132" t="s">
        <v>3</v>
      </c>
      <c r="E132">
        <f>IF(_7217[[#This Row],[Vote]]="YEA",1,0)</f>
        <v>0</v>
      </c>
      <c r="F132">
        <f>_xlfn.XLOOKUP("H.R. 7217",Table2[Bill],Table2[Agree Value])</f>
        <v>0</v>
      </c>
      <c r="G132">
        <f>IF(_7217[[#This Row],[Value]]=_7217[[#This Row],[Agree]],_7217[[#This Row],[Count]],0)</f>
        <v>10</v>
      </c>
      <c r="H132">
        <f>_xlfn.XLOOKUP("H.R. 7217",Table2[Bill],Table2[Weight?],"Error")</f>
        <v>10</v>
      </c>
    </row>
    <row r="133" spans="1:8" x14ac:dyDescent="0.2">
      <c r="A133" t="s">
        <v>173</v>
      </c>
      <c r="B133" t="s">
        <v>5</v>
      </c>
      <c r="C133" t="s">
        <v>27</v>
      </c>
      <c r="D133" t="s">
        <v>7</v>
      </c>
      <c r="E133">
        <f>IF(_7217[[#This Row],[Vote]]="YEA",1,0)</f>
        <v>1</v>
      </c>
      <c r="F133">
        <f>_xlfn.XLOOKUP("H.R. 7217",Table2[Bill],Table2[Agree Value])</f>
        <v>0</v>
      </c>
      <c r="G133">
        <f>IF(_7217[[#This Row],[Value]]=_7217[[#This Row],[Agree]],_7217[[#This Row],[Count]],0)</f>
        <v>0</v>
      </c>
      <c r="H133">
        <f>_xlfn.XLOOKUP("H.R. 7217",Table2[Bill],Table2[Weight?],"Error")</f>
        <v>10</v>
      </c>
    </row>
    <row r="134" spans="1:8" x14ac:dyDescent="0.2">
      <c r="A134" t="s">
        <v>174</v>
      </c>
      <c r="B134" t="s">
        <v>1</v>
      </c>
      <c r="C134" t="s">
        <v>62</v>
      </c>
      <c r="D134" t="s">
        <v>3</v>
      </c>
      <c r="E134">
        <f>IF(_7217[[#This Row],[Vote]]="YEA",1,0)</f>
        <v>0</v>
      </c>
      <c r="F134">
        <f>_xlfn.XLOOKUP("H.R. 7217",Table2[Bill],Table2[Agree Value])</f>
        <v>0</v>
      </c>
      <c r="G134">
        <f>IF(_7217[[#This Row],[Value]]=_7217[[#This Row],[Agree]],_7217[[#This Row],[Count]],0)</f>
        <v>10</v>
      </c>
      <c r="H134">
        <f>_xlfn.XLOOKUP("H.R. 7217",Table2[Bill],Table2[Weight?],"Error")</f>
        <v>10</v>
      </c>
    </row>
    <row r="135" spans="1:8" x14ac:dyDescent="0.2">
      <c r="A135" t="s">
        <v>175</v>
      </c>
      <c r="B135" t="s">
        <v>1</v>
      </c>
      <c r="C135" t="s">
        <v>2</v>
      </c>
      <c r="D135" t="s">
        <v>3</v>
      </c>
      <c r="E135">
        <f>IF(_7217[[#This Row],[Vote]]="YEA",1,0)</f>
        <v>0</v>
      </c>
      <c r="F135">
        <f>_xlfn.XLOOKUP("H.R. 7217",Table2[Bill],Table2[Agree Value])</f>
        <v>0</v>
      </c>
      <c r="G135">
        <f>IF(_7217[[#This Row],[Value]]=_7217[[#This Row],[Agree]],_7217[[#This Row],[Count]],0)</f>
        <v>10</v>
      </c>
      <c r="H135">
        <f>_xlfn.XLOOKUP("H.R. 7217",Table2[Bill],Table2[Weight?],"Error")</f>
        <v>10</v>
      </c>
    </row>
    <row r="136" spans="1:8" x14ac:dyDescent="0.2">
      <c r="A136" t="s">
        <v>176</v>
      </c>
      <c r="B136" t="s">
        <v>5</v>
      </c>
      <c r="C136" t="s">
        <v>2</v>
      </c>
      <c r="D136" t="s">
        <v>7</v>
      </c>
      <c r="E136">
        <f>IF(_7217[[#This Row],[Vote]]="YEA",1,0)</f>
        <v>1</v>
      </c>
      <c r="F136">
        <f>_xlfn.XLOOKUP("H.R. 7217",Table2[Bill],Table2[Agree Value])</f>
        <v>0</v>
      </c>
      <c r="G136">
        <f>IF(_7217[[#This Row],[Value]]=_7217[[#This Row],[Agree]],_7217[[#This Row],[Count]],0)</f>
        <v>0</v>
      </c>
      <c r="H136">
        <f>_xlfn.XLOOKUP("H.R. 7217",Table2[Bill],Table2[Weight?],"Error")</f>
        <v>10</v>
      </c>
    </row>
    <row r="137" spans="1:8" x14ac:dyDescent="0.2">
      <c r="A137" t="s">
        <v>177</v>
      </c>
      <c r="B137" t="s">
        <v>1</v>
      </c>
      <c r="C137" t="s">
        <v>39</v>
      </c>
      <c r="D137" t="s">
        <v>7</v>
      </c>
      <c r="E137">
        <f>IF(_7217[[#This Row],[Vote]]="YEA",1,0)</f>
        <v>1</v>
      </c>
      <c r="F137">
        <f>_xlfn.XLOOKUP("H.R. 7217",Table2[Bill],Table2[Agree Value])</f>
        <v>0</v>
      </c>
      <c r="G137">
        <f>IF(_7217[[#This Row],[Value]]=_7217[[#This Row],[Agree]],_7217[[#This Row],[Count]],0)</f>
        <v>0</v>
      </c>
      <c r="H137">
        <f>_xlfn.XLOOKUP("H.R. 7217",Table2[Bill],Table2[Weight?],"Error")</f>
        <v>10</v>
      </c>
    </row>
    <row r="138" spans="1:8" x14ac:dyDescent="0.2">
      <c r="A138" t="s">
        <v>178</v>
      </c>
      <c r="B138" t="s">
        <v>5</v>
      </c>
      <c r="C138" t="s">
        <v>39</v>
      </c>
      <c r="D138" t="s">
        <v>7</v>
      </c>
      <c r="E138">
        <f>IF(_7217[[#This Row],[Vote]]="YEA",1,0)</f>
        <v>1</v>
      </c>
      <c r="F138">
        <f>_xlfn.XLOOKUP("H.R. 7217",Table2[Bill],Table2[Agree Value])</f>
        <v>0</v>
      </c>
      <c r="G138">
        <f>IF(_7217[[#This Row],[Value]]=_7217[[#This Row],[Agree]],_7217[[#This Row],[Count]],0)</f>
        <v>0</v>
      </c>
      <c r="H138">
        <f>_xlfn.XLOOKUP("H.R. 7217",Table2[Bill],Table2[Weight?],"Error")</f>
        <v>10</v>
      </c>
    </row>
    <row r="139" spans="1:8" x14ac:dyDescent="0.2">
      <c r="A139" t="s">
        <v>179</v>
      </c>
      <c r="B139" t="s">
        <v>1</v>
      </c>
      <c r="C139" t="s">
        <v>39</v>
      </c>
      <c r="D139" t="s">
        <v>3</v>
      </c>
      <c r="E139">
        <f>IF(_7217[[#This Row],[Vote]]="YEA",1,0)</f>
        <v>0</v>
      </c>
      <c r="F139">
        <f>_xlfn.XLOOKUP("H.R. 7217",Table2[Bill],Table2[Agree Value])</f>
        <v>0</v>
      </c>
      <c r="G139">
        <f>IF(_7217[[#This Row],[Value]]=_7217[[#This Row],[Agree]],_7217[[#This Row],[Count]],0)</f>
        <v>10</v>
      </c>
      <c r="H139">
        <f>_xlfn.XLOOKUP("H.R. 7217",Table2[Bill],Table2[Weight?],"Error")</f>
        <v>10</v>
      </c>
    </row>
    <row r="140" spans="1:8" x14ac:dyDescent="0.2">
      <c r="A140" t="s">
        <v>180</v>
      </c>
      <c r="B140" t="s">
        <v>5</v>
      </c>
      <c r="C140" t="s">
        <v>108</v>
      </c>
      <c r="D140" t="s">
        <v>7</v>
      </c>
      <c r="E140">
        <f>IF(_7217[[#This Row],[Vote]]="YEA",1,0)</f>
        <v>1</v>
      </c>
      <c r="F140">
        <f>_xlfn.XLOOKUP("H.R. 7217",Table2[Bill],Table2[Agree Value])</f>
        <v>0</v>
      </c>
      <c r="G140">
        <f>IF(_7217[[#This Row],[Value]]=_7217[[#This Row],[Agree]],_7217[[#This Row],[Count]],0)</f>
        <v>0</v>
      </c>
      <c r="H140">
        <f>_xlfn.XLOOKUP("H.R. 7217",Table2[Bill],Table2[Weight?],"Error")</f>
        <v>10</v>
      </c>
    </row>
    <row r="141" spans="1:8" x14ac:dyDescent="0.2">
      <c r="A141" t="s">
        <v>181</v>
      </c>
      <c r="B141" t="s">
        <v>5</v>
      </c>
      <c r="C141" t="s">
        <v>182</v>
      </c>
      <c r="D141" t="s">
        <v>7</v>
      </c>
      <c r="E141">
        <f>IF(_7217[[#This Row],[Vote]]="YEA",1,0)</f>
        <v>1</v>
      </c>
      <c r="F141">
        <f>_xlfn.XLOOKUP("H.R. 7217",Table2[Bill],Table2[Agree Value])</f>
        <v>0</v>
      </c>
      <c r="G141">
        <f>IF(_7217[[#This Row],[Value]]=_7217[[#This Row],[Agree]],_7217[[#This Row],[Count]],0)</f>
        <v>0</v>
      </c>
      <c r="H141">
        <f>_xlfn.XLOOKUP("H.R. 7217",Table2[Bill],Table2[Weight?],"Error")</f>
        <v>10</v>
      </c>
    </row>
    <row r="142" spans="1:8" x14ac:dyDescent="0.2">
      <c r="A142" t="s">
        <v>183</v>
      </c>
      <c r="B142" t="s">
        <v>5</v>
      </c>
      <c r="C142" t="s">
        <v>39</v>
      </c>
      <c r="D142" t="s">
        <v>3</v>
      </c>
      <c r="E142">
        <f>IF(_7217[[#This Row],[Vote]]="YEA",1,0)</f>
        <v>0</v>
      </c>
      <c r="F142">
        <f>_xlfn.XLOOKUP("H.R. 7217",Table2[Bill],Table2[Agree Value])</f>
        <v>0</v>
      </c>
      <c r="G142">
        <f>IF(_7217[[#This Row],[Value]]=_7217[[#This Row],[Agree]],_7217[[#This Row],[Count]],0)</f>
        <v>10</v>
      </c>
      <c r="H142">
        <f>_xlfn.XLOOKUP("H.R. 7217",Table2[Bill],Table2[Weight?],"Error")</f>
        <v>10</v>
      </c>
    </row>
    <row r="143" spans="1:8" x14ac:dyDescent="0.2">
      <c r="A143" t="s">
        <v>184</v>
      </c>
      <c r="B143" t="s">
        <v>5</v>
      </c>
      <c r="C143" t="s">
        <v>169</v>
      </c>
      <c r="D143" t="s">
        <v>7</v>
      </c>
      <c r="E143">
        <f>IF(_7217[[#This Row],[Vote]]="YEA",1,0)</f>
        <v>1</v>
      </c>
      <c r="F143">
        <f>_xlfn.XLOOKUP("H.R. 7217",Table2[Bill],Table2[Agree Value])</f>
        <v>0</v>
      </c>
      <c r="G143">
        <f>IF(_7217[[#This Row],[Value]]=_7217[[#This Row],[Agree]],_7217[[#This Row],[Count]],0)</f>
        <v>0</v>
      </c>
      <c r="H143">
        <f>_xlfn.XLOOKUP("H.R. 7217",Table2[Bill],Table2[Weight?],"Error")</f>
        <v>10</v>
      </c>
    </row>
    <row r="144" spans="1:8" x14ac:dyDescent="0.2">
      <c r="A144" t="s">
        <v>185</v>
      </c>
      <c r="B144" t="s">
        <v>1</v>
      </c>
      <c r="C144" t="s">
        <v>51</v>
      </c>
      <c r="D144" t="s">
        <v>7</v>
      </c>
      <c r="E144">
        <f>IF(_7217[[#This Row],[Vote]]="YEA",1,0)</f>
        <v>1</v>
      </c>
      <c r="F144">
        <f>_xlfn.XLOOKUP("H.R. 7217",Table2[Bill],Table2[Agree Value])</f>
        <v>0</v>
      </c>
      <c r="G144">
        <f>IF(_7217[[#This Row],[Value]]=_7217[[#This Row],[Agree]],_7217[[#This Row],[Count]],0)</f>
        <v>0</v>
      </c>
      <c r="H144">
        <f>_xlfn.XLOOKUP("H.R. 7217",Table2[Bill],Table2[Weight?],"Error")</f>
        <v>10</v>
      </c>
    </row>
    <row r="145" spans="1:8" x14ac:dyDescent="0.2">
      <c r="A145" t="s">
        <v>186</v>
      </c>
      <c r="B145" t="s">
        <v>1</v>
      </c>
      <c r="C145" t="s">
        <v>9</v>
      </c>
      <c r="D145" t="s">
        <v>3</v>
      </c>
      <c r="E145">
        <f>IF(_7217[[#This Row],[Vote]]="YEA",1,0)</f>
        <v>0</v>
      </c>
      <c r="F145">
        <f>_xlfn.XLOOKUP("H.R. 7217",Table2[Bill],Table2[Agree Value])</f>
        <v>0</v>
      </c>
      <c r="G145">
        <f>IF(_7217[[#This Row],[Value]]=_7217[[#This Row],[Agree]],_7217[[#This Row],[Count]],0)</f>
        <v>10</v>
      </c>
      <c r="H145">
        <f>_xlfn.XLOOKUP("H.R. 7217",Table2[Bill],Table2[Weight?],"Error")</f>
        <v>10</v>
      </c>
    </row>
    <row r="146" spans="1:8" x14ac:dyDescent="0.2">
      <c r="A146" t="s">
        <v>187</v>
      </c>
      <c r="B146" t="s">
        <v>5</v>
      </c>
      <c r="C146" t="s">
        <v>64</v>
      </c>
      <c r="D146" t="s">
        <v>7</v>
      </c>
      <c r="E146">
        <f>IF(_7217[[#This Row],[Vote]]="YEA",1,0)</f>
        <v>1</v>
      </c>
      <c r="F146">
        <f>_xlfn.XLOOKUP("H.R. 7217",Table2[Bill],Table2[Agree Value])</f>
        <v>0</v>
      </c>
      <c r="G146">
        <f>IF(_7217[[#This Row],[Value]]=_7217[[#This Row],[Agree]],_7217[[#This Row],[Count]],0)</f>
        <v>0</v>
      </c>
      <c r="H146">
        <f>_xlfn.XLOOKUP("H.R. 7217",Table2[Bill],Table2[Weight?],"Error")</f>
        <v>10</v>
      </c>
    </row>
    <row r="147" spans="1:8" x14ac:dyDescent="0.2">
      <c r="A147" t="s">
        <v>188</v>
      </c>
      <c r="B147" t="s">
        <v>1</v>
      </c>
      <c r="C147" t="s">
        <v>62</v>
      </c>
      <c r="D147" t="s">
        <v>3</v>
      </c>
      <c r="E147">
        <f>IF(_7217[[#This Row],[Vote]]="YEA",1,0)</f>
        <v>0</v>
      </c>
      <c r="F147">
        <f>_xlfn.XLOOKUP("H.R. 7217",Table2[Bill],Table2[Agree Value])</f>
        <v>0</v>
      </c>
      <c r="G147">
        <f>IF(_7217[[#This Row],[Value]]=_7217[[#This Row],[Agree]],_7217[[#This Row],[Count]],0)</f>
        <v>10</v>
      </c>
      <c r="H147">
        <f>_xlfn.XLOOKUP("H.R. 7217",Table2[Bill],Table2[Weight?],"Error")</f>
        <v>10</v>
      </c>
    </row>
    <row r="148" spans="1:8" x14ac:dyDescent="0.2">
      <c r="A148" t="s">
        <v>189</v>
      </c>
      <c r="B148" t="s">
        <v>1</v>
      </c>
      <c r="C148" t="s">
        <v>15</v>
      </c>
      <c r="D148" t="s">
        <v>3</v>
      </c>
      <c r="E148">
        <f>IF(_7217[[#This Row],[Vote]]="YEA",1,0)</f>
        <v>0</v>
      </c>
      <c r="F148">
        <f>_xlfn.XLOOKUP("H.R. 7217",Table2[Bill],Table2[Agree Value])</f>
        <v>0</v>
      </c>
      <c r="G148">
        <f>IF(_7217[[#This Row],[Value]]=_7217[[#This Row],[Agree]],_7217[[#This Row],[Count]],0)</f>
        <v>10</v>
      </c>
      <c r="H148">
        <f>_xlfn.XLOOKUP("H.R. 7217",Table2[Bill],Table2[Weight?],"Error")</f>
        <v>10</v>
      </c>
    </row>
    <row r="149" spans="1:8" x14ac:dyDescent="0.2">
      <c r="A149" t="s">
        <v>190</v>
      </c>
      <c r="B149" t="s">
        <v>5</v>
      </c>
      <c r="C149" t="s">
        <v>9</v>
      </c>
      <c r="D149" t="s">
        <v>7</v>
      </c>
      <c r="E149">
        <f>IF(_7217[[#This Row],[Vote]]="YEA",1,0)</f>
        <v>1</v>
      </c>
      <c r="F149">
        <f>_xlfn.XLOOKUP("H.R. 7217",Table2[Bill],Table2[Agree Value])</f>
        <v>0</v>
      </c>
      <c r="G149">
        <f>IF(_7217[[#This Row],[Value]]=_7217[[#This Row],[Agree]],_7217[[#This Row],[Count]],0)</f>
        <v>0</v>
      </c>
      <c r="H149">
        <f>_xlfn.XLOOKUP("H.R. 7217",Table2[Bill],Table2[Weight?],"Error")</f>
        <v>10</v>
      </c>
    </row>
    <row r="150" spans="1:8" x14ac:dyDescent="0.2">
      <c r="A150" t="s">
        <v>191</v>
      </c>
      <c r="B150" t="s">
        <v>1</v>
      </c>
      <c r="C150" t="s">
        <v>9</v>
      </c>
      <c r="D150" t="s">
        <v>3</v>
      </c>
      <c r="E150">
        <f>IF(_7217[[#This Row],[Vote]]="YEA",1,0)</f>
        <v>0</v>
      </c>
      <c r="F150">
        <f>_xlfn.XLOOKUP("H.R. 7217",Table2[Bill],Table2[Agree Value])</f>
        <v>0</v>
      </c>
      <c r="G150">
        <f>IF(_7217[[#This Row],[Value]]=_7217[[#This Row],[Agree]],_7217[[#This Row],[Count]],0)</f>
        <v>10</v>
      </c>
      <c r="H150">
        <f>_xlfn.XLOOKUP("H.R. 7217",Table2[Bill],Table2[Weight?],"Error")</f>
        <v>10</v>
      </c>
    </row>
    <row r="151" spans="1:8" x14ac:dyDescent="0.2">
      <c r="A151" t="s">
        <v>192</v>
      </c>
      <c r="B151" t="s">
        <v>5</v>
      </c>
      <c r="C151" t="s">
        <v>39</v>
      </c>
      <c r="D151" t="s">
        <v>7</v>
      </c>
      <c r="E151">
        <f>IF(_7217[[#This Row],[Vote]]="YEA",1,0)</f>
        <v>1</v>
      </c>
      <c r="F151">
        <f>_xlfn.XLOOKUP("H.R. 7217",Table2[Bill],Table2[Agree Value])</f>
        <v>0</v>
      </c>
      <c r="G151">
        <f>IF(_7217[[#This Row],[Value]]=_7217[[#This Row],[Agree]],_7217[[#This Row],[Count]],0)</f>
        <v>0</v>
      </c>
      <c r="H151">
        <f>_xlfn.XLOOKUP("H.R. 7217",Table2[Bill],Table2[Weight?],"Error")</f>
        <v>10</v>
      </c>
    </row>
    <row r="152" spans="1:8" x14ac:dyDescent="0.2">
      <c r="A152" t="s">
        <v>193</v>
      </c>
      <c r="B152" t="s">
        <v>1</v>
      </c>
      <c r="C152" t="s">
        <v>194</v>
      </c>
      <c r="D152" t="s">
        <v>7</v>
      </c>
      <c r="E152">
        <f>IF(_7217[[#This Row],[Vote]]="YEA",1,0)</f>
        <v>1</v>
      </c>
      <c r="F152">
        <f>_xlfn.XLOOKUP("H.R. 7217",Table2[Bill],Table2[Agree Value])</f>
        <v>0</v>
      </c>
      <c r="G152">
        <f>IF(_7217[[#This Row],[Value]]=_7217[[#This Row],[Agree]],_7217[[#This Row],[Count]],0)</f>
        <v>0</v>
      </c>
      <c r="H152">
        <f>_xlfn.XLOOKUP("H.R. 7217",Table2[Bill],Table2[Weight?],"Error")</f>
        <v>10</v>
      </c>
    </row>
    <row r="153" spans="1:8" x14ac:dyDescent="0.2">
      <c r="A153" t="s">
        <v>195</v>
      </c>
      <c r="B153" t="s">
        <v>1</v>
      </c>
      <c r="C153" t="s">
        <v>64</v>
      </c>
      <c r="D153" t="s">
        <v>7</v>
      </c>
      <c r="E153">
        <f>IF(_7217[[#This Row],[Vote]]="YEA",1,0)</f>
        <v>1</v>
      </c>
      <c r="F153">
        <f>_xlfn.XLOOKUP("H.R. 7217",Table2[Bill],Table2[Agree Value])</f>
        <v>0</v>
      </c>
      <c r="G153">
        <f>IF(_7217[[#This Row],[Value]]=_7217[[#This Row],[Agree]],_7217[[#This Row],[Count]],0)</f>
        <v>0</v>
      </c>
      <c r="H153">
        <f>_xlfn.XLOOKUP("H.R. 7217",Table2[Bill],Table2[Weight?],"Error")</f>
        <v>10</v>
      </c>
    </row>
    <row r="154" spans="1:8" x14ac:dyDescent="0.2">
      <c r="A154" t="s">
        <v>196</v>
      </c>
      <c r="B154" t="s">
        <v>1</v>
      </c>
      <c r="C154" t="s">
        <v>9</v>
      </c>
      <c r="D154" t="s">
        <v>3</v>
      </c>
      <c r="E154">
        <f>IF(_7217[[#This Row],[Vote]]="YEA",1,0)</f>
        <v>0</v>
      </c>
      <c r="F154">
        <f>_xlfn.XLOOKUP("H.R. 7217",Table2[Bill],Table2[Agree Value])</f>
        <v>0</v>
      </c>
      <c r="G154">
        <f>IF(_7217[[#This Row],[Value]]=_7217[[#This Row],[Agree]],_7217[[#This Row],[Count]],0)</f>
        <v>10</v>
      </c>
      <c r="H154">
        <f>_xlfn.XLOOKUP("H.R. 7217",Table2[Bill],Table2[Weight?],"Error")</f>
        <v>10</v>
      </c>
    </row>
    <row r="155" spans="1:8" x14ac:dyDescent="0.2">
      <c r="A155" t="s">
        <v>197</v>
      </c>
      <c r="B155" t="s">
        <v>5</v>
      </c>
      <c r="C155" t="s">
        <v>15</v>
      </c>
      <c r="D155" t="s">
        <v>7</v>
      </c>
      <c r="E155">
        <f>IF(_7217[[#This Row],[Vote]]="YEA",1,0)</f>
        <v>1</v>
      </c>
      <c r="F155">
        <f>_xlfn.XLOOKUP("H.R. 7217",Table2[Bill],Table2[Agree Value])</f>
        <v>0</v>
      </c>
      <c r="G155">
        <f>IF(_7217[[#This Row],[Value]]=_7217[[#This Row],[Agree]],_7217[[#This Row],[Count]],0)</f>
        <v>0</v>
      </c>
      <c r="H155">
        <f>_xlfn.XLOOKUP("H.R. 7217",Table2[Bill],Table2[Weight?],"Error")</f>
        <v>10</v>
      </c>
    </row>
    <row r="156" spans="1:8" x14ac:dyDescent="0.2">
      <c r="A156" t="s">
        <v>198</v>
      </c>
      <c r="B156" t="s">
        <v>1</v>
      </c>
      <c r="C156" t="s">
        <v>15</v>
      </c>
      <c r="D156" t="s">
        <v>7</v>
      </c>
      <c r="E156">
        <f>IF(_7217[[#This Row],[Vote]]="YEA",1,0)</f>
        <v>1</v>
      </c>
      <c r="F156">
        <f>_xlfn.XLOOKUP("H.R. 7217",Table2[Bill],Table2[Agree Value])</f>
        <v>0</v>
      </c>
      <c r="G156">
        <f>IF(_7217[[#This Row],[Value]]=_7217[[#This Row],[Agree]],_7217[[#This Row],[Count]],0)</f>
        <v>0</v>
      </c>
      <c r="H156">
        <f>_xlfn.XLOOKUP("H.R. 7217",Table2[Bill],Table2[Weight?],"Error")</f>
        <v>10</v>
      </c>
    </row>
    <row r="157" spans="1:8" x14ac:dyDescent="0.2">
      <c r="A157" t="s">
        <v>199</v>
      </c>
      <c r="B157" t="s">
        <v>5</v>
      </c>
      <c r="C157" t="s">
        <v>47</v>
      </c>
      <c r="D157" t="s">
        <v>3</v>
      </c>
      <c r="E157">
        <f>IF(_7217[[#This Row],[Vote]]="YEA",1,0)</f>
        <v>0</v>
      </c>
      <c r="F157">
        <f>_xlfn.XLOOKUP("H.R. 7217",Table2[Bill],Table2[Agree Value])</f>
        <v>0</v>
      </c>
      <c r="G157">
        <f>IF(_7217[[#This Row],[Value]]=_7217[[#This Row],[Agree]],_7217[[#This Row],[Count]],0)</f>
        <v>10</v>
      </c>
      <c r="H157">
        <f>_xlfn.XLOOKUP("H.R. 7217",Table2[Bill],Table2[Weight?],"Error")</f>
        <v>10</v>
      </c>
    </row>
    <row r="158" spans="1:8" x14ac:dyDescent="0.2">
      <c r="A158" t="s">
        <v>200</v>
      </c>
      <c r="B158" t="s">
        <v>5</v>
      </c>
      <c r="C158" t="s">
        <v>15</v>
      </c>
      <c r="D158" t="s">
        <v>7</v>
      </c>
      <c r="E158">
        <f>IF(_7217[[#This Row],[Vote]]="YEA",1,0)</f>
        <v>1</v>
      </c>
      <c r="F158">
        <f>_xlfn.XLOOKUP("H.R. 7217",Table2[Bill],Table2[Agree Value])</f>
        <v>0</v>
      </c>
      <c r="G158">
        <f>IF(_7217[[#This Row],[Value]]=_7217[[#This Row],[Agree]],_7217[[#This Row],[Count]],0)</f>
        <v>0</v>
      </c>
      <c r="H158">
        <f>_xlfn.XLOOKUP("H.R. 7217",Table2[Bill],Table2[Weight?],"Error")</f>
        <v>10</v>
      </c>
    </row>
    <row r="159" spans="1:8" x14ac:dyDescent="0.2">
      <c r="A159" t="s">
        <v>201</v>
      </c>
      <c r="B159" t="s">
        <v>5</v>
      </c>
      <c r="C159" t="s">
        <v>51</v>
      </c>
      <c r="D159" t="s">
        <v>3</v>
      </c>
      <c r="E159">
        <f>IF(_7217[[#This Row],[Vote]]="YEA",1,0)</f>
        <v>0</v>
      </c>
      <c r="F159">
        <f>_xlfn.XLOOKUP("H.R. 7217",Table2[Bill],Table2[Agree Value])</f>
        <v>0</v>
      </c>
      <c r="G159">
        <f>IF(_7217[[#This Row],[Value]]=_7217[[#This Row],[Agree]],_7217[[#This Row],[Count]],0)</f>
        <v>10</v>
      </c>
      <c r="H159">
        <f>_xlfn.XLOOKUP("H.R. 7217",Table2[Bill],Table2[Weight?],"Error")</f>
        <v>10</v>
      </c>
    </row>
    <row r="160" spans="1:8" x14ac:dyDescent="0.2">
      <c r="A160" t="s">
        <v>202</v>
      </c>
      <c r="B160" t="s">
        <v>1</v>
      </c>
      <c r="C160" t="s">
        <v>203</v>
      </c>
      <c r="D160" t="s">
        <v>7</v>
      </c>
      <c r="E160">
        <f>IF(_7217[[#This Row],[Vote]]="YEA",1,0)</f>
        <v>1</v>
      </c>
      <c r="F160">
        <f>_xlfn.XLOOKUP("H.R. 7217",Table2[Bill],Table2[Agree Value])</f>
        <v>0</v>
      </c>
      <c r="G160">
        <f>IF(_7217[[#This Row],[Value]]=_7217[[#This Row],[Agree]],_7217[[#This Row],[Count]],0)</f>
        <v>0</v>
      </c>
      <c r="H160">
        <f>_xlfn.XLOOKUP("H.R. 7217",Table2[Bill],Table2[Weight?],"Error")</f>
        <v>10</v>
      </c>
    </row>
    <row r="161" spans="1:8" x14ac:dyDescent="0.2">
      <c r="A161" t="s">
        <v>204</v>
      </c>
      <c r="B161" t="s">
        <v>5</v>
      </c>
      <c r="C161" t="s">
        <v>15</v>
      </c>
      <c r="D161" t="s">
        <v>7</v>
      </c>
      <c r="E161">
        <f>IF(_7217[[#This Row],[Vote]]="YEA",1,0)</f>
        <v>1</v>
      </c>
      <c r="F161">
        <f>_xlfn.XLOOKUP("H.R. 7217",Table2[Bill],Table2[Agree Value])</f>
        <v>0</v>
      </c>
      <c r="G161">
        <f>IF(_7217[[#This Row],[Value]]=_7217[[#This Row],[Agree]],_7217[[#This Row],[Count]],0)</f>
        <v>0</v>
      </c>
      <c r="H161">
        <f>_xlfn.XLOOKUP("H.R. 7217",Table2[Bill],Table2[Weight?],"Error")</f>
        <v>10</v>
      </c>
    </row>
    <row r="162" spans="1:8" x14ac:dyDescent="0.2">
      <c r="A162" t="s">
        <v>205</v>
      </c>
      <c r="B162" t="s">
        <v>5</v>
      </c>
      <c r="C162" t="s">
        <v>89</v>
      </c>
      <c r="D162" t="s">
        <v>7</v>
      </c>
      <c r="E162">
        <f>IF(_7217[[#This Row],[Vote]]="YEA",1,0)</f>
        <v>1</v>
      </c>
      <c r="F162">
        <f>_xlfn.XLOOKUP("H.R. 7217",Table2[Bill],Table2[Agree Value])</f>
        <v>0</v>
      </c>
      <c r="G162">
        <f>IF(_7217[[#This Row],[Value]]=_7217[[#This Row],[Agree]],_7217[[#This Row],[Count]],0)</f>
        <v>0</v>
      </c>
      <c r="H162">
        <f>_xlfn.XLOOKUP("H.R. 7217",Table2[Bill],Table2[Weight?],"Error")</f>
        <v>10</v>
      </c>
    </row>
    <row r="163" spans="1:8" x14ac:dyDescent="0.2">
      <c r="A163" t="s">
        <v>206</v>
      </c>
      <c r="B163" t="s">
        <v>5</v>
      </c>
      <c r="C163" t="s">
        <v>11</v>
      </c>
      <c r="D163" t="s">
        <v>7</v>
      </c>
      <c r="E163">
        <f>IF(_7217[[#This Row],[Vote]]="YEA",1,0)</f>
        <v>1</v>
      </c>
      <c r="F163">
        <f>_xlfn.XLOOKUP("H.R. 7217",Table2[Bill],Table2[Agree Value])</f>
        <v>0</v>
      </c>
      <c r="G163">
        <f>IF(_7217[[#This Row],[Value]]=_7217[[#This Row],[Agree]],_7217[[#This Row],[Count]],0)</f>
        <v>0</v>
      </c>
      <c r="H163">
        <f>_xlfn.XLOOKUP("H.R. 7217",Table2[Bill],Table2[Weight?],"Error")</f>
        <v>10</v>
      </c>
    </row>
    <row r="164" spans="1:8" x14ac:dyDescent="0.2">
      <c r="A164" t="s">
        <v>207</v>
      </c>
      <c r="B164" t="s">
        <v>5</v>
      </c>
      <c r="C164" t="s">
        <v>75</v>
      </c>
      <c r="D164" t="s">
        <v>7</v>
      </c>
      <c r="E164">
        <f>IF(_7217[[#This Row],[Vote]]="YEA",1,0)</f>
        <v>1</v>
      </c>
      <c r="F164">
        <f>_xlfn.XLOOKUP("H.R. 7217",Table2[Bill],Table2[Agree Value])</f>
        <v>0</v>
      </c>
      <c r="G164">
        <f>IF(_7217[[#This Row],[Value]]=_7217[[#This Row],[Agree]],_7217[[#This Row],[Count]],0)</f>
        <v>0</v>
      </c>
      <c r="H164">
        <f>_xlfn.XLOOKUP("H.R. 7217",Table2[Bill],Table2[Weight?],"Error")</f>
        <v>10</v>
      </c>
    </row>
    <row r="165" spans="1:8" x14ac:dyDescent="0.2">
      <c r="A165" t="s">
        <v>208</v>
      </c>
      <c r="B165" t="s">
        <v>1</v>
      </c>
      <c r="C165" t="s">
        <v>15</v>
      </c>
      <c r="D165" t="s">
        <v>3</v>
      </c>
      <c r="E165">
        <f>IF(_7217[[#This Row],[Vote]]="YEA",1,0)</f>
        <v>0</v>
      </c>
      <c r="F165">
        <f>_xlfn.XLOOKUP("H.R. 7217",Table2[Bill],Table2[Agree Value])</f>
        <v>0</v>
      </c>
      <c r="G165">
        <f>IF(_7217[[#This Row],[Value]]=_7217[[#This Row],[Agree]],_7217[[#This Row],[Count]],0)</f>
        <v>10</v>
      </c>
      <c r="H165">
        <f>_xlfn.XLOOKUP("H.R. 7217",Table2[Bill],Table2[Weight?],"Error")</f>
        <v>10</v>
      </c>
    </row>
    <row r="166" spans="1:8" x14ac:dyDescent="0.2">
      <c r="A166" t="s">
        <v>209</v>
      </c>
      <c r="B166" t="s">
        <v>5</v>
      </c>
      <c r="C166" t="s">
        <v>13</v>
      </c>
      <c r="D166" t="s">
        <v>3</v>
      </c>
      <c r="E166">
        <f>IF(_7217[[#This Row],[Vote]]="YEA",1,0)</f>
        <v>0</v>
      </c>
      <c r="F166">
        <f>_xlfn.XLOOKUP("H.R. 7217",Table2[Bill],Table2[Agree Value])</f>
        <v>0</v>
      </c>
      <c r="G166">
        <f>IF(_7217[[#This Row],[Value]]=_7217[[#This Row],[Agree]],_7217[[#This Row],[Count]],0)</f>
        <v>10</v>
      </c>
      <c r="H166">
        <f>_xlfn.XLOOKUP("H.R. 7217",Table2[Bill],Table2[Weight?],"Error")</f>
        <v>10</v>
      </c>
    </row>
    <row r="167" spans="1:8" x14ac:dyDescent="0.2">
      <c r="A167" t="s">
        <v>210</v>
      </c>
      <c r="B167" t="s">
        <v>5</v>
      </c>
      <c r="C167" t="s">
        <v>47</v>
      </c>
      <c r="D167" t="s">
        <v>7</v>
      </c>
      <c r="E167">
        <f>IF(_7217[[#This Row],[Vote]]="YEA",1,0)</f>
        <v>1</v>
      </c>
      <c r="F167">
        <f>_xlfn.XLOOKUP("H.R. 7217",Table2[Bill],Table2[Agree Value])</f>
        <v>0</v>
      </c>
      <c r="G167">
        <f>IF(_7217[[#This Row],[Value]]=_7217[[#This Row],[Agree]],_7217[[#This Row],[Count]],0)</f>
        <v>0</v>
      </c>
      <c r="H167">
        <f>_xlfn.XLOOKUP("H.R. 7217",Table2[Bill],Table2[Weight?],"Error")</f>
        <v>10</v>
      </c>
    </row>
    <row r="168" spans="1:8" x14ac:dyDescent="0.2">
      <c r="A168" t="s">
        <v>211</v>
      </c>
      <c r="B168" t="s">
        <v>1</v>
      </c>
      <c r="C168" t="s">
        <v>51</v>
      </c>
      <c r="D168" t="s">
        <v>3</v>
      </c>
      <c r="E168">
        <f>IF(_7217[[#This Row],[Vote]]="YEA",1,0)</f>
        <v>0</v>
      </c>
      <c r="F168">
        <f>_xlfn.XLOOKUP("H.R. 7217",Table2[Bill],Table2[Agree Value])</f>
        <v>0</v>
      </c>
      <c r="G168">
        <f>IF(_7217[[#This Row],[Value]]=_7217[[#This Row],[Agree]],_7217[[#This Row],[Count]],0)</f>
        <v>10</v>
      </c>
      <c r="H168">
        <f>_xlfn.XLOOKUP("H.R. 7217",Table2[Bill],Table2[Weight?],"Error")</f>
        <v>10</v>
      </c>
    </row>
    <row r="169" spans="1:8" x14ac:dyDescent="0.2">
      <c r="A169" t="s">
        <v>212</v>
      </c>
      <c r="B169" t="s">
        <v>5</v>
      </c>
      <c r="C169" t="s">
        <v>169</v>
      </c>
      <c r="D169" t="s">
        <v>7</v>
      </c>
      <c r="E169">
        <f>IF(_7217[[#This Row],[Vote]]="YEA",1,0)</f>
        <v>1</v>
      </c>
      <c r="F169">
        <f>_xlfn.XLOOKUP("H.R. 7217",Table2[Bill],Table2[Agree Value])</f>
        <v>0</v>
      </c>
      <c r="G169">
        <f>IF(_7217[[#This Row],[Value]]=_7217[[#This Row],[Agree]],_7217[[#This Row],[Count]],0)</f>
        <v>0</v>
      </c>
      <c r="H169">
        <f>_xlfn.XLOOKUP("H.R. 7217",Table2[Bill],Table2[Weight?],"Error")</f>
        <v>10</v>
      </c>
    </row>
    <row r="170" spans="1:8" x14ac:dyDescent="0.2">
      <c r="A170" t="s">
        <v>213</v>
      </c>
      <c r="B170" t="s">
        <v>5</v>
      </c>
      <c r="C170" t="s">
        <v>161</v>
      </c>
      <c r="D170" t="s">
        <v>7</v>
      </c>
      <c r="E170">
        <f>IF(_7217[[#This Row],[Vote]]="YEA",1,0)</f>
        <v>1</v>
      </c>
      <c r="F170">
        <f>_xlfn.XLOOKUP("H.R. 7217",Table2[Bill],Table2[Agree Value])</f>
        <v>0</v>
      </c>
      <c r="G170">
        <f>IF(_7217[[#This Row],[Value]]=_7217[[#This Row],[Agree]],_7217[[#This Row],[Count]],0)</f>
        <v>0</v>
      </c>
      <c r="H170">
        <f>_xlfn.XLOOKUP("H.R. 7217",Table2[Bill],Table2[Weight?],"Error")</f>
        <v>10</v>
      </c>
    </row>
    <row r="171" spans="1:8" x14ac:dyDescent="0.2">
      <c r="A171" t="s">
        <v>214</v>
      </c>
      <c r="B171" t="s">
        <v>5</v>
      </c>
      <c r="C171" t="s">
        <v>36</v>
      </c>
      <c r="D171" t="s">
        <v>7</v>
      </c>
      <c r="E171">
        <f>IF(_7217[[#This Row],[Vote]]="YEA",1,0)</f>
        <v>1</v>
      </c>
      <c r="F171">
        <f>_xlfn.XLOOKUP("H.R. 7217",Table2[Bill],Table2[Agree Value])</f>
        <v>0</v>
      </c>
      <c r="G171">
        <f>IF(_7217[[#This Row],[Value]]=_7217[[#This Row],[Agree]],_7217[[#This Row],[Count]],0)</f>
        <v>0</v>
      </c>
      <c r="H171">
        <f>_xlfn.XLOOKUP("H.R. 7217",Table2[Bill],Table2[Weight?],"Error")</f>
        <v>10</v>
      </c>
    </row>
    <row r="172" spans="1:8" x14ac:dyDescent="0.2">
      <c r="A172" t="s">
        <v>215</v>
      </c>
      <c r="B172" t="s">
        <v>5</v>
      </c>
      <c r="C172" t="s">
        <v>216</v>
      </c>
      <c r="D172" t="s">
        <v>7</v>
      </c>
      <c r="E172">
        <f>IF(_7217[[#This Row],[Vote]]="YEA",1,0)</f>
        <v>1</v>
      </c>
      <c r="F172">
        <f>_xlfn.XLOOKUP("H.R. 7217",Table2[Bill],Table2[Agree Value])</f>
        <v>0</v>
      </c>
      <c r="G172">
        <f>IF(_7217[[#This Row],[Value]]=_7217[[#This Row],[Agree]],_7217[[#This Row],[Count]],0)</f>
        <v>0</v>
      </c>
      <c r="H172">
        <f>_xlfn.XLOOKUP("H.R. 7217",Table2[Bill],Table2[Weight?],"Error")</f>
        <v>10</v>
      </c>
    </row>
    <row r="173" spans="1:8" x14ac:dyDescent="0.2">
      <c r="A173" t="s">
        <v>217</v>
      </c>
      <c r="B173" t="s">
        <v>1</v>
      </c>
      <c r="C173" t="s">
        <v>9</v>
      </c>
      <c r="D173" t="s">
        <v>3</v>
      </c>
      <c r="E173">
        <f>IF(_7217[[#This Row],[Vote]]="YEA",1,0)</f>
        <v>0</v>
      </c>
      <c r="F173">
        <f>_xlfn.XLOOKUP("H.R. 7217",Table2[Bill],Table2[Agree Value])</f>
        <v>0</v>
      </c>
      <c r="G173">
        <f>IF(_7217[[#This Row],[Value]]=_7217[[#This Row],[Agree]],_7217[[#This Row],[Count]],0)</f>
        <v>10</v>
      </c>
      <c r="H173">
        <f>_xlfn.XLOOKUP("H.R. 7217",Table2[Bill],Table2[Weight?],"Error")</f>
        <v>10</v>
      </c>
    </row>
    <row r="174" spans="1:8" x14ac:dyDescent="0.2">
      <c r="A174" t="s">
        <v>218</v>
      </c>
      <c r="B174" t="s">
        <v>5</v>
      </c>
      <c r="C174" t="s">
        <v>219</v>
      </c>
      <c r="D174" t="s">
        <v>7</v>
      </c>
      <c r="E174">
        <f>IF(_7217[[#This Row],[Vote]]="YEA",1,0)</f>
        <v>1</v>
      </c>
      <c r="F174">
        <f>_xlfn.XLOOKUP("H.R. 7217",Table2[Bill],Table2[Agree Value])</f>
        <v>0</v>
      </c>
      <c r="G174">
        <f>IF(_7217[[#This Row],[Value]]=_7217[[#This Row],[Agree]],_7217[[#This Row],[Count]],0)</f>
        <v>0</v>
      </c>
      <c r="H174">
        <f>_xlfn.XLOOKUP("H.R. 7217",Table2[Bill],Table2[Weight?],"Error")</f>
        <v>10</v>
      </c>
    </row>
    <row r="175" spans="1:8" x14ac:dyDescent="0.2">
      <c r="A175" t="s">
        <v>220</v>
      </c>
      <c r="B175" t="s">
        <v>5</v>
      </c>
      <c r="C175" t="s">
        <v>75</v>
      </c>
      <c r="D175" t="s">
        <v>7</v>
      </c>
      <c r="E175">
        <f>IF(_7217[[#This Row],[Vote]]="YEA",1,0)</f>
        <v>1</v>
      </c>
      <c r="F175">
        <f>_xlfn.XLOOKUP("H.R. 7217",Table2[Bill],Table2[Agree Value])</f>
        <v>0</v>
      </c>
      <c r="G175">
        <f>IF(_7217[[#This Row],[Value]]=_7217[[#This Row],[Agree]],_7217[[#This Row],[Count]],0)</f>
        <v>0</v>
      </c>
      <c r="H175">
        <f>_xlfn.XLOOKUP("H.R. 7217",Table2[Bill],Table2[Weight?],"Error")</f>
        <v>10</v>
      </c>
    </row>
    <row r="176" spans="1:8" x14ac:dyDescent="0.2">
      <c r="A176" t="s">
        <v>221</v>
      </c>
      <c r="B176" t="s">
        <v>1</v>
      </c>
      <c r="C176" t="s">
        <v>118</v>
      </c>
      <c r="D176" t="s">
        <v>3</v>
      </c>
      <c r="E176">
        <f>IF(_7217[[#This Row],[Vote]]="YEA",1,0)</f>
        <v>0</v>
      </c>
      <c r="F176">
        <f>_xlfn.XLOOKUP("H.R. 7217",Table2[Bill],Table2[Agree Value])</f>
        <v>0</v>
      </c>
      <c r="G176">
        <f>IF(_7217[[#This Row],[Value]]=_7217[[#This Row],[Agree]],_7217[[#This Row],[Count]],0)</f>
        <v>10</v>
      </c>
      <c r="H176">
        <f>_xlfn.XLOOKUP("H.R. 7217",Table2[Bill],Table2[Weight?],"Error")</f>
        <v>10</v>
      </c>
    </row>
    <row r="177" spans="1:8" x14ac:dyDescent="0.2">
      <c r="A177" t="s">
        <v>222</v>
      </c>
      <c r="B177" t="s">
        <v>5</v>
      </c>
      <c r="C177" t="s">
        <v>49</v>
      </c>
      <c r="D177" t="s">
        <v>7</v>
      </c>
      <c r="E177">
        <f>IF(_7217[[#This Row],[Vote]]="YEA",1,0)</f>
        <v>1</v>
      </c>
      <c r="F177">
        <f>_xlfn.XLOOKUP("H.R. 7217",Table2[Bill],Table2[Agree Value])</f>
        <v>0</v>
      </c>
      <c r="G177">
        <f>IF(_7217[[#This Row],[Value]]=_7217[[#This Row],[Agree]],_7217[[#This Row],[Count]],0)</f>
        <v>0</v>
      </c>
      <c r="H177">
        <f>_xlfn.XLOOKUP("H.R. 7217",Table2[Bill],Table2[Weight?],"Error")</f>
        <v>10</v>
      </c>
    </row>
    <row r="178" spans="1:8" x14ac:dyDescent="0.2">
      <c r="A178" t="s">
        <v>223</v>
      </c>
      <c r="B178" t="s">
        <v>5</v>
      </c>
      <c r="C178" t="s">
        <v>89</v>
      </c>
      <c r="D178" t="s">
        <v>7</v>
      </c>
      <c r="E178">
        <f>IF(_7217[[#This Row],[Vote]]="YEA",1,0)</f>
        <v>1</v>
      </c>
      <c r="F178">
        <f>_xlfn.XLOOKUP("H.R. 7217",Table2[Bill],Table2[Agree Value])</f>
        <v>0</v>
      </c>
      <c r="G178">
        <f>IF(_7217[[#This Row],[Value]]=_7217[[#This Row],[Agree]],_7217[[#This Row],[Count]],0)</f>
        <v>0</v>
      </c>
      <c r="H178">
        <f>_xlfn.XLOOKUP("H.R. 7217",Table2[Bill],Table2[Weight?],"Error")</f>
        <v>10</v>
      </c>
    </row>
    <row r="179" spans="1:8" x14ac:dyDescent="0.2">
      <c r="A179" t="s">
        <v>224</v>
      </c>
      <c r="B179" t="s">
        <v>5</v>
      </c>
      <c r="C179" t="s">
        <v>123</v>
      </c>
      <c r="D179" t="s">
        <v>7</v>
      </c>
      <c r="E179">
        <f>IF(_7217[[#This Row],[Vote]]="YEA",1,0)</f>
        <v>1</v>
      </c>
      <c r="F179">
        <f>_xlfn.XLOOKUP("H.R. 7217",Table2[Bill],Table2[Agree Value])</f>
        <v>0</v>
      </c>
      <c r="G179">
        <f>IF(_7217[[#This Row],[Value]]=_7217[[#This Row],[Agree]],_7217[[#This Row],[Count]],0)</f>
        <v>0</v>
      </c>
      <c r="H179">
        <f>_xlfn.XLOOKUP("H.R. 7217",Table2[Bill],Table2[Weight?],"Error")</f>
        <v>10</v>
      </c>
    </row>
    <row r="180" spans="1:8" x14ac:dyDescent="0.2">
      <c r="A180" t="s">
        <v>225</v>
      </c>
      <c r="B180" t="s">
        <v>1</v>
      </c>
      <c r="C180" t="s">
        <v>118</v>
      </c>
      <c r="D180" t="s">
        <v>3</v>
      </c>
      <c r="E180">
        <f>IF(_7217[[#This Row],[Vote]]="YEA",1,0)</f>
        <v>0</v>
      </c>
      <c r="F180">
        <f>_xlfn.XLOOKUP("H.R. 7217",Table2[Bill],Table2[Agree Value])</f>
        <v>0</v>
      </c>
      <c r="G180">
        <f>IF(_7217[[#This Row],[Value]]=_7217[[#This Row],[Agree]],_7217[[#This Row],[Count]],0)</f>
        <v>10</v>
      </c>
      <c r="H180">
        <f>_xlfn.XLOOKUP("H.R. 7217",Table2[Bill],Table2[Weight?],"Error")</f>
        <v>10</v>
      </c>
    </row>
    <row r="181" spans="1:8" x14ac:dyDescent="0.2">
      <c r="A181" t="s">
        <v>226</v>
      </c>
      <c r="B181" t="s">
        <v>5</v>
      </c>
      <c r="C181" t="s">
        <v>164</v>
      </c>
      <c r="D181" t="s">
        <v>7</v>
      </c>
      <c r="E181">
        <f>IF(_7217[[#This Row],[Vote]]="YEA",1,0)</f>
        <v>1</v>
      </c>
      <c r="F181">
        <f>_xlfn.XLOOKUP("H.R. 7217",Table2[Bill],Table2[Agree Value])</f>
        <v>0</v>
      </c>
      <c r="G181">
        <f>IF(_7217[[#This Row],[Value]]=_7217[[#This Row],[Agree]],_7217[[#This Row],[Count]],0)</f>
        <v>0</v>
      </c>
      <c r="H181">
        <f>_xlfn.XLOOKUP("H.R. 7217",Table2[Bill],Table2[Weight?],"Error")</f>
        <v>10</v>
      </c>
    </row>
    <row r="182" spans="1:8" x14ac:dyDescent="0.2">
      <c r="A182" t="s">
        <v>227</v>
      </c>
      <c r="B182" t="s">
        <v>1</v>
      </c>
      <c r="C182" t="s">
        <v>19</v>
      </c>
      <c r="D182" t="s">
        <v>3</v>
      </c>
      <c r="E182">
        <f>IF(_7217[[#This Row],[Vote]]="YEA",1,0)</f>
        <v>0</v>
      </c>
      <c r="F182">
        <f>_xlfn.XLOOKUP("H.R. 7217",Table2[Bill],Table2[Agree Value])</f>
        <v>0</v>
      </c>
      <c r="G182">
        <f>IF(_7217[[#This Row],[Value]]=_7217[[#This Row],[Agree]],_7217[[#This Row],[Count]],0)</f>
        <v>10</v>
      </c>
      <c r="H182">
        <f>_xlfn.XLOOKUP("H.R. 7217",Table2[Bill],Table2[Weight?],"Error")</f>
        <v>10</v>
      </c>
    </row>
    <row r="183" spans="1:8" x14ac:dyDescent="0.2">
      <c r="A183" t="s">
        <v>228</v>
      </c>
      <c r="B183" t="s">
        <v>5</v>
      </c>
      <c r="C183" t="s">
        <v>29</v>
      </c>
      <c r="D183" t="s">
        <v>7</v>
      </c>
      <c r="E183">
        <f>IF(_7217[[#This Row],[Vote]]="YEA",1,0)</f>
        <v>1</v>
      </c>
      <c r="F183">
        <f>_xlfn.XLOOKUP("H.R. 7217",Table2[Bill],Table2[Agree Value])</f>
        <v>0</v>
      </c>
      <c r="G183">
        <f>IF(_7217[[#This Row],[Value]]=_7217[[#This Row],[Agree]],_7217[[#This Row],[Count]],0)</f>
        <v>0</v>
      </c>
      <c r="H183">
        <f>_xlfn.XLOOKUP("H.R. 7217",Table2[Bill],Table2[Weight?],"Error")</f>
        <v>10</v>
      </c>
    </row>
    <row r="184" spans="1:8" x14ac:dyDescent="0.2">
      <c r="A184" t="s">
        <v>229</v>
      </c>
      <c r="B184" t="s">
        <v>1</v>
      </c>
      <c r="C184" t="s">
        <v>66</v>
      </c>
      <c r="D184" t="s">
        <v>3</v>
      </c>
      <c r="E184">
        <f>IF(_7217[[#This Row],[Vote]]="YEA",1,0)</f>
        <v>0</v>
      </c>
      <c r="F184">
        <f>_xlfn.XLOOKUP("H.R. 7217",Table2[Bill],Table2[Agree Value])</f>
        <v>0</v>
      </c>
      <c r="G184">
        <f>IF(_7217[[#This Row],[Value]]=_7217[[#This Row],[Agree]],_7217[[#This Row],[Count]],0)</f>
        <v>10</v>
      </c>
      <c r="H184">
        <f>_xlfn.XLOOKUP("H.R. 7217",Table2[Bill],Table2[Weight?],"Error")</f>
        <v>10</v>
      </c>
    </row>
    <row r="185" spans="1:8" x14ac:dyDescent="0.2">
      <c r="A185" t="s">
        <v>230</v>
      </c>
      <c r="B185" t="s">
        <v>1</v>
      </c>
      <c r="C185" t="s">
        <v>219</v>
      </c>
      <c r="D185" t="s">
        <v>3</v>
      </c>
      <c r="E185">
        <f>IF(_7217[[#This Row],[Vote]]="YEA",1,0)</f>
        <v>0</v>
      </c>
      <c r="F185">
        <f>_xlfn.XLOOKUP("H.R. 7217",Table2[Bill],Table2[Agree Value])</f>
        <v>0</v>
      </c>
      <c r="G185">
        <f>IF(_7217[[#This Row],[Value]]=_7217[[#This Row],[Agree]],_7217[[#This Row],[Count]],0)</f>
        <v>10</v>
      </c>
      <c r="H185">
        <f>_xlfn.XLOOKUP("H.R. 7217",Table2[Bill],Table2[Weight?],"Error")</f>
        <v>10</v>
      </c>
    </row>
    <row r="186" spans="1:8" x14ac:dyDescent="0.2">
      <c r="A186" t="s">
        <v>231</v>
      </c>
      <c r="B186" t="s">
        <v>1</v>
      </c>
      <c r="C186" t="s">
        <v>42</v>
      </c>
      <c r="D186" t="s">
        <v>3</v>
      </c>
      <c r="E186">
        <f>IF(_7217[[#This Row],[Vote]]="YEA",1,0)</f>
        <v>0</v>
      </c>
      <c r="F186">
        <f>_xlfn.XLOOKUP("H.R. 7217",Table2[Bill],Table2[Agree Value])</f>
        <v>0</v>
      </c>
      <c r="G186">
        <f>IF(_7217[[#This Row],[Value]]=_7217[[#This Row],[Agree]],_7217[[#This Row],[Count]],0)</f>
        <v>10</v>
      </c>
      <c r="H186">
        <f>_xlfn.XLOOKUP("H.R. 7217",Table2[Bill],Table2[Weight?],"Error")</f>
        <v>10</v>
      </c>
    </row>
    <row r="187" spans="1:8" x14ac:dyDescent="0.2">
      <c r="A187" t="s">
        <v>232</v>
      </c>
      <c r="B187" t="s">
        <v>5</v>
      </c>
      <c r="C187" t="s">
        <v>2</v>
      </c>
      <c r="D187" t="s">
        <v>7</v>
      </c>
      <c r="E187">
        <f>IF(_7217[[#This Row],[Vote]]="YEA",1,0)</f>
        <v>1</v>
      </c>
      <c r="F187">
        <f>_xlfn.XLOOKUP("H.R. 7217",Table2[Bill],Table2[Agree Value])</f>
        <v>0</v>
      </c>
      <c r="G187">
        <f>IF(_7217[[#This Row],[Value]]=_7217[[#This Row],[Agree]],_7217[[#This Row],[Count]],0)</f>
        <v>0</v>
      </c>
      <c r="H187">
        <f>_xlfn.XLOOKUP("H.R. 7217",Table2[Bill],Table2[Weight?],"Error")</f>
        <v>10</v>
      </c>
    </row>
    <row r="188" spans="1:8" x14ac:dyDescent="0.2">
      <c r="A188" t="s">
        <v>233</v>
      </c>
      <c r="B188" t="s">
        <v>1</v>
      </c>
      <c r="C188" t="s">
        <v>9</v>
      </c>
      <c r="D188" t="s">
        <v>3</v>
      </c>
      <c r="E188">
        <f>IF(_7217[[#This Row],[Vote]]="YEA",1,0)</f>
        <v>0</v>
      </c>
      <c r="F188">
        <f>_xlfn.XLOOKUP("H.R. 7217",Table2[Bill],Table2[Agree Value])</f>
        <v>0</v>
      </c>
      <c r="G188">
        <f>IF(_7217[[#This Row],[Value]]=_7217[[#This Row],[Agree]],_7217[[#This Row],[Count]],0)</f>
        <v>10</v>
      </c>
      <c r="H188">
        <f>_xlfn.XLOOKUP("H.R. 7217",Table2[Bill],Table2[Weight?],"Error")</f>
        <v>10</v>
      </c>
    </row>
    <row r="189" spans="1:8" x14ac:dyDescent="0.2">
      <c r="A189" t="s">
        <v>234</v>
      </c>
      <c r="B189" t="s">
        <v>5</v>
      </c>
      <c r="C189" t="s">
        <v>45</v>
      </c>
      <c r="D189" t="s">
        <v>7</v>
      </c>
      <c r="E189">
        <f>IF(_7217[[#This Row],[Vote]]="YEA",1,0)</f>
        <v>1</v>
      </c>
      <c r="F189">
        <f>_xlfn.XLOOKUP("H.R. 7217",Table2[Bill],Table2[Agree Value])</f>
        <v>0</v>
      </c>
      <c r="G189">
        <f>IF(_7217[[#This Row],[Value]]=_7217[[#This Row],[Agree]],_7217[[#This Row],[Count]],0)</f>
        <v>0</v>
      </c>
      <c r="H189">
        <f>_xlfn.XLOOKUP("H.R. 7217",Table2[Bill],Table2[Weight?],"Error")</f>
        <v>10</v>
      </c>
    </row>
    <row r="190" spans="1:8" x14ac:dyDescent="0.2">
      <c r="A190" t="s">
        <v>235</v>
      </c>
      <c r="B190" t="s">
        <v>5</v>
      </c>
      <c r="C190" t="s">
        <v>15</v>
      </c>
      <c r="D190" t="s">
        <v>7</v>
      </c>
      <c r="E190">
        <f>IF(_7217[[#This Row],[Vote]]="YEA",1,0)</f>
        <v>1</v>
      </c>
      <c r="F190">
        <f>_xlfn.XLOOKUP("H.R. 7217",Table2[Bill],Table2[Agree Value])</f>
        <v>0</v>
      </c>
      <c r="G190">
        <f>IF(_7217[[#This Row],[Value]]=_7217[[#This Row],[Agree]],_7217[[#This Row],[Count]],0)</f>
        <v>0</v>
      </c>
      <c r="H190">
        <f>_xlfn.XLOOKUP("H.R. 7217",Table2[Bill],Table2[Weight?],"Error")</f>
        <v>10</v>
      </c>
    </row>
    <row r="191" spans="1:8" x14ac:dyDescent="0.2">
      <c r="A191" t="s">
        <v>236</v>
      </c>
      <c r="B191" t="s">
        <v>5</v>
      </c>
      <c r="C191" t="s">
        <v>9</v>
      </c>
      <c r="D191" t="s">
        <v>7</v>
      </c>
      <c r="E191">
        <f>IF(_7217[[#This Row],[Vote]]="YEA",1,0)</f>
        <v>1</v>
      </c>
      <c r="F191">
        <f>_xlfn.XLOOKUP("H.R. 7217",Table2[Bill],Table2[Agree Value])</f>
        <v>0</v>
      </c>
      <c r="G191">
        <f>IF(_7217[[#This Row],[Value]]=_7217[[#This Row],[Agree]],_7217[[#This Row],[Count]],0)</f>
        <v>0</v>
      </c>
      <c r="H191">
        <f>_xlfn.XLOOKUP("H.R. 7217",Table2[Bill],Table2[Weight?],"Error")</f>
        <v>10</v>
      </c>
    </row>
    <row r="192" spans="1:8" x14ac:dyDescent="0.2">
      <c r="A192" t="s">
        <v>237</v>
      </c>
      <c r="B192" t="s">
        <v>1</v>
      </c>
      <c r="C192" t="s">
        <v>219</v>
      </c>
      <c r="D192" t="s">
        <v>3</v>
      </c>
      <c r="E192">
        <f>IF(_7217[[#This Row],[Vote]]="YEA",1,0)</f>
        <v>0</v>
      </c>
      <c r="F192">
        <f>_xlfn.XLOOKUP("H.R. 7217",Table2[Bill],Table2[Agree Value])</f>
        <v>0</v>
      </c>
      <c r="G192">
        <f>IF(_7217[[#This Row],[Value]]=_7217[[#This Row],[Agree]],_7217[[#This Row],[Count]],0)</f>
        <v>10</v>
      </c>
      <c r="H192">
        <f>_xlfn.XLOOKUP("H.R. 7217",Table2[Bill],Table2[Weight?],"Error")</f>
        <v>10</v>
      </c>
    </row>
    <row r="193" spans="1:8" x14ac:dyDescent="0.2">
      <c r="A193" t="s">
        <v>238</v>
      </c>
      <c r="B193" t="s">
        <v>1</v>
      </c>
      <c r="C193" t="s">
        <v>62</v>
      </c>
      <c r="D193" t="s">
        <v>3</v>
      </c>
      <c r="E193">
        <f>IF(_7217[[#This Row],[Vote]]="YEA",1,0)</f>
        <v>0</v>
      </c>
      <c r="F193">
        <f>_xlfn.XLOOKUP("H.R. 7217",Table2[Bill],Table2[Agree Value])</f>
        <v>0</v>
      </c>
      <c r="G193">
        <f>IF(_7217[[#This Row],[Value]]=_7217[[#This Row],[Agree]],_7217[[#This Row],[Count]],0)</f>
        <v>10</v>
      </c>
      <c r="H193">
        <f>_xlfn.XLOOKUP("H.R. 7217",Table2[Bill],Table2[Weight?],"Error")</f>
        <v>10</v>
      </c>
    </row>
    <row r="194" spans="1:8" x14ac:dyDescent="0.2">
      <c r="A194" t="s">
        <v>239</v>
      </c>
      <c r="B194" t="s">
        <v>1</v>
      </c>
      <c r="C194" t="s">
        <v>2</v>
      </c>
      <c r="D194" t="s">
        <v>3</v>
      </c>
      <c r="E194">
        <f>IF(_7217[[#This Row],[Vote]]="YEA",1,0)</f>
        <v>0</v>
      </c>
      <c r="F194">
        <f>_xlfn.XLOOKUP("H.R. 7217",Table2[Bill],Table2[Agree Value])</f>
        <v>0</v>
      </c>
      <c r="G194">
        <f>IF(_7217[[#This Row],[Value]]=_7217[[#This Row],[Agree]],_7217[[#This Row],[Count]],0)</f>
        <v>10</v>
      </c>
      <c r="H194">
        <f>_xlfn.XLOOKUP("H.R. 7217",Table2[Bill],Table2[Weight?],"Error")</f>
        <v>10</v>
      </c>
    </row>
    <row r="195" spans="1:8" x14ac:dyDescent="0.2">
      <c r="A195" t="s">
        <v>240</v>
      </c>
      <c r="B195" t="s">
        <v>5</v>
      </c>
      <c r="C195" t="s">
        <v>15</v>
      </c>
      <c r="D195" t="s">
        <v>7</v>
      </c>
      <c r="E195">
        <f>IF(_7217[[#This Row],[Vote]]="YEA",1,0)</f>
        <v>1</v>
      </c>
      <c r="F195">
        <f>_xlfn.XLOOKUP("H.R. 7217",Table2[Bill],Table2[Agree Value])</f>
        <v>0</v>
      </c>
      <c r="G195">
        <f>IF(_7217[[#This Row],[Value]]=_7217[[#This Row],[Agree]],_7217[[#This Row],[Count]],0)</f>
        <v>0</v>
      </c>
      <c r="H195">
        <f>_xlfn.XLOOKUP("H.R. 7217",Table2[Bill],Table2[Weight?],"Error")</f>
        <v>10</v>
      </c>
    </row>
    <row r="196" spans="1:8" x14ac:dyDescent="0.2">
      <c r="A196" t="s">
        <v>241</v>
      </c>
      <c r="B196" t="s">
        <v>1</v>
      </c>
      <c r="C196" t="s">
        <v>15</v>
      </c>
      <c r="D196" t="s">
        <v>3</v>
      </c>
      <c r="E196">
        <f>IF(_7217[[#This Row],[Vote]]="YEA",1,0)</f>
        <v>0</v>
      </c>
      <c r="F196">
        <f>_xlfn.XLOOKUP("H.R. 7217",Table2[Bill],Table2[Agree Value])</f>
        <v>0</v>
      </c>
      <c r="G196">
        <f>IF(_7217[[#This Row],[Value]]=_7217[[#This Row],[Agree]],_7217[[#This Row],[Count]],0)</f>
        <v>10</v>
      </c>
      <c r="H196">
        <f>_xlfn.XLOOKUP("H.R. 7217",Table2[Bill],Table2[Weight?],"Error")</f>
        <v>10</v>
      </c>
    </row>
    <row r="197" spans="1:8" x14ac:dyDescent="0.2">
      <c r="A197" t="s">
        <v>242</v>
      </c>
      <c r="B197" t="s">
        <v>1</v>
      </c>
      <c r="C197" t="s">
        <v>9</v>
      </c>
      <c r="D197" t="s">
        <v>3</v>
      </c>
      <c r="E197">
        <f>IF(_7217[[#This Row],[Vote]]="YEA",1,0)</f>
        <v>0</v>
      </c>
      <c r="F197">
        <f>_xlfn.XLOOKUP("H.R. 7217",Table2[Bill],Table2[Agree Value])</f>
        <v>0</v>
      </c>
      <c r="G197">
        <f>IF(_7217[[#This Row],[Value]]=_7217[[#This Row],[Agree]],_7217[[#This Row],[Count]],0)</f>
        <v>10</v>
      </c>
      <c r="H197">
        <f>_xlfn.XLOOKUP("H.R. 7217",Table2[Bill],Table2[Weight?],"Error")</f>
        <v>10</v>
      </c>
    </row>
    <row r="198" spans="1:8" x14ac:dyDescent="0.2">
      <c r="A198" t="s">
        <v>243</v>
      </c>
      <c r="B198" t="s">
        <v>5</v>
      </c>
      <c r="C198" t="s">
        <v>45</v>
      </c>
      <c r="D198" t="s">
        <v>7</v>
      </c>
      <c r="E198">
        <f>IF(_7217[[#This Row],[Vote]]="YEA",1,0)</f>
        <v>1</v>
      </c>
      <c r="F198">
        <f>_xlfn.XLOOKUP("H.R. 7217",Table2[Bill],Table2[Agree Value])</f>
        <v>0</v>
      </c>
      <c r="G198">
        <f>IF(_7217[[#This Row],[Value]]=_7217[[#This Row],[Agree]],_7217[[#This Row],[Count]],0)</f>
        <v>0</v>
      </c>
      <c r="H198">
        <f>_xlfn.XLOOKUP("H.R. 7217",Table2[Bill],Table2[Weight?],"Error")</f>
        <v>10</v>
      </c>
    </row>
    <row r="199" spans="1:8" x14ac:dyDescent="0.2">
      <c r="A199" t="s">
        <v>244</v>
      </c>
      <c r="B199" t="s">
        <v>1</v>
      </c>
      <c r="C199" t="s">
        <v>141</v>
      </c>
      <c r="D199" t="s">
        <v>3</v>
      </c>
      <c r="E199">
        <f>IF(_7217[[#This Row],[Vote]]="YEA",1,0)</f>
        <v>0</v>
      </c>
      <c r="F199">
        <f>_xlfn.XLOOKUP("H.R. 7217",Table2[Bill],Table2[Agree Value])</f>
        <v>0</v>
      </c>
      <c r="G199">
        <f>IF(_7217[[#This Row],[Value]]=_7217[[#This Row],[Agree]],_7217[[#This Row],[Count]],0)</f>
        <v>10</v>
      </c>
      <c r="H199">
        <f>_xlfn.XLOOKUP("H.R. 7217",Table2[Bill],Table2[Weight?],"Error")</f>
        <v>10</v>
      </c>
    </row>
    <row r="200" spans="1:8" x14ac:dyDescent="0.2">
      <c r="A200" t="s">
        <v>245</v>
      </c>
      <c r="B200" t="s">
        <v>1</v>
      </c>
      <c r="C200" t="s">
        <v>64</v>
      </c>
      <c r="D200" t="s">
        <v>3</v>
      </c>
      <c r="E200">
        <f>IF(_7217[[#This Row],[Vote]]="YEA",1,0)</f>
        <v>0</v>
      </c>
      <c r="F200">
        <f>_xlfn.XLOOKUP("H.R. 7217",Table2[Bill],Table2[Agree Value])</f>
        <v>0</v>
      </c>
      <c r="G200">
        <f>IF(_7217[[#This Row],[Value]]=_7217[[#This Row],[Agree]],_7217[[#This Row],[Count]],0)</f>
        <v>10</v>
      </c>
      <c r="H200">
        <f>_xlfn.XLOOKUP("H.R. 7217",Table2[Bill],Table2[Weight?],"Error")</f>
        <v>10</v>
      </c>
    </row>
    <row r="201" spans="1:8" x14ac:dyDescent="0.2">
      <c r="A201" t="s">
        <v>246</v>
      </c>
      <c r="B201" t="s">
        <v>1</v>
      </c>
      <c r="C201" t="s">
        <v>13</v>
      </c>
      <c r="D201" t="s">
        <v>3</v>
      </c>
      <c r="E201">
        <f>IF(_7217[[#This Row],[Vote]]="YEA",1,0)</f>
        <v>0</v>
      </c>
      <c r="F201">
        <f>_xlfn.XLOOKUP("H.R. 7217",Table2[Bill],Table2[Agree Value])</f>
        <v>0</v>
      </c>
      <c r="G201">
        <f>IF(_7217[[#This Row],[Value]]=_7217[[#This Row],[Agree]],_7217[[#This Row],[Count]],0)</f>
        <v>10</v>
      </c>
      <c r="H201">
        <f>_xlfn.XLOOKUP("H.R. 7217",Table2[Bill],Table2[Weight?],"Error")</f>
        <v>10</v>
      </c>
    </row>
    <row r="202" spans="1:8" x14ac:dyDescent="0.2">
      <c r="A202" t="s">
        <v>247</v>
      </c>
      <c r="B202" t="s">
        <v>5</v>
      </c>
      <c r="C202" t="s">
        <v>89</v>
      </c>
      <c r="D202" t="s">
        <v>7</v>
      </c>
      <c r="E202">
        <f>IF(_7217[[#This Row],[Vote]]="YEA",1,0)</f>
        <v>1</v>
      </c>
      <c r="F202">
        <f>_xlfn.XLOOKUP("H.R. 7217",Table2[Bill],Table2[Agree Value])</f>
        <v>0</v>
      </c>
      <c r="G202">
        <f>IF(_7217[[#This Row],[Value]]=_7217[[#This Row],[Agree]],_7217[[#This Row],[Count]],0)</f>
        <v>0</v>
      </c>
      <c r="H202">
        <f>_xlfn.XLOOKUP("H.R. 7217",Table2[Bill],Table2[Weight?],"Error")</f>
        <v>10</v>
      </c>
    </row>
    <row r="203" spans="1:8" x14ac:dyDescent="0.2">
      <c r="A203" t="s">
        <v>248</v>
      </c>
      <c r="B203" t="s">
        <v>5</v>
      </c>
      <c r="C203" t="s">
        <v>249</v>
      </c>
      <c r="D203" t="s">
        <v>7</v>
      </c>
      <c r="E203">
        <f>IF(_7217[[#This Row],[Vote]]="YEA",1,0)</f>
        <v>1</v>
      </c>
      <c r="F203">
        <f>_xlfn.XLOOKUP("H.R. 7217",Table2[Bill],Table2[Agree Value])</f>
        <v>0</v>
      </c>
      <c r="G203">
        <f>IF(_7217[[#This Row],[Value]]=_7217[[#This Row],[Agree]],_7217[[#This Row],[Count]],0)</f>
        <v>0</v>
      </c>
      <c r="H203">
        <f>_xlfn.XLOOKUP("H.R. 7217",Table2[Bill],Table2[Weight?],"Error")</f>
        <v>10</v>
      </c>
    </row>
    <row r="204" spans="1:8" x14ac:dyDescent="0.2">
      <c r="A204" t="s">
        <v>250</v>
      </c>
      <c r="B204" t="s">
        <v>5</v>
      </c>
      <c r="C204" t="s">
        <v>31</v>
      </c>
      <c r="D204" t="s">
        <v>7</v>
      </c>
      <c r="E204">
        <f>IF(_7217[[#This Row],[Vote]]="YEA",1,0)</f>
        <v>1</v>
      </c>
      <c r="F204">
        <f>_xlfn.XLOOKUP("H.R. 7217",Table2[Bill],Table2[Agree Value])</f>
        <v>0</v>
      </c>
      <c r="G204">
        <f>IF(_7217[[#This Row],[Value]]=_7217[[#This Row],[Agree]],_7217[[#This Row],[Count]],0)</f>
        <v>0</v>
      </c>
      <c r="H204">
        <f>_xlfn.XLOOKUP("H.R. 7217",Table2[Bill],Table2[Weight?],"Error")</f>
        <v>10</v>
      </c>
    </row>
    <row r="205" spans="1:8" x14ac:dyDescent="0.2">
      <c r="A205" t="s">
        <v>251</v>
      </c>
      <c r="B205" t="s">
        <v>5</v>
      </c>
      <c r="C205" t="s">
        <v>31</v>
      </c>
      <c r="D205" t="s">
        <v>7</v>
      </c>
      <c r="E205">
        <f>IF(_7217[[#This Row],[Vote]]="YEA",1,0)</f>
        <v>1</v>
      </c>
      <c r="F205">
        <f>_xlfn.XLOOKUP("H.R. 7217",Table2[Bill],Table2[Agree Value])</f>
        <v>0</v>
      </c>
      <c r="G205">
        <f>IF(_7217[[#This Row],[Value]]=_7217[[#This Row],[Agree]],_7217[[#This Row],[Count]],0)</f>
        <v>0</v>
      </c>
      <c r="H205">
        <f>_xlfn.XLOOKUP("H.R. 7217",Table2[Bill],Table2[Weight?],"Error")</f>
        <v>10</v>
      </c>
    </row>
    <row r="206" spans="1:8" x14ac:dyDescent="0.2">
      <c r="A206" t="s">
        <v>252</v>
      </c>
      <c r="B206" t="s">
        <v>5</v>
      </c>
      <c r="C206" t="s">
        <v>66</v>
      </c>
      <c r="D206" t="s">
        <v>7</v>
      </c>
      <c r="E206">
        <f>IF(_7217[[#This Row],[Vote]]="YEA",1,0)</f>
        <v>1</v>
      </c>
      <c r="F206">
        <f>_xlfn.XLOOKUP("H.R. 7217",Table2[Bill],Table2[Agree Value])</f>
        <v>0</v>
      </c>
      <c r="G206">
        <f>IF(_7217[[#This Row],[Value]]=_7217[[#This Row],[Agree]],_7217[[#This Row],[Count]],0)</f>
        <v>0</v>
      </c>
      <c r="H206">
        <f>_xlfn.XLOOKUP("H.R. 7217",Table2[Bill],Table2[Weight?],"Error")</f>
        <v>10</v>
      </c>
    </row>
    <row r="207" spans="1:8" x14ac:dyDescent="0.2">
      <c r="A207" t="s">
        <v>253</v>
      </c>
      <c r="B207" t="s">
        <v>1</v>
      </c>
      <c r="C207" t="s">
        <v>9</v>
      </c>
      <c r="D207" t="s">
        <v>3</v>
      </c>
      <c r="E207">
        <f>IF(_7217[[#This Row],[Vote]]="YEA",1,0)</f>
        <v>0</v>
      </c>
      <c r="F207">
        <f>_xlfn.XLOOKUP("H.R. 7217",Table2[Bill],Table2[Agree Value])</f>
        <v>0</v>
      </c>
      <c r="G207">
        <f>IF(_7217[[#This Row],[Value]]=_7217[[#This Row],[Agree]],_7217[[#This Row],[Count]],0)</f>
        <v>10</v>
      </c>
      <c r="H207">
        <f>_xlfn.XLOOKUP("H.R. 7217",Table2[Bill],Table2[Weight?],"Error")</f>
        <v>10</v>
      </c>
    </row>
    <row r="208" spans="1:8" x14ac:dyDescent="0.2">
      <c r="A208" t="s">
        <v>254</v>
      </c>
      <c r="B208" t="s">
        <v>1</v>
      </c>
      <c r="C208" t="s">
        <v>31</v>
      </c>
      <c r="D208" t="s">
        <v>3</v>
      </c>
      <c r="E208">
        <f>IF(_7217[[#This Row],[Vote]]="YEA",1,0)</f>
        <v>0</v>
      </c>
      <c r="F208">
        <f>_xlfn.XLOOKUP("H.R. 7217",Table2[Bill],Table2[Agree Value])</f>
        <v>0</v>
      </c>
      <c r="G208">
        <f>IF(_7217[[#This Row],[Value]]=_7217[[#This Row],[Agree]],_7217[[#This Row],[Count]],0)</f>
        <v>10</v>
      </c>
      <c r="H208">
        <f>_xlfn.XLOOKUP("H.R. 7217",Table2[Bill],Table2[Weight?],"Error")</f>
        <v>10</v>
      </c>
    </row>
    <row r="209" spans="1:8" x14ac:dyDescent="0.2">
      <c r="A209" t="s">
        <v>255</v>
      </c>
      <c r="B209" t="s">
        <v>5</v>
      </c>
      <c r="C209" t="s">
        <v>203</v>
      </c>
      <c r="D209" t="s">
        <v>7</v>
      </c>
      <c r="E209">
        <f>IF(_7217[[#This Row],[Vote]]="YEA",1,0)</f>
        <v>1</v>
      </c>
      <c r="F209">
        <f>_xlfn.XLOOKUP("H.R. 7217",Table2[Bill],Table2[Agree Value])</f>
        <v>0</v>
      </c>
      <c r="G209">
        <f>IF(_7217[[#This Row],[Value]]=_7217[[#This Row],[Agree]],_7217[[#This Row],[Count]],0)</f>
        <v>0</v>
      </c>
      <c r="H209">
        <f>_xlfn.XLOOKUP("H.R. 7217",Table2[Bill],Table2[Weight?],"Error")</f>
        <v>10</v>
      </c>
    </row>
    <row r="210" spans="1:8" x14ac:dyDescent="0.2">
      <c r="A210" t="s">
        <v>256</v>
      </c>
      <c r="B210" t="s">
        <v>1</v>
      </c>
      <c r="C210" t="s">
        <v>24</v>
      </c>
      <c r="D210" t="s">
        <v>3</v>
      </c>
      <c r="E210">
        <f>IF(_7217[[#This Row],[Vote]]="YEA",1,0)</f>
        <v>0</v>
      </c>
      <c r="F210">
        <f>_xlfn.XLOOKUP("H.R. 7217",Table2[Bill],Table2[Agree Value])</f>
        <v>0</v>
      </c>
      <c r="G210">
        <f>IF(_7217[[#This Row],[Value]]=_7217[[#This Row],[Agree]],_7217[[#This Row],[Count]],0)</f>
        <v>10</v>
      </c>
      <c r="H210">
        <f>_xlfn.XLOOKUP("H.R. 7217",Table2[Bill],Table2[Weight?],"Error")</f>
        <v>10</v>
      </c>
    </row>
    <row r="211" spans="1:8" x14ac:dyDescent="0.2">
      <c r="A211" t="s">
        <v>257</v>
      </c>
      <c r="B211" t="s">
        <v>1</v>
      </c>
      <c r="C211" t="s">
        <v>62</v>
      </c>
      <c r="D211" t="s">
        <v>3</v>
      </c>
      <c r="E211">
        <f>IF(_7217[[#This Row],[Vote]]="YEA",1,0)</f>
        <v>0</v>
      </c>
      <c r="F211">
        <f>_xlfn.XLOOKUP("H.R. 7217",Table2[Bill],Table2[Agree Value])</f>
        <v>0</v>
      </c>
      <c r="G211">
        <f>IF(_7217[[#This Row],[Value]]=_7217[[#This Row],[Agree]],_7217[[#This Row],[Count]],0)</f>
        <v>10</v>
      </c>
      <c r="H211">
        <f>_xlfn.XLOOKUP("H.R. 7217",Table2[Bill],Table2[Weight?],"Error")</f>
        <v>10</v>
      </c>
    </row>
    <row r="212" spans="1:8" x14ac:dyDescent="0.2">
      <c r="A212" t="s">
        <v>258</v>
      </c>
      <c r="B212" t="s">
        <v>5</v>
      </c>
      <c r="C212" t="s">
        <v>161</v>
      </c>
      <c r="D212" t="s">
        <v>7</v>
      </c>
      <c r="E212">
        <f>IF(_7217[[#This Row],[Vote]]="YEA",1,0)</f>
        <v>1</v>
      </c>
      <c r="F212">
        <f>_xlfn.XLOOKUP("H.R. 7217",Table2[Bill],Table2[Agree Value])</f>
        <v>0</v>
      </c>
      <c r="G212">
        <f>IF(_7217[[#This Row],[Value]]=_7217[[#This Row],[Agree]],_7217[[#This Row],[Count]],0)</f>
        <v>0</v>
      </c>
      <c r="H212">
        <f>_xlfn.XLOOKUP("H.R. 7217",Table2[Bill],Table2[Weight?],"Error")</f>
        <v>10</v>
      </c>
    </row>
    <row r="213" spans="1:8" x14ac:dyDescent="0.2">
      <c r="A213" t="s">
        <v>259</v>
      </c>
      <c r="B213" t="s">
        <v>5</v>
      </c>
      <c r="C213" t="s">
        <v>66</v>
      </c>
      <c r="D213" t="s">
        <v>7</v>
      </c>
      <c r="E213">
        <f>IF(_7217[[#This Row],[Vote]]="YEA",1,0)</f>
        <v>1</v>
      </c>
      <c r="F213">
        <f>_xlfn.XLOOKUP("H.R. 7217",Table2[Bill],Table2[Agree Value])</f>
        <v>0</v>
      </c>
      <c r="G213">
        <f>IF(_7217[[#This Row],[Value]]=_7217[[#This Row],[Agree]],_7217[[#This Row],[Count]],0)</f>
        <v>0</v>
      </c>
      <c r="H213">
        <f>_xlfn.XLOOKUP("H.R. 7217",Table2[Bill],Table2[Weight?],"Error")</f>
        <v>10</v>
      </c>
    </row>
    <row r="214" spans="1:8" x14ac:dyDescent="0.2">
      <c r="A214" t="s">
        <v>260</v>
      </c>
      <c r="B214" t="s">
        <v>1</v>
      </c>
      <c r="C214" t="s">
        <v>9</v>
      </c>
      <c r="D214" t="s">
        <v>3</v>
      </c>
      <c r="E214">
        <f>IF(_7217[[#This Row],[Vote]]="YEA",1,0)</f>
        <v>0</v>
      </c>
      <c r="F214">
        <f>_xlfn.XLOOKUP("H.R. 7217",Table2[Bill],Table2[Agree Value])</f>
        <v>0</v>
      </c>
      <c r="G214">
        <f>IF(_7217[[#This Row],[Value]]=_7217[[#This Row],[Agree]],_7217[[#This Row],[Count]],0)</f>
        <v>10</v>
      </c>
      <c r="H214">
        <f>_xlfn.XLOOKUP("H.R. 7217",Table2[Bill],Table2[Weight?],"Error")</f>
        <v>10</v>
      </c>
    </row>
    <row r="215" spans="1:8" x14ac:dyDescent="0.2">
      <c r="A215" t="s">
        <v>261</v>
      </c>
      <c r="B215" t="s">
        <v>5</v>
      </c>
      <c r="C215" t="s">
        <v>47</v>
      </c>
      <c r="D215" t="s">
        <v>7</v>
      </c>
      <c r="E215">
        <f>IF(_7217[[#This Row],[Vote]]="YEA",1,0)</f>
        <v>1</v>
      </c>
      <c r="F215">
        <f>_xlfn.XLOOKUP("H.R. 7217",Table2[Bill],Table2[Agree Value])</f>
        <v>0</v>
      </c>
      <c r="G215">
        <f>IF(_7217[[#This Row],[Value]]=_7217[[#This Row],[Agree]],_7217[[#This Row],[Count]],0)</f>
        <v>0</v>
      </c>
      <c r="H215">
        <f>_xlfn.XLOOKUP("H.R. 7217",Table2[Bill],Table2[Weight?],"Error")</f>
        <v>10</v>
      </c>
    </row>
    <row r="216" spans="1:8" x14ac:dyDescent="0.2">
      <c r="A216" t="s">
        <v>262</v>
      </c>
      <c r="B216" t="s">
        <v>1</v>
      </c>
      <c r="C216" t="s">
        <v>45</v>
      </c>
      <c r="D216" t="s">
        <v>3</v>
      </c>
      <c r="E216">
        <f>IF(_7217[[#This Row],[Vote]]="YEA",1,0)</f>
        <v>0</v>
      </c>
      <c r="F216">
        <f>_xlfn.XLOOKUP("H.R. 7217",Table2[Bill],Table2[Agree Value])</f>
        <v>0</v>
      </c>
      <c r="G216">
        <f>IF(_7217[[#This Row],[Value]]=_7217[[#This Row],[Agree]],_7217[[#This Row],[Count]],0)</f>
        <v>10</v>
      </c>
      <c r="H216">
        <f>_xlfn.XLOOKUP("H.R. 7217",Table2[Bill],Table2[Weight?],"Error")</f>
        <v>10</v>
      </c>
    </row>
    <row r="217" spans="1:8" x14ac:dyDescent="0.2">
      <c r="A217" t="s">
        <v>263</v>
      </c>
      <c r="B217" t="s">
        <v>5</v>
      </c>
      <c r="C217" t="s">
        <v>9</v>
      </c>
      <c r="D217" t="s">
        <v>7</v>
      </c>
      <c r="E217">
        <f>IF(_7217[[#This Row],[Vote]]="YEA",1,0)</f>
        <v>1</v>
      </c>
      <c r="F217">
        <f>_xlfn.XLOOKUP("H.R. 7217",Table2[Bill],Table2[Agree Value])</f>
        <v>0</v>
      </c>
      <c r="G217">
        <f>IF(_7217[[#This Row],[Value]]=_7217[[#This Row],[Agree]],_7217[[#This Row],[Count]],0)</f>
        <v>0</v>
      </c>
      <c r="H217">
        <f>_xlfn.XLOOKUP("H.R. 7217",Table2[Bill],Table2[Weight?],"Error")</f>
        <v>10</v>
      </c>
    </row>
    <row r="218" spans="1:8" x14ac:dyDescent="0.2">
      <c r="A218" t="s">
        <v>264</v>
      </c>
      <c r="B218" t="s">
        <v>1</v>
      </c>
      <c r="C218" t="s">
        <v>141</v>
      </c>
      <c r="D218" t="s">
        <v>3</v>
      </c>
      <c r="E218">
        <f>IF(_7217[[#This Row],[Vote]]="YEA",1,0)</f>
        <v>0</v>
      </c>
      <c r="F218">
        <f>_xlfn.XLOOKUP("H.R. 7217",Table2[Bill],Table2[Agree Value])</f>
        <v>0</v>
      </c>
      <c r="G218">
        <f>IF(_7217[[#This Row],[Value]]=_7217[[#This Row],[Agree]],_7217[[#This Row],[Count]],0)</f>
        <v>10</v>
      </c>
      <c r="H218">
        <f>_xlfn.XLOOKUP("H.R. 7217",Table2[Bill],Table2[Weight?],"Error")</f>
        <v>10</v>
      </c>
    </row>
    <row r="219" spans="1:8" x14ac:dyDescent="0.2">
      <c r="A219" t="s">
        <v>265</v>
      </c>
      <c r="B219" t="s">
        <v>5</v>
      </c>
      <c r="C219" t="s">
        <v>9</v>
      </c>
      <c r="D219" t="s">
        <v>7</v>
      </c>
      <c r="E219">
        <f>IF(_7217[[#This Row],[Vote]]="YEA",1,0)</f>
        <v>1</v>
      </c>
      <c r="F219">
        <f>_xlfn.XLOOKUP("H.R. 7217",Table2[Bill],Table2[Agree Value])</f>
        <v>0</v>
      </c>
      <c r="G219">
        <f>IF(_7217[[#This Row],[Value]]=_7217[[#This Row],[Agree]],_7217[[#This Row],[Count]],0)</f>
        <v>0</v>
      </c>
      <c r="H219">
        <f>_xlfn.XLOOKUP("H.R. 7217",Table2[Bill],Table2[Weight?],"Error")</f>
        <v>10</v>
      </c>
    </row>
    <row r="220" spans="1:8" x14ac:dyDescent="0.2">
      <c r="A220" t="s">
        <v>266</v>
      </c>
      <c r="B220" t="s">
        <v>1</v>
      </c>
      <c r="C220" t="s">
        <v>203</v>
      </c>
      <c r="D220" t="s">
        <v>3</v>
      </c>
      <c r="E220">
        <f>IF(_7217[[#This Row],[Vote]]="YEA",1,0)</f>
        <v>0</v>
      </c>
      <c r="F220">
        <f>_xlfn.XLOOKUP("H.R. 7217",Table2[Bill],Table2[Agree Value])</f>
        <v>0</v>
      </c>
      <c r="G220">
        <f>IF(_7217[[#This Row],[Value]]=_7217[[#This Row],[Agree]],_7217[[#This Row],[Count]],0)</f>
        <v>10</v>
      </c>
      <c r="H220">
        <f>_xlfn.XLOOKUP("H.R. 7217",Table2[Bill],Table2[Weight?],"Error")</f>
        <v>10</v>
      </c>
    </row>
    <row r="221" spans="1:8" x14ac:dyDescent="0.2">
      <c r="A221" t="s">
        <v>267</v>
      </c>
      <c r="B221" t="s">
        <v>1</v>
      </c>
      <c r="C221" t="s">
        <v>62</v>
      </c>
      <c r="D221" t="s">
        <v>3</v>
      </c>
      <c r="E221">
        <f>IF(_7217[[#This Row],[Vote]]="YEA",1,0)</f>
        <v>0</v>
      </c>
      <c r="F221">
        <f>_xlfn.XLOOKUP("H.R. 7217",Table2[Bill],Table2[Agree Value])</f>
        <v>0</v>
      </c>
      <c r="G221">
        <f>IF(_7217[[#This Row],[Value]]=_7217[[#This Row],[Agree]],_7217[[#This Row],[Count]],0)</f>
        <v>10</v>
      </c>
      <c r="H221">
        <f>_xlfn.XLOOKUP("H.R. 7217",Table2[Bill],Table2[Weight?],"Error")</f>
        <v>10</v>
      </c>
    </row>
    <row r="222" spans="1:8" x14ac:dyDescent="0.2">
      <c r="A222" t="s">
        <v>268</v>
      </c>
      <c r="B222" t="s">
        <v>1</v>
      </c>
      <c r="C222" t="s">
        <v>269</v>
      </c>
      <c r="D222" t="s">
        <v>3</v>
      </c>
      <c r="E222">
        <f>IF(_7217[[#This Row],[Vote]]="YEA",1,0)</f>
        <v>0</v>
      </c>
      <c r="F222">
        <f>_xlfn.XLOOKUP("H.R. 7217",Table2[Bill],Table2[Agree Value])</f>
        <v>0</v>
      </c>
      <c r="G222">
        <f>IF(_7217[[#This Row],[Value]]=_7217[[#This Row],[Agree]],_7217[[#This Row],[Count]],0)</f>
        <v>10</v>
      </c>
      <c r="H222">
        <f>_xlfn.XLOOKUP("H.R. 7217",Table2[Bill],Table2[Weight?],"Error")</f>
        <v>10</v>
      </c>
    </row>
    <row r="223" spans="1:8" x14ac:dyDescent="0.2">
      <c r="A223" t="s">
        <v>270</v>
      </c>
      <c r="B223" t="s">
        <v>5</v>
      </c>
      <c r="C223" t="s">
        <v>75</v>
      </c>
      <c r="D223" t="s">
        <v>7</v>
      </c>
      <c r="E223">
        <f>IF(_7217[[#This Row],[Vote]]="YEA",1,0)</f>
        <v>1</v>
      </c>
      <c r="F223">
        <f>_xlfn.XLOOKUP("H.R. 7217",Table2[Bill],Table2[Agree Value])</f>
        <v>0</v>
      </c>
      <c r="G223">
        <f>IF(_7217[[#This Row],[Value]]=_7217[[#This Row],[Agree]],_7217[[#This Row],[Count]],0)</f>
        <v>0</v>
      </c>
      <c r="H223">
        <f>_xlfn.XLOOKUP("H.R. 7217",Table2[Bill],Table2[Weight?],"Error")</f>
        <v>10</v>
      </c>
    </row>
    <row r="224" spans="1:8" x14ac:dyDescent="0.2">
      <c r="A224" t="s">
        <v>271</v>
      </c>
      <c r="B224" t="s">
        <v>5</v>
      </c>
      <c r="C224" t="s">
        <v>62</v>
      </c>
      <c r="D224" t="s">
        <v>7</v>
      </c>
      <c r="E224">
        <f>IF(_7217[[#This Row],[Vote]]="YEA",1,0)</f>
        <v>1</v>
      </c>
      <c r="F224">
        <f>_xlfn.XLOOKUP("H.R. 7217",Table2[Bill],Table2[Agree Value])</f>
        <v>0</v>
      </c>
      <c r="G224">
        <f>IF(_7217[[#This Row],[Value]]=_7217[[#This Row],[Agree]],_7217[[#This Row],[Count]],0)</f>
        <v>0</v>
      </c>
      <c r="H224">
        <f>_xlfn.XLOOKUP("H.R. 7217",Table2[Bill],Table2[Weight?],"Error")</f>
        <v>10</v>
      </c>
    </row>
    <row r="225" spans="1:8" x14ac:dyDescent="0.2">
      <c r="A225" t="s">
        <v>272</v>
      </c>
      <c r="B225" t="s">
        <v>5</v>
      </c>
      <c r="C225" t="s">
        <v>64</v>
      </c>
      <c r="D225" t="s">
        <v>7</v>
      </c>
      <c r="E225">
        <f>IF(_7217[[#This Row],[Vote]]="YEA",1,0)</f>
        <v>1</v>
      </c>
      <c r="F225">
        <f>_xlfn.XLOOKUP("H.R. 7217",Table2[Bill],Table2[Agree Value])</f>
        <v>0</v>
      </c>
      <c r="G225">
        <f>IF(_7217[[#This Row],[Value]]=_7217[[#This Row],[Agree]],_7217[[#This Row],[Count]],0)</f>
        <v>0</v>
      </c>
      <c r="H225">
        <f>_xlfn.XLOOKUP("H.R. 7217",Table2[Bill],Table2[Weight?],"Error")</f>
        <v>10</v>
      </c>
    </row>
    <row r="226" spans="1:8" x14ac:dyDescent="0.2">
      <c r="A226" t="s">
        <v>273</v>
      </c>
      <c r="B226" t="s">
        <v>5</v>
      </c>
      <c r="C226" t="s">
        <v>9</v>
      </c>
      <c r="D226" t="s">
        <v>7</v>
      </c>
      <c r="E226">
        <f>IF(_7217[[#This Row],[Vote]]="YEA",1,0)</f>
        <v>1</v>
      </c>
      <c r="F226">
        <f>_xlfn.XLOOKUP("H.R. 7217",Table2[Bill],Table2[Agree Value])</f>
        <v>0</v>
      </c>
      <c r="G226">
        <f>IF(_7217[[#This Row],[Value]]=_7217[[#This Row],[Agree]],_7217[[#This Row],[Count]],0)</f>
        <v>0</v>
      </c>
      <c r="H226">
        <f>_xlfn.XLOOKUP("H.R. 7217",Table2[Bill],Table2[Weight?],"Error")</f>
        <v>10</v>
      </c>
    </row>
    <row r="227" spans="1:8" x14ac:dyDescent="0.2">
      <c r="A227" t="s">
        <v>274</v>
      </c>
      <c r="B227" t="s">
        <v>5</v>
      </c>
      <c r="C227" t="s">
        <v>59</v>
      </c>
      <c r="D227" t="s">
        <v>7</v>
      </c>
      <c r="E227">
        <f>IF(_7217[[#This Row],[Vote]]="YEA",1,0)</f>
        <v>1</v>
      </c>
      <c r="F227">
        <f>_xlfn.XLOOKUP("H.R. 7217",Table2[Bill],Table2[Agree Value])</f>
        <v>0</v>
      </c>
      <c r="G227">
        <f>IF(_7217[[#This Row],[Value]]=_7217[[#This Row],[Agree]],_7217[[#This Row],[Count]],0)</f>
        <v>0</v>
      </c>
      <c r="H227">
        <f>_xlfn.XLOOKUP("H.R. 7217",Table2[Bill],Table2[Weight?],"Error")</f>
        <v>10</v>
      </c>
    </row>
    <row r="228" spans="1:8" x14ac:dyDescent="0.2">
      <c r="A228" t="s">
        <v>275</v>
      </c>
      <c r="B228" t="s">
        <v>1</v>
      </c>
      <c r="C228" t="s">
        <v>31</v>
      </c>
      <c r="D228" t="s">
        <v>7</v>
      </c>
      <c r="E228">
        <f>IF(_7217[[#This Row],[Vote]]="YEA",1,0)</f>
        <v>1</v>
      </c>
      <c r="F228">
        <f>_xlfn.XLOOKUP("H.R. 7217",Table2[Bill],Table2[Agree Value])</f>
        <v>0</v>
      </c>
      <c r="G228">
        <f>IF(_7217[[#This Row],[Value]]=_7217[[#This Row],[Agree]],_7217[[#This Row],[Count]],0)</f>
        <v>0</v>
      </c>
      <c r="H228">
        <f>_xlfn.XLOOKUP("H.R. 7217",Table2[Bill],Table2[Weight?],"Error")</f>
        <v>10</v>
      </c>
    </row>
    <row r="229" spans="1:8" x14ac:dyDescent="0.2">
      <c r="A229" t="s">
        <v>276</v>
      </c>
      <c r="B229" t="s">
        <v>5</v>
      </c>
      <c r="C229" t="s">
        <v>64</v>
      </c>
      <c r="D229" t="s">
        <v>7</v>
      </c>
      <c r="E229">
        <f>IF(_7217[[#This Row],[Vote]]="YEA",1,0)</f>
        <v>1</v>
      </c>
      <c r="F229">
        <f>_xlfn.XLOOKUP("H.R. 7217",Table2[Bill],Table2[Agree Value])</f>
        <v>0</v>
      </c>
      <c r="G229">
        <f>IF(_7217[[#This Row],[Value]]=_7217[[#This Row],[Agree]],_7217[[#This Row],[Count]],0)</f>
        <v>0</v>
      </c>
      <c r="H229">
        <f>_xlfn.XLOOKUP("H.R. 7217",Table2[Bill],Table2[Weight?],"Error")</f>
        <v>10</v>
      </c>
    </row>
    <row r="230" spans="1:8" x14ac:dyDescent="0.2">
      <c r="A230" t="s">
        <v>277</v>
      </c>
      <c r="B230" t="s">
        <v>1</v>
      </c>
      <c r="C230" t="s">
        <v>141</v>
      </c>
      <c r="D230" t="s">
        <v>3</v>
      </c>
      <c r="E230">
        <f>IF(_7217[[#This Row],[Vote]]="YEA",1,0)</f>
        <v>0</v>
      </c>
      <c r="F230">
        <f>_xlfn.XLOOKUP("H.R. 7217",Table2[Bill],Table2[Agree Value])</f>
        <v>0</v>
      </c>
      <c r="G230">
        <f>IF(_7217[[#This Row],[Value]]=_7217[[#This Row],[Agree]],_7217[[#This Row],[Count]],0)</f>
        <v>10</v>
      </c>
      <c r="H230">
        <f>_xlfn.XLOOKUP("H.R. 7217",Table2[Bill],Table2[Weight?],"Error")</f>
        <v>10</v>
      </c>
    </row>
    <row r="231" spans="1:8" x14ac:dyDescent="0.2">
      <c r="A231" t="s">
        <v>278</v>
      </c>
      <c r="B231" t="s">
        <v>1</v>
      </c>
      <c r="C231" t="s">
        <v>118</v>
      </c>
      <c r="D231" t="s">
        <v>3</v>
      </c>
      <c r="E231">
        <f>IF(_7217[[#This Row],[Vote]]="YEA",1,0)</f>
        <v>0</v>
      </c>
      <c r="F231">
        <f>_xlfn.XLOOKUP("H.R. 7217",Table2[Bill],Table2[Agree Value])</f>
        <v>0</v>
      </c>
      <c r="G231">
        <f>IF(_7217[[#This Row],[Value]]=_7217[[#This Row],[Agree]],_7217[[#This Row],[Count]],0)</f>
        <v>10</v>
      </c>
      <c r="H231">
        <f>_xlfn.XLOOKUP("H.R. 7217",Table2[Bill],Table2[Weight?],"Error")</f>
        <v>10</v>
      </c>
    </row>
    <row r="232" spans="1:8" x14ac:dyDescent="0.2">
      <c r="A232" t="s">
        <v>279</v>
      </c>
      <c r="B232" t="s">
        <v>5</v>
      </c>
      <c r="C232" t="s">
        <v>31</v>
      </c>
      <c r="D232" t="s">
        <v>7</v>
      </c>
      <c r="E232">
        <f>IF(_7217[[#This Row],[Vote]]="YEA",1,0)</f>
        <v>1</v>
      </c>
      <c r="F232">
        <f>_xlfn.XLOOKUP("H.R. 7217",Table2[Bill],Table2[Agree Value])</f>
        <v>0</v>
      </c>
      <c r="G232">
        <f>IF(_7217[[#This Row],[Value]]=_7217[[#This Row],[Agree]],_7217[[#This Row],[Count]],0)</f>
        <v>0</v>
      </c>
      <c r="H232">
        <f>_xlfn.XLOOKUP("H.R. 7217",Table2[Bill],Table2[Weight?],"Error")</f>
        <v>10</v>
      </c>
    </row>
    <row r="233" spans="1:8" x14ac:dyDescent="0.2">
      <c r="A233" t="s">
        <v>280</v>
      </c>
      <c r="B233" t="s">
        <v>5</v>
      </c>
      <c r="C233" t="s">
        <v>132</v>
      </c>
      <c r="D233" t="s">
        <v>7</v>
      </c>
      <c r="E233">
        <f>IF(_7217[[#This Row],[Vote]]="YEA",1,0)</f>
        <v>1</v>
      </c>
      <c r="F233">
        <f>_xlfn.XLOOKUP("H.R. 7217",Table2[Bill],Table2[Agree Value])</f>
        <v>0</v>
      </c>
      <c r="G233">
        <f>IF(_7217[[#This Row],[Value]]=_7217[[#This Row],[Agree]],_7217[[#This Row],[Count]],0)</f>
        <v>0</v>
      </c>
      <c r="H233">
        <f>_xlfn.XLOOKUP("H.R. 7217",Table2[Bill],Table2[Weight?],"Error")</f>
        <v>10</v>
      </c>
    </row>
    <row r="234" spans="1:8" x14ac:dyDescent="0.2">
      <c r="A234" t="s">
        <v>281</v>
      </c>
      <c r="B234" t="s">
        <v>5</v>
      </c>
      <c r="C234" t="s">
        <v>64</v>
      </c>
      <c r="D234" t="s">
        <v>7</v>
      </c>
      <c r="E234">
        <f>IF(_7217[[#This Row],[Vote]]="YEA",1,0)</f>
        <v>1</v>
      </c>
      <c r="F234">
        <f>_xlfn.XLOOKUP("H.R. 7217",Table2[Bill],Table2[Agree Value])</f>
        <v>0</v>
      </c>
      <c r="G234">
        <f>IF(_7217[[#This Row],[Value]]=_7217[[#This Row],[Agree]],_7217[[#This Row],[Count]],0)</f>
        <v>0</v>
      </c>
      <c r="H234">
        <f>_xlfn.XLOOKUP("H.R. 7217",Table2[Bill],Table2[Weight?],"Error")</f>
        <v>10</v>
      </c>
    </row>
    <row r="235" spans="1:8" x14ac:dyDescent="0.2">
      <c r="A235" t="s">
        <v>282</v>
      </c>
      <c r="B235" t="s">
        <v>1</v>
      </c>
      <c r="C235" t="s">
        <v>9</v>
      </c>
      <c r="D235" t="s">
        <v>3</v>
      </c>
      <c r="E235">
        <f>IF(_7217[[#This Row],[Vote]]="YEA",1,0)</f>
        <v>0</v>
      </c>
      <c r="F235">
        <f>_xlfn.XLOOKUP("H.R. 7217",Table2[Bill],Table2[Agree Value])</f>
        <v>0</v>
      </c>
      <c r="G235">
        <f>IF(_7217[[#This Row],[Value]]=_7217[[#This Row],[Agree]],_7217[[#This Row],[Count]],0)</f>
        <v>10</v>
      </c>
      <c r="H235">
        <f>_xlfn.XLOOKUP("H.R. 7217",Table2[Bill],Table2[Weight?],"Error")</f>
        <v>10</v>
      </c>
    </row>
    <row r="236" spans="1:8" x14ac:dyDescent="0.2">
      <c r="A236" t="s">
        <v>283</v>
      </c>
      <c r="B236" t="s">
        <v>5</v>
      </c>
      <c r="C236" t="s">
        <v>39</v>
      </c>
      <c r="D236" t="s">
        <v>7</v>
      </c>
      <c r="E236">
        <f>IF(_7217[[#This Row],[Vote]]="YEA",1,0)</f>
        <v>1</v>
      </c>
      <c r="F236">
        <f>_xlfn.XLOOKUP("H.R. 7217",Table2[Bill],Table2[Agree Value])</f>
        <v>0</v>
      </c>
      <c r="G236">
        <f>IF(_7217[[#This Row],[Value]]=_7217[[#This Row],[Agree]],_7217[[#This Row],[Count]],0)</f>
        <v>0</v>
      </c>
      <c r="H236">
        <f>_xlfn.XLOOKUP("H.R. 7217",Table2[Bill],Table2[Weight?],"Error")</f>
        <v>10</v>
      </c>
    </row>
    <row r="237" spans="1:8" x14ac:dyDescent="0.2">
      <c r="A237" t="s">
        <v>284</v>
      </c>
      <c r="B237" t="s">
        <v>1</v>
      </c>
      <c r="C237" t="s">
        <v>19</v>
      </c>
      <c r="D237" t="s">
        <v>7</v>
      </c>
      <c r="E237">
        <f>IF(_7217[[#This Row],[Vote]]="YEA",1,0)</f>
        <v>1</v>
      </c>
      <c r="F237">
        <f>_xlfn.XLOOKUP("H.R. 7217",Table2[Bill],Table2[Agree Value])</f>
        <v>0</v>
      </c>
      <c r="G237">
        <f>IF(_7217[[#This Row],[Value]]=_7217[[#This Row],[Agree]],_7217[[#This Row],[Count]],0)</f>
        <v>0</v>
      </c>
      <c r="H237">
        <f>_xlfn.XLOOKUP("H.R. 7217",Table2[Bill],Table2[Weight?],"Error")</f>
        <v>10</v>
      </c>
    </row>
    <row r="238" spans="1:8" x14ac:dyDescent="0.2">
      <c r="A238" t="s">
        <v>285</v>
      </c>
      <c r="B238" t="s">
        <v>1</v>
      </c>
      <c r="C238" t="s">
        <v>66</v>
      </c>
      <c r="D238" t="s">
        <v>3</v>
      </c>
      <c r="E238">
        <f>IF(_7217[[#This Row],[Vote]]="YEA",1,0)</f>
        <v>0</v>
      </c>
      <c r="F238">
        <f>_xlfn.XLOOKUP("H.R. 7217",Table2[Bill],Table2[Agree Value])</f>
        <v>0</v>
      </c>
      <c r="G238">
        <f>IF(_7217[[#This Row],[Value]]=_7217[[#This Row],[Agree]],_7217[[#This Row],[Count]],0)</f>
        <v>10</v>
      </c>
      <c r="H238">
        <f>_xlfn.XLOOKUP("H.R. 7217",Table2[Bill],Table2[Weight?],"Error")</f>
        <v>10</v>
      </c>
    </row>
    <row r="239" spans="1:8" x14ac:dyDescent="0.2">
      <c r="A239" t="s">
        <v>286</v>
      </c>
      <c r="B239" t="s">
        <v>1</v>
      </c>
      <c r="C239" t="s">
        <v>287</v>
      </c>
      <c r="D239" t="s">
        <v>3</v>
      </c>
      <c r="E239">
        <f>IF(_7217[[#This Row],[Vote]]="YEA",1,0)</f>
        <v>0</v>
      </c>
      <c r="F239">
        <f>_xlfn.XLOOKUP("H.R. 7217",Table2[Bill],Table2[Agree Value])</f>
        <v>0</v>
      </c>
      <c r="G239">
        <f>IF(_7217[[#This Row],[Value]]=_7217[[#This Row],[Agree]],_7217[[#This Row],[Count]],0)</f>
        <v>10</v>
      </c>
      <c r="H239">
        <f>_xlfn.XLOOKUP("H.R. 7217",Table2[Bill],Table2[Weight?],"Error")</f>
        <v>10</v>
      </c>
    </row>
    <row r="240" spans="1:8" x14ac:dyDescent="0.2">
      <c r="A240" t="s">
        <v>288</v>
      </c>
      <c r="B240" t="s">
        <v>5</v>
      </c>
      <c r="C240" t="s">
        <v>51</v>
      </c>
      <c r="D240" t="s">
        <v>7</v>
      </c>
      <c r="E240">
        <f>IF(_7217[[#This Row],[Vote]]="YEA",1,0)</f>
        <v>1</v>
      </c>
      <c r="F240">
        <f>_xlfn.XLOOKUP("H.R. 7217",Table2[Bill],Table2[Agree Value])</f>
        <v>0</v>
      </c>
      <c r="G240">
        <f>IF(_7217[[#This Row],[Value]]=_7217[[#This Row],[Agree]],_7217[[#This Row],[Count]],0)</f>
        <v>0</v>
      </c>
      <c r="H240">
        <f>_xlfn.XLOOKUP("H.R. 7217",Table2[Bill],Table2[Weight?],"Error")</f>
        <v>10</v>
      </c>
    </row>
    <row r="241" spans="1:8" x14ac:dyDescent="0.2">
      <c r="A241" t="s">
        <v>289</v>
      </c>
      <c r="B241" t="s">
        <v>5</v>
      </c>
      <c r="C241" t="s">
        <v>89</v>
      </c>
      <c r="D241" t="s">
        <v>7</v>
      </c>
      <c r="E241">
        <f>IF(_7217[[#This Row],[Vote]]="YEA",1,0)</f>
        <v>1</v>
      </c>
      <c r="F241">
        <f>_xlfn.XLOOKUP("H.R. 7217",Table2[Bill],Table2[Agree Value])</f>
        <v>0</v>
      </c>
      <c r="G241">
        <f>IF(_7217[[#This Row],[Value]]=_7217[[#This Row],[Agree]],_7217[[#This Row],[Count]],0)</f>
        <v>0</v>
      </c>
      <c r="H241">
        <f>_xlfn.XLOOKUP("H.R. 7217",Table2[Bill],Table2[Weight?],"Error")</f>
        <v>10</v>
      </c>
    </row>
    <row r="242" spans="1:8" x14ac:dyDescent="0.2">
      <c r="A242" t="s">
        <v>290</v>
      </c>
      <c r="B242" t="s">
        <v>1</v>
      </c>
      <c r="C242" t="s">
        <v>9</v>
      </c>
      <c r="D242" t="s">
        <v>7</v>
      </c>
      <c r="E242">
        <f>IF(_7217[[#This Row],[Vote]]="YEA",1,0)</f>
        <v>1</v>
      </c>
      <c r="F242">
        <f>_xlfn.XLOOKUP("H.R. 7217",Table2[Bill],Table2[Agree Value])</f>
        <v>0</v>
      </c>
      <c r="G242">
        <f>IF(_7217[[#This Row],[Value]]=_7217[[#This Row],[Agree]],_7217[[#This Row],[Count]],0)</f>
        <v>0</v>
      </c>
      <c r="H242">
        <f>_xlfn.XLOOKUP("H.R. 7217",Table2[Bill],Table2[Weight?],"Error")</f>
        <v>10</v>
      </c>
    </row>
    <row r="243" spans="1:8" x14ac:dyDescent="0.2">
      <c r="A243" t="s">
        <v>291</v>
      </c>
      <c r="B243" t="s">
        <v>1</v>
      </c>
      <c r="C243" t="s">
        <v>9</v>
      </c>
      <c r="D243" t="s">
        <v>7</v>
      </c>
      <c r="E243">
        <f>IF(_7217[[#This Row],[Vote]]="YEA",1,0)</f>
        <v>1</v>
      </c>
      <c r="F243">
        <f>_xlfn.XLOOKUP("H.R. 7217",Table2[Bill],Table2[Agree Value])</f>
        <v>0</v>
      </c>
      <c r="G243">
        <f>IF(_7217[[#This Row],[Value]]=_7217[[#This Row],[Agree]],_7217[[#This Row],[Count]],0)</f>
        <v>0</v>
      </c>
      <c r="H243">
        <f>_xlfn.XLOOKUP("H.R. 7217",Table2[Bill],Table2[Weight?],"Error")</f>
        <v>10</v>
      </c>
    </row>
    <row r="244" spans="1:8" x14ac:dyDescent="0.2">
      <c r="A244" t="s">
        <v>292</v>
      </c>
      <c r="B244" t="s">
        <v>1</v>
      </c>
      <c r="C244" t="s">
        <v>9</v>
      </c>
      <c r="D244" t="s">
        <v>3</v>
      </c>
      <c r="E244">
        <f>IF(_7217[[#This Row],[Vote]]="YEA",1,0)</f>
        <v>0</v>
      </c>
      <c r="F244">
        <f>_xlfn.XLOOKUP("H.R. 7217",Table2[Bill],Table2[Agree Value])</f>
        <v>0</v>
      </c>
      <c r="G244">
        <f>IF(_7217[[#This Row],[Value]]=_7217[[#This Row],[Agree]],_7217[[#This Row],[Count]],0)</f>
        <v>10</v>
      </c>
      <c r="H244">
        <f>_xlfn.XLOOKUP("H.R. 7217",Table2[Bill],Table2[Weight?],"Error")</f>
        <v>10</v>
      </c>
    </row>
    <row r="245" spans="1:8" x14ac:dyDescent="0.2">
      <c r="A245" t="s">
        <v>293</v>
      </c>
      <c r="B245" t="s">
        <v>5</v>
      </c>
      <c r="C245" t="s">
        <v>13</v>
      </c>
      <c r="D245" t="s">
        <v>7</v>
      </c>
      <c r="E245">
        <f>IF(_7217[[#This Row],[Vote]]="YEA",1,0)</f>
        <v>1</v>
      </c>
      <c r="F245">
        <f>_xlfn.XLOOKUP("H.R. 7217",Table2[Bill],Table2[Agree Value])</f>
        <v>0</v>
      </c>
      <c r="G245">
        <f>IF(_7217[[#This Row],[Value]]=_7217[[#This Row],[Agree]],_7217[[#This Row],[Count]],0)</f>
        <v>0</v>
      </c>
      <c r="H245">
        <f>_xlfn.XLOOKUP("H.R. 7217",Table2[Bill],Table2[Weight?],"Error")</f>
        <v>10</v>
      </c>
    </row>
    <row r="246" spans="1:8" x14ac:dyDescent="0.2">
      <c r="A246" t="s">
        <v>294</v>
      </c>
      <c r="B246" t="s">
        <v>5</v>
      </c>
      <c r="C246" t="s">
        <v>49</v>
      </c>
      <c r="D246" t="s">
        <v>7</v>
      </c>
      <c r="E246">
        <f>IF(_7217[[#This Row],[Vote]]="YEA",1,0)</f>
        <v>1</v>
      </c>
      <c r="F246">
        <f>_xlfn.XLOOKUP("H.R. 7217",Table2[Bill],Table2[Agree Value])</f>
        <v>0</v>
      </c>
      <c r="G246">
        <f>IF(_7217[[#This Row],[Value]]=_7217[[#This Row],[Agree]],_7217[[#This Row],[Count]],0)</f>
        <v>0</v>
      </c>
      <c r="H246">
        <f>_xlfn.XLOOKUP("H.R. 7217",Table2[Bill],Table2[Weight?],"Error")</f>
        <v>10</v>
      </c>
    </row>
    <row r="247" spans="1:8" x14ac:dyDescent="0.2">
      <c r="A247" t="s">
        <v>295</v>
      </c>
      <c r="B247" t="s">
        <v>5</v>
      </c>
      <c r="C247" t="s">
        <v>11</v>
      </c>
      <c r="D247" t="s">
        <v>7</v>
      </c>
      <c r="E247">
        <f>IF(_7217[[#This Row],[Vote]]="YEA",1,0)</f>
        <v>1</v>
      </c>
      <c r="F247">
        <f>_xlfn.XLOOKUP("H.R. 7217",Table2[Bill],Table2[Agree Value])</f>
        <v>0</v>
      </c>
      <c r="G247">
        <f>IF(_7217[[#This Row],[Value]]=_7217[[#This Row],[Agree]],_7217[[#This Row],[Count]],0)</f>
        <v>0</v>
      </c>
      <c r="H247">
        <f>_xlfn.XLOOKUP("H.R. 7217",Table2[Bill],Table2[Weight?],"Error")</f>
        <v>10</v>
      </c>
    </row>
    <row r="248" spans="1:8" x14ac:dyDescent="0.2">
      <c r="A248" t="s">
        <v>296</v>
      </c>
      <c r="B248" t="s">
        <v>5</v>
      </c>
      <c r="C248" t="s">
        <v>39</v>
      </c>
      <c r="D248" t="s">
        <v>7</v>
      </c>
      <c r="E248">
        <f>IF(_7217[[#This Row],[Vote]]="YEA",1,0)</f>
        <v>1</v>
      </c>
      <c r="F248">
        <f>_xlfn.XLOOKUP("H.R. 7217",Table2[Bill],Table2[Agree Value])</f>
        <v>0</v>
      </c>
      <c r="G248">
        <f>IF(_7217[[#This Row],[Value]]=_7217[[#This Row],[Agree]],_7217[[#This Row],[Count]],0)</f>
        <v>0</v>
      </c>
      <c r="H248">
        <f>_xlfn.XLOOKUP("H.R. 7217",Table2[Bill],Table2[Weight?],"Error")</f>
        <v>10</v>
      </c>
    </row>
    <row r="249" spans="1:8" x14ac:dyDescent="0.2">
      <c r="A249" t="s">
        <v>297</v>
      </c>
      <c r="B249" t="s">
        <v>5</v>
      </c>
      <c r="C249" t="s">
        <v>15</v>
      </c>
      <c r="D249" t="s">
        <v>7</v>
      </c>
      <c r="E249">
        <f>IF(_7217[[#This Row],[Vote]]="YEA",1,0)</f>
        <v>1</v>
      </c>
      <c r="F249">
        <f>_xlfn.XLOOKUP("H.R. 7217",Table2[Bill],Table2[Agree Value])</f>
        <v>0</v>
      </c>
      <c r="G249">
        <f>IF(_7217[[#This Row],[Value]]=_7217[[#This Row],[Agree]],_7217[[#This Row],[Count]],0)</f>
        <v>0</v>
      </c>
      <c r="H249">
        <f>_xlfn.XLOOKUP("H.R. 7217",Table2[Bill],Table2[Weight?],"Error")</f>
        <v>10</v>
      </c>
    </row>
    <row r="250" spans="1:8" x14ac:dyDescent="0.2">
      <c r="A250" t="s">
        <v>298</v>
      </c>
      <c r="B250" t="s">
        <v>1</v>
      </c>
      <c r="C250" t="s">
        <v>24</v>
      </c>
      <c r="D250" t="s">
        <v>3</v>
      </c>
      <c r="E250">
        <f>IF(_7217[[#This Row],[Vote]]="YEA",1,0)</f>
        <v>0</v>
      </c>
      <c r="F250">
        <f>_xlfn.XLOOKUP("H.R. 7217",Table2[Bill],Table2[Agree Value])</f>
        <v>0</v>
      </c>
      <c r="G250">
        <f>IF(_7217[[#This Row],[Value]]=_7217[[#This Row],[Agree]],_7217[[#This Row],[Count]],0)</f>
        <v>10</v>
      </c>
      <c r="H250">
        <f>_xlfn.XLOOKUP("H.R. 7217",Table2[Bill],Table2[Weight?],"Error")</f>
        <v>10</v>
      </c>
    </row>
    <row r="251" spans="1:8" x14ac:dyDescent="0.2">
      <c r="A251" t="s">
        <v>299</v>
      </c>
      <c r="B251" t="s">
        <v>5</v>
      </c>
      <c r="C251" t="s">
        <v>108</v>
      </c>
      <c r="D251" t="s">
        <v>7</v>
      </c>
      <c r="E251">
        <f>IF(_7217[[#This Row],[Vote]]="YEA",1,0)</f>
        <v>1</v>
      </c>
      <c r="F251">
        <f>_xlfn.XLOOKUP("H.R. 7217",Table2[Bill],Table2[Agree Value])</f>
        <v>0</v>
      </c>
      <c r="G251">
        <f>IF(_7217[[#This Row],[Value]]=_7217[[#This Row],[Agree]],_7217[[#This Row],[Count]],0)</f>
        <v>0</v>
      </c>
      <c r="H251">
        <f>_xlfn.XLOOKUP("H.R. 7217",Table2[Bill],Table2[Weight?],"Error")</f>
        <v>10</v>
      </c>
    </row>
    <row r="252" spans="1:8" x14ac:dyDescent="0.2">
      <c r="A252" t="s">
        <v>300</v>
      </c>
      <c r="B252" t="s">
        <v>1</v>
      </c>
      <c r="C252" t="s">
        <v>17</v>
      </c>
      <c r="D252" t="s">
        <v>3</v>
      </c>
      <c r="E252">
        <f>IF(_7217[[#This Row],[Vote]]="YEA",1,0)</f>
        <v>0</v>
      </c>
      <c r="F252">
        <f>_xlfn.XLOOKUP("H.R. 7217",Table2[Bill],Table2[Agree Value])</f>
        <v>0</v>
      </c>
      <c r="G252">
        <f>IF(_7217[[#This Row],[Value]]=_7217[[#This Row],[Agree]],_7217[[#This Row],[Count]],0)</f>
        <v>10</v>
      </c>
      <c r="H252">
        <f>_xlfn.XLOOKUP("H.R. 7217",Table2[Bill],Table2[Weight?],"Error")</f>
        <v>10</v>
      </c>
    </row>
    <row r="253" spans="1:8" x14ac:dyDescent="0.2">
      <c r="A253" t="s">
        <v>301</v>
      </c>
      <c r="B253" t="s">
        <v>5</v>
      </c>
      <c r="C253" t="s">
        <v>64</v>
      </c>
      <c r="D253" t="s">
        <v>7</v>
      </c>
      <c r="E253">
        <f>IF(_7217[[#This Row],[Vote]]="YEA",1,0)</f>
        <v>1</v>
      </c>
      <c r="F253">
        <f>_xlfn.XLOOKUP("H.R. 7217",Table2[Bill],Table2[Agree Value])</f>
        <v>0</v>
      </c>
      <c r="G253">
        <f>IF(_7217[[#This Row],[Value]]=_7217[[#This Row],[Agree]],_7217[[#This Row],[Count]],0)</f>
        <v>0</v>
      </c>
      <c r="H253">
        <f>_xlfn.XLOOKUP("H.R. 7217",Table2[Bill],Table2[Weight?],"Error")</f>
        <v>10</v>
      </c>
    </row>
    <row r="254" spans="1:8" x14ac:dyDescent="0.2">
      <c r="A254" t="s">
        <v>302</v>
      </c>
      <c r="B254" t="s">
        <v>5</v>
      </c>
      <c r="C254" t="s">
        <v>129</v>
      </c>
      <c r="D254" t="s">
        <v>7</v>
      </c>
      <c r="E254">
        <f>IF(_7217[[#This Row],[Vote]]="YEA",1,0)</f>
        <v>1</v>
      </c>
      <c r="F254">
        <f>_xlfn.XLOOKUP("H.R. 7217",Table2[Bill],Table2[Agree Value])</f>
        <v>0</v>
      </c>
      <c r="G254">
        <f>IF(_7217[[#This Row],[Value]]=_7217[[#This Row],[Agree]],_7217[[#This Row],[Count]],0)</f>
        <v>0</v>
      </c>
      <c r="H254">
        <f>_xlfn.XLOOKUP("H.R. 7217",Table2[Bill],Table2[Weight?],"Error")</f>
        <v>10</v>
      </c>
    </row>
    <row r="255" spans="1:8" x14ac:dyDescent="0.2">
      <c r="A255" t="s">
        <v>303</v>
      </c>
      <c r="B255" t="s">
        <v>5</v>
      </c>
      <c r="C255" t="s">
        <v>132</v>
      </c>
      <c r="D255" t="s">
        <v>7</v>
      </c>
      <c r="E255">
        <f>IF(_7217[[#This Row],[Vote]]="YEA",1,0)</f>
        <v>1</v>
      </c>
      <c r="F255">
        <f>_xlfn.XLOOKUP("H.R. 7217",Table2[Bill],Table2[Agree Value])</f>
        <v>0</v>
      </c>
      <c r="G255">
        <f>IF(_7217[[#This Row],[Value]]=_7217[[#This Row],[Agree]],_7217[[#This Row],[Count]],0)</f>
        <v>0</v>
      </c>
      <c r="H255">
        <f>_xlfn.XLOOKUP("H.R. 7217",Table2[Bill],Table2[Weight?],"Error")</f>
        <v>10</v>
      </c>
    </row>
    <row r="256" spans="1:8" x14ac:dyDescent="0.2">
      <c r="A256" t="s">
        <v>304</v>
      </c>
      <c r="B256" t="s">
        <v>1</v>
      </c>
      <c r="C256" t="s">
        <v>2</v>
      </c>
      <c r="D256" t="s">
        <v>7</v>
      </c>
      <c r="E256">
        <f>IF(_7217[[#This Row],[Vote]]="YEA",1,0)</f>
        <v>1</v>
      </c>
      <c r="F256">
        <f>_xlfn.XLOOKUP("H.R. 7217",Table2[Bill],Table2[Agree Value])</f>
        <v>0</v>
      </c>
      <c r="G256">
        <f>IF(_7217[[#This Row],[Value]]=_7217[[#This Row],[Agree]],_7217[[#This Row],[Count]],0)</f>
        <v>0</v>
      </c>
      <c r="H256">
        <f>_xlfn.XLOOKUP("H.R. 7217",Table2[Bill],Table2[Weight?],"Error")</f>
        <v>10</v>
      </c>
    </row>
    <row r="257" spans="1:8" x14ac:dyDescent="0.2">
      <c r="A257" t="s">
        <v>305</v>
      </c>
      <c r="B257" t="s">
        <v>5</v>
      </c>
      <c r="C257" t="s">
        <v>36</v>
      </c>
      <c r="D257" t="s">
        <v>3</v>
      </c>
      <c r="E257">
        <f>IF(_7217[[#This Row],[Vote]]="YEA",1,0)</f>
        <v>0</v>
      </c>
      <c r="F257">
        <f>_xlfn.XLOOKUP("H.R. 7217",Table2[Bill],Table2[Agree Value])</f>
        <v>0</v>
      </c>
      <c r="G257">
        <f>IF(_7217[[#This Row],[Value]]=_7217[[#This Row],[Agree]],_7217[[#This Row],[Count]],0)</f>
        <v>10</v>
      </c>
      <c r="H257">
        <f>_xlfn.XLOOKUP("H.R. 7217",Table2[Bill],Table2[Weight?],"Error")</f>
        <v>10</v>
      </c>
    </row>
    <row r="258" spans="1:8" x14ac:dyDescent="0.2">
      <c r="A258" t="s">
        <v>306</v>
      </c>
      <c r="B258" t="s">
        <v>5</v>
      </c>
      <c r="C258" t="s">
        <v>39</v>
      </c>
      <c r="D258" t="s">
        <v>7</v>
      </c>
      <c r="E258">
        <f>IF(_7217[[#This Row],[Vote]]="YEA",1,0)</f>
        <v>1</v>
      </c>
      <c r="F258">
        <f>_xlfn.XLOOKUP("H.R. 7217",Table2[Bill],Table2[Agree Value])</f>
        <v>0</v>
      </c>
      <c r="G258">
        <f>IF(_7217[[#This Row],[Value]]=_7217[[#This Row],[Agree]],_7217[[#This Row],[Count]],0)</f>
        <v>0</v>
      </c>
      <c r="H258">
        <f>_xlfn.XLOOKUP("H.R. 7217",Table2[Bill],Table2[Weight?],"Error")</f>
        <v>10</v>
      </c>
    </row>
    <row r="259" spans="1:8" x14ac:dyDescent="0.2">
      <c r="A259" t="s">
        <v>307</v>
      </c>
      <c r="B259" t="s">
        <v>1</v>
      </c>
      <c r="C259" t="s">
        <v>9</v>
      </c>
      <c r="D259" t="s">
        <v>3</v>
      </c>
      <c r="E259">
        <f>IF(_7217[[#This Row],[Vote]]="YEA",1,0)</f>
        <v>0</v>
      </c>
      <c r="F259">
        <f>_xlfn.XLOOKUP("H.R. 7217",Table2[Bill],Table2[Agree Value])</f>
        <v>0</v>
      </c>
      <c r="G259">
        <f>IF(_7217[[#This Row],[Value]]=_7217[[#This Row],[Agree]],_7217[[#This Row],[Count]],0)</f>
        <v>10</v>
      </c>
      <c r="H259">
        <f>_xlfn.XLOOKUP("H.R. 7217",Table2[Bill],Table2[Weight?],"Error")</f>
        <v>10</v>
      </c>
    </row>
    <row r="260" spans="1:8" x14ac:dyDescent="0.2">
      <c r="A260" t="s">
        <v>308</v>
      </c>
      <c r="B260" t="s">
        <v>1</v>
      </c>
      <c r="C260" t="s">
        <v>13</v>
      </c>
      <c r="D260" t="s">
        <v>7</v>
      </c>
      <c r="E260">
        <f>IF(_7217[[#This Row],[Vote]]="YEA",1,0)</f>
        <v>1</v>
      </c>
      <c r="F260">
        <f>_xlfn.XLOOKUP("H.R. 7217",Table2[Bill],Table2[Agree Value])</f>
        <v>0</v>
      </c>
      <c r="G260">
        <f>IF(_7217[[#This Row],[Value]]=_7217[[#This Row],[Agree]],_7217[[#This Row],[Count]],0)</f>
        <v>0</v>
      </c>
      <c r="H260">
        <f>_xlfn.XLOOKUP("H.R. 7217",Table2[Bill],Table2[Weight?],"Error")</f>
        <v>10</v>
      </c>
    </row>
    <row r="261" spans="1:8" x14ac:dyDescent="0.2">
      <c r="A261" t="s">
        <v>309</v>
      </c>
      <c r="B261" t="s">
        <v>5</v>
      </c>
      <c r="C261" t="s">
        <v>15</v>
      </c>
      <c r="D261" t="s">
        <v>7</v>
      </c>
      <c r="E261">
        <f>IF(_7217[[#This Row],[Vote]]="YEA",1,0)</f>
        <v>1</v>
      </c>
      <c r="F261">
        <f>_xlfn.XLOOKUP("H.R. 7217",Table2[Bill],Table2[Agree Value])</f>
        <v>0</v>
      </c>
      <c r="G261">
        <f>IF(_7217[[#This Row],[Value]]=_7217[[#This Row],[Agree]],_7217[[#This Row],[Count]],0)</f>
        <v>0</v>
      </c>
      <c r="H261">
        <f>_xlfn.XLOOKUP("H.R. 7217",Table2[Bill],Table2[Weight?],"Error")</f>
        <v>10</v>
      </c>
    </row>
    <row r="262" spans="1:8" x14ac:dyDescent="0.2">
      <c r="A262" t="s">
        <v>310</v>
      </c>
      <c r="B262" t="s">
        <v>5</v>
      </c>
      <c r="C262" t="s">
        <v>45</v>
      </c>
      <c r="D262" t="s">
        <v>7</v>
      </c>
      <c r="E262">
        <f>IF(_7217[[#This Row],[Vote]]="YEA",1,0)</f>
        <v>1</v>
      </c>
      <c r="F262">
        <f>_xlfn.XLOOKUP("H.R. 7217",Table2[Bill],Table2[Agree Value])</f>
        <v>0</v>
      </c>
      <c r="G262">
        <f>IF(_7217[[#This Row],[Value]]=_7217[[#This Row],[Agree]],_7217[[#This Row],[Count]],0)</f>
        <v>0</v>
      </c>
      <c r="H262">
        <f>_xlfn.XLOOKUP("H.R. 7217",Table2[Bill],Table2[Weight?],"Error")</f>
        <v>10</v>
      </c>
    </row>
    <row r="263" spans="1:8" x14ac:dyDescent="0.2">
      <c r="A263" t="s">
        <v>311</v>
      </c>
      <c r="B263" t="s">
        <v>1</v>
      </c>
      <c r="C263" t="s">
        <v>47</v>
      </c>
      <c r="D263" t="s">
        <v>3</v>
      </c>
      <c r="E263">
        <f>IF(_7217[[#This Row],[Vote]]="YEA",1,0)</f>
        <v>0</v>
      </c>
      <c r="F263">
        <f>_xlfn.XLOOKUP("H.R. 7217",Table2[Bill],Table2[Agree Value])</f>
        <v>0</v>
      </c>
      <c r="G263">
        <f>IF(_7217[[#This Row],[Value]]=_7217[[#This Row],[Agree]],_7217[[#This Row],[Count]],0)</f>
        <v>10</v>
      </c>
      <c r="H263">
        <f>_xlfn.XLOOKUP("H.R. 7217",Table2[Bill],Table2[Weight?],"Error")</f>
        <v>10</v>
      </c>
    </row>
    <row r="264" spans="1:8" x14ac:dyDescent="0.2">
      <c r="A264" t="s">
        <v>312</v>
      </c>
      <c r="B264" t="s">
        <v>5</v>
      </c>
      <c r="C264" t="s">
        <v>9</v>
      </c>
      <c r="D264" t="s">
        <v>7</v>
      </c>
      <c r="E264">
        <f>IF(_7217[[#This Row],[Vote]]="YEA",1,0)</f>
        <v>1</v>
      </c>
      <c r="F264">
        <f>_xlfn.XLOOKUP("H.R. 7217",Table2[Bill],Table2[Agree Value])</f>
        <v>0</v>
      </c>
      <c r="G264">
        <f>IF(_7217[[#This Row],[Value]]=_7217[[#This Row],[Agree]],_7217[[#This Row],[Count]],0)</f>
        <v>0</v>
      </c>
      <c r="H264">
        <f>_xlfn.XLOOKUP("H.R. 7217",Table2[Bill],Table2[Weight?],"Error")</f>
        <v>10</v>
      </c>
    </row>
    <row r="265" spans="1:8" x14ac:dyDescent="0.2">
      <c r="A265" t="s">
        <v>313</v>
      </c>
      <c r="B265" t="s">
        <v>1</v>
      </c>
      <c r="C265" t="s">
        <v>120</v>
      </c>
      <c r="D265" t="s">
        <v>3</v>
      </c>
      <c r="E265">
        <f>IF(_7217[[#This Row],[Vote]]="YEA",1,0)</f>
        <v>0</v>
      </c>
      <c r="F265">
        <f>_xlfn.XLOOKUP("H.R. 7217",Table2[Bill],Table2[Agree Value])</f>
        <v>0</v>
      </c>
      <c r="G265">
        <f>IF(_7217[[#This Row],[Value]]=_7217[[#This Row],[Agree]],_7217[[#This Row],[Count]],0)</f>
        <v>10</v>
      </c>
      <c r="H265">
        <f>_xlfn.XLOOKUP("H.R. 7217",Table2[Bill],Table2[Weight?],"Error")</f>
        <v>10</v>
      </c>
    </row>
    <row r="266" spans="1:8" x14ac:dyDescent="0.2">
      <c r="A266" t="s">
        <v>314</v>
      </c>
      <c r="B266" t="s">
        <v>5</v>
      </c>
      <c r="C266" t="s">
        <v>13</v>
      </c>
      <c r="D266" t="s">
        <v>7</v>
      </c>
      <c r="E266">
        <f>IF(_7217[[#This Row],[Vote]]="YEA",1,0)</f>
        <v>1</v>
      </c>
      <c r="F266">
        <f>_xlfn.XLOOKUP("H.R. 7217",Table2[Bill],Table2[Agree Value])</f>
        <v>0</v>
      </c>
      <c r="G266">
        <f>IF(_7217[[#This Row],[Value]]=_7217[[#This Row],[Agree]],_7217[[#This Row],[Count]],0)</f>
        <v>0</v>
      </c>
      <c r="H266">
        <f>_xlfn.XLOOKUP("H.R. 7217",Table2[Bill],Table2[Weight?],"Error")</f>
        <v>10</v>
      </c>
    </row>
    <row r="267" spans="1:8" x14ac:dyDescent="0.2">
      <c r="A267" t="s">
        <v>315</v>
      </c>
      <c r="B267" t="s">
        <v>1</v>
      </c>
      <c r="C267" t="s">
        <v>36</v>
      </c>
      <c r="D267" t="s">
        <v>3</v>
      </c>
      <c r="E267">
        <f>IF(_7217[[#This Row],[Vote]]="YEA",1,0)</f>
        <v>0</v>
      </c>
      <c r="F267">
        <f>_xlfn.XLOOKUP("H.R. 7217",Table2[Bill],Table2[Agree Value])</f>
        <v>0</v>
      </c>
      <c r="G267">
        <f>IF(_7217[[#This Row],[Value]]=_7217[[#This Row],[Agree]],_7217[[#This Row],[Count]],0)</f>
        <v>10</v>
      </c>
      <c r="H267">
        <f>_xlfn.XLOOKUP("H.R. 7217",Table2[Bill],Table2[Weight?],"Error")</f>
        <v>10</v>
      </c>
    </row>
    <row r="268" spans="1:8" x14ac:dyDescent="0.2">
      <c r="A268" t="s">
        <v>316</v>
      </c>
      <c r="B268" t="s">
        <v>1</v>
      </c>
      <c r="C268" t="s">
        <v>24</v>
      </c>
      <c r="D268" t="s">
        <v>3</v>
      </c>
      <c r="E268">
        <f>IF(_7217[[#This Row],[Vote]]="YEA",1,0)</f>
        <v>0</v>
      </c>
      <c r="F268">
        <f>_xlfn.XLOOKUP("H.R. 7217",Table2[Bill],Table2[Agree Value])</f>
        <v>0</v>
      </c>
      <c r="G268">
        <f>IF(_7217[[#This Row],[Value]]=_7217[[#This Row],[Agree]],_7217[[#This Row],[Count]],0)</f>
        <v>10</v>
      </c>
      <c r="H268">
        <f>_xlfn.XLOOKUP("H.R. 7217",Table2[Bill],Table2[Weight?],"Error")</f>
        <v>10</v>
      </c>
    </row>
    <row r="269" spans="1:8" x14ac:dyDescent="0.2">
      <c r="A269" t="s">
        <v>317</v>
      </c>
      <c r="B269" t="s">
        <v>5</v>
      </c>
      <c r="C269" t="s">
        <v>2</v>
      </c>
      <c r="D269" t="s">
        <v>7</v>
      </c>
      <c r="E269">
        <f>IF(_7217[[#This Row],[Vote]]="YEA",1,0)</f>
        <v>1</v>
      </c>
      <c r="F269">
        <f>_xlfn.XLOOKUP("H.R. 7217",Table2[Bill],Table2[Agree Value])</f>
        <v>0</v>
      </c>
      <c r="G269">
        <f>IF(_7217[[#This Row],[Value]]=_7217[[#This Row],[Agree]],_7217[[#This Row],[Count]],0)</f>
        <v>0</v>
      </c>
      <c r="H269">
        <f>_xlfn.XLOOKUP("H.R. 7217",Table2[Bill],Table2[Weight?],"Error")</f>
        <v>10</v>
      </c>
    </row>
    <row r="270" spans="1:8" x14ac:dyDescent="0.2">
      <c r="A270" t="s">
        <v>318</v>
      </c>
      <c r="B270" t="s">
        <v>1</v>
      </c>
      <c r="C270" t="s">
        <v>64</v>
      </c>
      <c r="D270" t="s">
        <v>3</v>
      </c>
      <c r="E270">
        <f>IF(_7217[[#This Row],[Vote]]="YEA",1,0)</f>
        <v>0</v>
      </c>
      <c r="F270">
        <f>_xlfn.XLOOKUP("H.R. 7217",Table2[Bill],Table2[Agree Value])</f>
        <v>0</v>
      </c>
      <c r="G270">
        <f>IF(_7217[[#This Row],[Value]]=_7217[[#This Row],[Agree]],_7217[[#This Row],[Count]],0)</f>
        <v>10</v>
      </c>
      <c r="H270">
        <f>_xlfn.XLOOKUP("H.R. 7217",Table2[Bill],Table2[Weight?],"Error")</f>
        <v>10</v>
      </c>
    </row>
    <row r="271" spans="1:8" x14ac:dyDescent="0.2">
      <c r="A271" t="s">
        <v>319</v>
      </c>
      <c r="B271" t="s">
        <v>1</v>
      </c>
      <c r="C271" t="s">
        <v>203</v>
      </c>
      <c r="D271" t="s">
        <v>7</v>
      </c>
      <c r="E271">
        <f>IF(_7217[[#This Row],[Vote]]="YEA",1,0)</f>
        <v>1</v>
      </c>
      <c r="F271">
        <f>_xlfn.XLOOKUP("H.R. 7217",Table2[Bill],Table2[Agree Value])</f>
        <v>0</v>
      </c>
      <c r="G271">
        <f>IF(_7217[[#This Row],[Value]]=_7217[[#This Row],[Agree]],_7217[[#This Row],[Count]],0)</f>
        <v>0</v>
      </c>
      <c r="H271">
        <f>_xlfn.XLOOKUP("H.R. 7217",Table2[Bill],Table2[Weight?],"Error")</f>
        <v>10</v>
      </c>
    </row>
    <row r="272" spans="1:8" x14ac:dyDescent="0.2">
      <c r="A272" t="s">
        <v>320</v>
      </c>
      <c r="B272" t="s">
        <v>1</v>
      </c>
      <c r="C272" t="s">
        <v>64</v>
      </c>
      <c r="D272" t="s">
        <v>7</v>
      </c>
      <c r="E272">
        <f>IF(_7217[[#This Row],[Vote]]="YEA",1,0)</f>
        <v>1</v>
      </c>
      <c r="F272">
        <f>_xlfn.XLOOKUP("H.R. 7217",Table2[Bill],Table2[Agree Value])</f>
        <v>0</v>
      </c>
      <c r="G272">
        <f>IF(_7217[[#This Row],[Value]]=_7217[[#This Row],[Agree]],_7217[[#This Row],[Count]],0)</f>
        <v>0</v>
      </c>
      <c r="H272">
        <f>_xlfn.XLOOKUP("H.R. 7217",Table2[Bill],Table2[Weight?],"Error")</f>
        <v>10</v>
      </c>
    </row>
    <row r="273" spans="1:8" x14ac:dyDescent="0.2">
      <c r="A273" t="s">
        <v>321</v>
      </c>
      <c r="B273" t="s">
        <v>5</v>
      </c>
      <c r="C273" t="s">
        <v>66</v>
      </c>
      <c r="D273" t="s">
        <v>7</v>
      </c>
      <c r="E273">
        <f>IF(_7217[[#This Row],[Vote]]="YEA",1,0)</f>
        <v>1</v>
      </c>
      <c r="F273">
        <f>_xlfn.XLOOKUP("H.R. 7217",Table2[Bill],Table2[Agree Value])</f>
        <v>0</v>
      </c>
      <c r="G273">
        <f>IF(_7217[[#This Row],[Value]]=_7217[[#This Row],[Agree]],_7217[[#This Row],[Count]],0)</f>
        <v>0</v>
      </c>
      <c r="H273">
        <f>_xlfn.XLOOKUP("H.R. 7217",Table2[Bill],Table2[Weight?],"Error")</f>
        <v>10</v>
      </c>
    </row>
    <row r="274" spans="1:8" x14ac:dyDescent="0.2">
      <c r="A274" t="s">
        <v>322</v>
      </c>
      <c r="B274" t="s">
        <v>1</v>
      </c>
      <c r="C274" t="s">
        <v>219</v>
      </c>
      <c r="D274" t="s">
        <v>3</v>
      </c>
      <c r="E274">
        <f>IF(_7217[[#This Row],[Vote]]="YEA",1,0)</f>
        <v>0</v>
      </c>
      <c r="F274">
        <f>_xlfn.XLOOKUP("H.R. 7217",Table2[Bill],Table2[Agree Value])</f>
        <v>0</v>
      </c>
      <c r="G274">
        <f>IF(_7217[[#This Row],[Value]]=_7217[[#This Row],[Agree]],_7217[[#This Row],[Count]],0)</f>
        <v>10</v>
      </c>
      <c r="H274">
        <f>_xlfn.XLOOKUP("H.R. 7217",Table2[Bill],Table2[Weight?],"Error")</f>
        <v>10</v>
      </c>
    </row>
    <row r="275" spans="1:8" x14ac:dyDescent="0.2">
      <c r="A275" t="s">
        <v>323</v>
      </c>
      <c r="B275" t="s">
        <v>5</v>
      </c>
      <c r="C275" t="s">
        <v>62</v>
      </c>
      <c r="D275" t="s">
        <v>7</v>
      </c>
      <c r="E275">
        <f>IF(_7217[[#This Row],[Vote]]="YEA",1,0)</f>
        <v>1</v>
      </c>
      <c r="F275">
        <f>_xlfn.XLOOKUP("H.R. 7217",Table2[Bill],Table2[Agree Value])</f>
        <v>0</v>
      </c>
      <c r="G275">
        <f>IF(_7217[[#This Row],[Value]]=_7217[[#This Row],[Agree]],_7217[[#This Row],[Count]],0)</f>
        <v>0</v>
      </c>
      <c r="H275">
        <f>_xlfn.XLOOKUP("H.R. 7217",Table2[Bill],Table2[Weight?],"Error")</f>
        <v>10</v>
      </c>
    </row>
    <row r="276" spans="1:8" x14ac:dyDescent="0.2">
      <c r="A276" t="s">
        <v>324</v>
      </c>
      <c r="B276" t="s">
        <v>5</v>
      </c>
      <c r="C276" t="s">
        <v>31</v>
      </c>
      <c r="D276" t="s">
        <v>7</v>
      </c>
      <c r="E276">
        <f>IF(_7217[[#This Row],[Vote]]="YEA",1,0)</f>
        <v>1</v>
      </c>
      <c r="F276">
        <f>_xlfn.XLOOKUP("H.R. 7217",Table2[Bill],Table2[Agree Value])</f>
        <v>0</v>
      </c>
      <c r="G276">
        <f>IF(_7217[[#This Row],[Value]]=_7217[[#This Row],[Agree]],_7217[[#This Row],[Count]],0)</f>
        <v>0</v>
      </c>
      <c r="H276">
        <f>_xlfn.XLOOKUP("H.R. 7217",Table2[Bill],Table2[Weight?],"Error")</f>
        <v>10</v>
      </c>
    </row>
    <row r="277" spans="1:8" x14ac:dyDescent="0.2">
      <c r="A277" t="s">
        <v>325</v>
      </c>
      <c r="B277" t="s">
        <v>5</v>
      </c>
      <c r="C277" t="s">
        <v>326</v>
      </c>
      <c r="D277" t="s">
        <v>7</v>
      </c>
      <c r="E277">
        <f>IF(_7217[[#This Row],[Vote]]="YEA",1,0)</f>
        <v>1</v>
      </c>
      <c r="F277">
        <f>_xlfn.XLOOKUP("H.R. 7217",Table2[Bill],Table2[Agree Value])</f>
        <v>0</v>
      </c>
      <c r="G277">
        <f>IF(_7217[[#This Row],[Value]]=_7217[[#This Row],[Agree]],_7217[[#This Row],[Count]],0)</f>
        <v>0</v>
      </c>
      <c r="H277">
        <f>_xlfn.XLOOKUP("H.R. 7217",Table2[Bill],Table2[Weight?],"Error")</f>
        <v>10</v>
      </c>
    </row>
    <row r="278" spans="1:8" x14ac:dyDescent="0.2">
      <c r="A278" t="s">
        <v>327</v>
      </c>
      <c r="B278" t="s">
        <v>5</v>
      </c>
      <c r="C278" t="s">
        <v>164</v>
      </c>
      <c r="D278" t="s">
        <v>7</v>
      </c>
      <c r="E278">
        <f>IF(_7217[[#This Row],[Vote]]="YEA",1,0)</f>
        <v>1</v>
      </c>
      <c r="F278">
        <f>_xlfn.XLOOKUP("H.R. 7217",Table2[Bill],Table2[Agree Value])</f>
        <v>0</v>
      </c>
      <c r="G278">
        <f>IF(_7217[[#This Row],[Value]]=_7217[[#This Row],[Agree]],_7217[[#This Row],[Count]],0)</f>
        <v>0</v>
      </c>
      <c r="H278">
        <f>_xlfn.XLOOKUP("H.R. 7217",Table2[Bill],Table2[Weight?],"Error")</f>
        <v>10</v>
      </c>
    </row>
    <row r="279" spans="1:8" x14ac:dyDescent="0.2">
      <c r="A279" t="s">
        <v>328</v>
      </c>
      <c r="B279" t="s">
        <v>5</v>
      </c>
      <c r="C279" t="s">
        <v>39</v>
      </c>
      <c r="D279" t="s">
        <v>3</v>
      </c>
      <c r="E279">
        <f>IF(_7217[[#This Row],[Vote]]="YEA",1,0)</f>
        <v>0</v>
      </c>
      <c r="F279">
        <f>_xlfn.XLOOKUP("H.R. 7217",Table2[Bill],Table2[Agree Value])</f>
        <v>0</v>
      </c>
      <c r="G279">
        <f>IF(_7217[[#This Row],[Value]]=_7217[[#This Row],[Agree]],_7217[[#This Row],[Count]],0)</f>
        <v>10</v>
      </c>
      <c r="H279">
        <f>_xlfn.XLOOKUP("H.R. 7217",Table2[Bill],Table2[Weight?],"Error")</f>
        <v>10</v>
      </c>
    </row>
    <row r="280" spans="1:8" x14ac:dyDescent="0.2">
      <c r="A280" t="s">
        <v>329</v>
      </c>
      <c r="B280" t="s">
        <v>5</v>
      </c>
      <c r="C280" t="s">
        <v>64</v>
      </c>
      <c r="D280" t="s">
        <v>7</v>
      </c>
      <c r="E280">
        <f>IF(_7217[[#This Row],[Vote]]="YEA",1,0)</f>
        <v>1</v>
      </c>
      <c r="F280">
        <f>_xlfn.XLOOKUP("H.R. 7217",Table2[Bill],Table2[Agree Value])</f>
        <v>0</v>
      </c>
      <c r="G280">
        <f>IF(_7217[[#This Row],[Value]]=_7217[[#This Row],[Agree]],_7217[[#This Row],[Count]],0)</f>
        <v>0</v>
      </c>
      <c r="H280">
        <f>_xlfn.XLOOKUP("H.R. 7217",Table2[Bill],Table2[Weight?],"Error")</f>
        <v>10</v>
      </c>
    </row>
    <row r="281" spans="1:8" x14ac:dyDescent="0.2">
      <c r="A281" t="s">
        <v>330</v>
      </c>
      <c r="B281" t="s">
        <v>5</v>
      </c>
      <c r="C281" t="s">
        <v>45</v>
      </c>
      <c r="D281" t="s">
        <v>7</v>
      </c>
      <c r="E281">
        <f>IF(_7217[[#This Row],[Vote]]="YEA",1,0)</f>
        <v>1</v>
      </c>
      <c r="F281">
        <f>_xlfn.XLOOKUP("H.R. 7217",Table2[Bill],Table2[Agree Value])</f>
        <v>0</v>
      </c>
      <c r="G281">
        <f>IF(_7217[[#This Row],[Value]]=_7217[[#This Row],[Agree]],_7217[[#This Row],[Count]],0)</f>
        <v>0</v>
      </c>
      <c r="H281">
        <f>_xlfn.XLOOKUP("H.R. 7217",Table2[Bill],Table2[Weight?],"Error")</f>
        <v>10</v>
      </c>
    </row>
    <row r="282" spans="1:8" x14ac:dyDescent="0.2">
      <c r="A282" t="s">
        <v>331</v>
      </c>
      <c r="B282" t="s">
        <v>5</v>
      </c>
      <c r="C282" t="s">
        <v>326</v>
      </c>
      <c r="D282" t="s">
        <v>7</v>
      </c>
      <c r="E282">
        <f>IF(_7217[[#This Row],[Vote]]="YEA",1,0)</f>
        <v>1</v>
      </c>
      <c r="F282">
        <f>_xlfn.XLOOKUP("H.R. 7217",Table2[Bill],Table2[Agree Value])</f>
        <v>0</v>
      </c>
      <c r="G282">
        <f>IF(_7217[[#This Row],[Value]]=_7217[[#This Row],[Agree]],_7217[[#This Row],[Count]],0)</f>
        <v>0</v>
      </c>
      <c r="H282">
        <f>_xlfn.XLOOKUP("H.R. 7217",Table2[Bill],Table2[Weight?],"Error")</f>
        <v>10</v>
      </c>
    </row>
    <row r="283" spans="1:8" x14ac:dyDescent="0.2">
      <c r="A283" t="s">
        <v>332</v>
      </c>
      <c r="B283" t="s">
        <v>5</v>
      </c>
      <c r="C283" t="s">
        <v>6</v>
      </c>
      <c r="D283" t="s">
        <v>7</v>
      </c>
      <c r="E283">
        <f>IF(_7217[[#This Row],[Vote]]="YEA",1,0)</f>
        <v>1</v>
      </c>
      <c r="F283">
        <f>_xlfn.XLOOKUP("H.R. 7217",Table2[Bill],Table2[Agree Value])</f>
        <v>0</v>
      </c>
      <c r="G283">
        <f>IF(_7217[[#This Row],[Value]]=_7217[[#This Row],[Agree]],_7217[[#This Row],[Count]],0)</f>
        <v>0</v>
      </c>
      <c r="H283">
        <f>_xlfn.XLOOKUP("H.R. 7217",Table2[Bill],Table2[Weight?],"Error")</f>
        <v>10</v>
      </c>
    </row>
    <row r="284" spans="1:8" x14ac:dyDescent="0.2">
      <c r="A284" t="s">
        <v>333</v>
      </c>
      <c r="B284" t="s">
        <v>5</v>
      </c>
      <c r="C284" t="s">
        <v>129</v>
      </c>
      <c r="D284" t="s">
        <v>7</v>
      </c>
      <c r="E284">
        <f>IF(_7217[[#This Row],[Vote]]="YEA",1,0)</f>
        <v>1</v>
      </c>
      <c r="F284">
        <f>_xlfn.XLOOKUP("H.R. 7217",Table2[Bill],Table2[Agree Value])</f>
        <v>0</v>
      </c>
      <c r="G284">
        <f>IF(_7217[[#This Row],[Value]]=_7217[[#This Row],[Agree]],_7217[[#This Row],[Count]],0)</f>
        <v>0</v>
      </c>
      <c r="H284">
        <f>_xlfn.XLOOKUP("H.R. 7217",Table2[Bill],Table2[Weight?],"Error")</f>
        <v>10</v>
      </c>
    </row>
    <row r="285" spans="1:8" x14ac:dyDescent="0.2">
      <c r="A285" t="s">
        <v>334</v>
      </c>
      <c r="B285" t="s">
        <v>1</v>
      </c>
      <c r="C285" t="s">
        <v>169</v>
      </c>
      <c r="D285" t="s">
        <v>3</v>
      </c>
      <c r="E285">
        <f>IF(_7217[[#This Row],[Vote]]="YEA",1,0)</f>
        <v>0</v>
      </c>
      <c r="F285">
        <f>_xlfn.XLOOKUP("H.R. 7217",Table2[Bill],Table2[Agree Value])</f>
        <v>0</v>
      </c>
      <c r="G285">
        <f>IF(_7217[[#This Row],[Value]]=_7217[[#This Row],[Agree]],_7217[[#This Row],[Count]],0)</f>
        <v>10</v>
      </c>
      <c r="H285">
        <f>_xlfn.XLOOKUP("H.R. 7217",Table2[Bill],Table2[Weight?],"Error")</f>
        <v>10</v>
      </c>
    </row>
    <row r="286" spans="1:8" x14ac:dyDescent="0.2">
      <c r="A286" t="s">
        <v>335</v>
      </c>
      <c r="B286" t="s">
        <v>5</v>
      </c>
      <c r="C286" t="s">
        <v>15</v>
      </c>
      <c r="D286" t="s">
        <v>7</v>
      </c>
      <c r="E286">
        <f>IF(_7217[[#This Row],[Vote]]="YEA",1,0)</f>
        <v>1</v>
      </c>
      <c r="F286">
        <f>_xlfn.XLOOKUP("H.R. 7217",Table2[Bill],Table2[Agree Value])</f>
        <v>0</v>
      </c>
      <c r="G286">
        <f>IF(_7217[[#This Row],[Value]]=_7217[[#This Row],[Agree]],_7217[[#This Row],[Count]],0)</f>
        <v>0</v>
      </c>
      <c r="H286">
        <f>_xlfn.XLOOKUP("H.R. 7217",Table2[Bill],Table2[Weight?],"Error")</f>
        <v>10</v>
      </c>
    </row>
    <row r="287" spans="1:8" x14ac:dyDescent="0.2">
      <c r="A287" t="s">
        <v>336</v>
      </c>
      <c r="B287" t="s">
        <v>1</v>
      </c>
      <c r="C287" t="s">
        <v>64</v>
      </c>
      <c r="D287" t="s">
        <v>3</v>
      </c>
      <c r="E287">
        <f>IF(_7217[[#This Row],[Vote]]="YEA",1,0)</f>
        <v>0</v>
      </c>
      <c r="F287">
        <f>_xlfn.XLOOKUP("H.R. 7217",Table2[Bill],Table2[Agree Value])</f>
        <v>0</v>
      </c>
      <c r="G287">
        <f>IF(_7217[[#This Row],[Value]]=_7217[[#This Row],[Agree]],_7217[[#This Row],[Count]],0)</f>
        <v>10</v>
      </c>
      <c r="H287">
        <f>_xlfn.XLOOKUP("H.R. 7217",Table2[Bill],Table2[Weight?],"Error")</f>
        <v>10</v>
      </c>
    </row>
    <row r="288" spans="1:8" x14ac:dyDescent="0.2">
      <c r="A288" t="s">
        <v>337</v>
      </c>
      <c r="B288" t="s">
        <v>1</v>
      </c>
      <c r="C288" t="s">
        <v>39</v>
      </c>
      <c r="D288" t="s">
        <v>7</v>
      </c>
      <c r="E288">
        <f>IF(_7217[[#This Row],[Vote]]="YEA",1,0)</f>
        <v>1</v>
      </c>
      <c r="F288">
        <f>_xlfn.XLOOKUP("H.R. 7217",Table2[Bill],Table2[Agree Value])</f>
        <v>0</v>
      </c>
      <c r="G288">
        <f>IF(_7217[[#This Row],[Value]]=_7217[[#This Row],[Agree]],_7217[[#This Row],[Count]],0)</f>
        <v>0</v>
      </c>
      <c r="H288">
        <f>_xlfn.XLOOKUP("H.R. 7217",Table2[Bill],Table2[Weight?],"Error")</f>
        <v>10</v>
      </c>
    </row>
    <row r="289" spans="1:8" x14ac:dyDescent="0.2">
      <c r="A289" t="s">
        <v>338</v>
      </c>
      <c r="B289" t="s">
        <v>1</v>
      </c>
      <c r="C289" t="s">
        <v>24</v>
      </c>
      <c r="D289" t="s">
        <v>3</v>
      </c>
      <c r="E289">
        <f>IF(_7217[[#This Row],[Vote]]="YEA",1,0)</f>
        <v>0</v>
      </c>
      <c r="F289">
        <f>_xlfn.XLOOKUP("H.R. 7217",Table2[Bill],Table2[Agree Value])</f>
        <v>0</v>
      </c>
      <c r="G289">
        <f>IF(_7217[[#This Row],[Value]]=_7217[[#This Row],[Agree]],_7217[[#This Row],[Count]],0)</f>
        <v>10</v>
      </c>
      <c r="H289">
        <f>_xlfn.XLOOKUP("H.R. 7217",Table2[Bill],Table2[Weight?],"Error")</f>
        <v>10</v>
      </c>
    </row>
    <row r="290" spans="1:8" x14ac:dyDescent="0.2">
      <c r="A290" t="s">
        <v>339</v>
      </c>
      <c r="B290" t="s">
        <v>1</v>
      </c>
      <c r="C290" t="s">
        <v>29</v>
      </c>
      <c r="D290" t="s">
        <v>7</v>
      </c>
      <c r="E290">
        <f>IF(_7217[[#This Row],[Vote]]="YEA",1,0)</f>
        <v>1</v>
      </c>
      <c r="F290">
        <f>_xlfn.XLOOKUP("H.R. 7217",Table2[Bill],Table2[Agree Value])</f>
        <v>0</v>
      </c>
      <c r="G290">
        <f>IF(_7217[[#This Row],[Value]]=_7217[[#This Row],[Agree]],_7217[[#This Row],[Count]],0)</f>
        <v>0</v>
      </c>
      <c r="H290">
        <f>_xlfn.XLOOKUP("H.R. 7217",Table2[Bill],Table2[Weight?],"Error")</f>
        <v>10</v>
      </c>
    </row>
    <row r="291" spans="1:8" x14ac:dyDescent="0.2">
      <c r="A291" t="s">
        <v>340</v>
      </c>
      <c r="B291" t="s">
        <v>1</v>
      </c>
      <c r="C291" t="s">
        <v>9</v>
      </c>
      <c r="D291" t="s">
        <v>3</v>
      </c>
      <c r="E291">
        <f>IF(_7217[[#This Row],[Vote]]="YEA",1,0)</f>
        <v>0</v>
      </c>
      <c r="F291">
        <f>_xlfn.XLOOKUP("H.R. 7217",Table2[Bill],Table2[Agree Value])</f>
        <v>0</v>
      </c>
      <c r="G291">
        <f>IF(_7217[[#This Row],[Value]]=_7217[[#This Row],[Agree]],_7217[[#This Row],[Count]],0)</f>
        <v>10</v>
      </c>
      <c r="H291">
        <f>_xlfn.XLOOKUP("H.R. 7217",Table2[Bill],Table2[Weight?],"Error")</f>
        <v>10</v>
      </c>
    </row>
    <row r="292" spans="1:8" x14ac:dyDescent="0.2">
      <c r="A292" t="s">
        <v>341</v>
      </c>
      <c r="B292" t="s">
        <v>5</v>
      </c>
      <c r="C292" t="s">
        <v>2</v>
      </c>
      <c r="D292" t="s">
        <v>7</v>
      </c>
      <c r="E292">
        <f>IF(_7217[[#This Row],[Vote]]="YEA",1,0)</f>
        <v>1</v>
      </c>
      <c r="F292">
        <f>_xlfn.XLOOKUP("H.R. 7217",Table2[Bill],Table2[Agree Value])</f>
        <v>0</v>
      </c>
      <c r="G292">
        <f>IF(_7217[[#This Row],[Value]]=_7217[[#This Row],[Agree]],_7217[[#This Row],[Count]],0)</f>
        <v>0</v>
      </c>
      <c r="H292">
        <f>_xlfn.XLOOKUP("H.R. 7217",Table2[Bill],Table2[Weight?],"Error")</f>
        <v>10</v>
      </c>
    </row>
    <row r="293" spans="1:8" x14ac:dyDescent="0.2">
      <c r="A293" t="s">
        <v>342</v>
      </c>
      <c r="B293" t="s">
        <v>1</v>
      </c>
      <c r="C293" t="s">
        <v>64</v>
      </c>
      <c r="D293" t="s">
        <v>3</v>
      </c>
      <c r="E293">
        <f>IF(_7217[[#This Row],[Vote]]="YEA",1,0)</f>
        <v>0</v>
      </c>
      <c r="F293">
        <f>_xlfn.XLOOKUP("H.R. 7217",Table2[Bill],Table2[Agree Value])</f>
        <v>0</v>
      </c>
      <c r="G293">
        <f>IF(_7217[[#This Row],[Value]]=_7217[[#This Row],[Agree]],_7217[[#This Row],[Count]],0)</f>
        <v>10</v>
      </c>
      <c r="H293">
        <f>_xlfn.XLOOKUP("H.R. 7217",Table2[Bill],Table2[Weight?],"Error")</f>
        <v>10</v>
      </c>
    </row>
    <row r="294" spans="1:8" x14ac:dyDescent="0.2">
      <c r="A294" t="s">
        <v>343</v>
      </c>
      <c r="B294" t="s">
        <v>1</v>
      </c>
      <c r="C294" t="s">
        <v>9</v>
      </c>
      <c r="D294" t="s">
        <v>3</v>
      </c>
      <c r="E294">
        <f>IF(_7217[[#This Row],[Vote]]="YEA",1,0)</f>
        <v>0</v>
      </c>
      <c r="F294">
        <f>_xlfn.XLOOKUP("H.R. 7217",Table2[Bill],Table2[Agree Value])</f>
        <v>0</v>
      </c>
      <c r="G294">
        <f>IF(_7217[[#This Row],[Value]]=_7217[[#This Row],[Agree]],_7217[[#This Row],[Count]],0)</f>
        <v>10</v>
      </c>
      <c r="H294">
        <f>_xlfn.XLOOKUP("H.R. 7217",Table2[Bill],Table2[Weight?],"Error")</f>
        <v>10</v>
      </c>
    </row>
    <row r="295" spans="1:8" x14ac:dyDescent="0.2">
      <c r="A295" t="s">
        <v>344</v>
      </c>
      <c r="B295" t="s">
        <v>1</v>
      </c>
      <c r="C295" t="s">
        <v>24</v>
      </c>
      <c r="D295" t="s">
        <v>3</v>
      </c>
      <c r="E295">
        <f>IF(_7217[[#This Row],[Vote]]="YEA",1,0)</f>
        <v>0</v>
      </c>
      <c r="F295">
        <f>_xlfn.XLOOKUP("H.R. 7217",Table2[Bill],Table2[Agree Value])</f>
        <v>0</v>
      </c>
      <c r="G295">
        <f>IF(_7217[[#This Row],[Value]]=_7217[[#This Row],[Agree]],_7217[[#This Row],[Count]],0)</f>
        <v>10</v>
      </c>
      <c r="H295">
        <f>_xlfn.XLOOKUP("H.R. 7217",Table2[Bill],Table2[Weight?],"Error")</f>
        <v>10</v>
      </c>
    </row>
    <row r="296" spans="1:8" x14ac:dyDescent="0.2">
      <c r="A296" t="s">
        <v>345</v>
      </c>
      <c r="B296" t="s">
        <v>1</v>
      </c>
      <c r="C296" t="s">
        <v>59</v>
      </c>
      <c r="D296" t="s">
        <v>3</v>
      </c>
      <c r="E296">
        <f>IF(_7217[[#This Row],[Vote]]="YEA",1,0)</f>
        <v>0</v>
      </c>
      <c r="F296">
        <f>_xlfn.XLOOKUP("H.R. 7217",Table2[Bill],Table2[Agree Value])</f>
        <v>0</v>
      </c>
      <c r="G296">
        <f>IF(_7217[[#This Row],[Value]]=_7217[[#This Row],[Agree]],_7217[[#This Row],[Count]],0)</f>
        <v>10</v>
      </c>
      <c r="H296">
        <f>_xlfn.XLOOKUP("H.R. 7217",Table2[Bill],Table2[Weight?],"Error")</f>
        <v>10</v>
      </c>
    </row>
    <row r="297" spans="1:8" x14ac:dyDescent="0.2">
      <c r="A297" t="s">
        <v>346</v>
      </c>
      <c r="B297" t="s">
        <v>5</v>
      </c>
      <c r="C297" t="s">
        <v>15</v>
      </c>
      <c r="D297" t="s">
        <v>7</v>
      </c>
      <c r="E297">
        <f>IF(_7217[[#This Row],[Vote]]="YEA",1,0)</f>
        <v>1</v>
      </c>
      <c r="F297">
        <f>_xlfn.XLOOKUP("H.R. 7217",Table2[Bill],Table2[Agree Value])</f>
        <v>0</v>
      </c>
      <c r="G297">
        <f>IF(_7217[[#This Row],[Value]]=_7217[[#This Row],[Agree]],_7217[[#This Row],[Count]],0)</f>
        <v>0</v>
      </c>
      <c r="H297">
        <f>_xlfn.XLOOKUP("H.R. 7217",Table2[Bill],Table2[Weight?],"Error")</f>
        <v>10</v>
      </c>
    </row>
    <row r="298" spans="1:8" x14ac:dyDescent="0.2">
      <c r="A298" t="s">
        <v>347</v>
      </c>
      <c r="B298" t="s">
        <v>5</v>
      </c>
      <c r="C298" t="s">
        <v>141</v>
      </c>
      <c r="D298" t="s">
        <v>7</v>
      </c>
      <c r="E298">
        <f>IF(_7217[[#This Row],[Vote]]="YEA",1,0)</f>
        <v>1</v>
      </c>
      <c r="F298">
        <f>_xlfn.XLOOKUP("H.R. 7217",Table2[Bill],Table2[Agree Value])</f>
        <v>0</v>
      </c>
      <c r="G298">
        <f>IF(_7217[[#This Row],[Value]]=_7217[[#This Row],[Agree]],_7217[[#This Row],[Count]],0)</f>
        <v>0</v>
      </c>
      <c r="H298">
        <f>_xlfn.XLOOKUP("H.R. 7217",Table2[Bill],Table2[Weight?],"Error")</f>
        <v>10</v>
      </c>
    </row>
    <row r="299" spans="1:8" x14ac:dyDescent="0.2">
      <c r="A299" t="s">
        <v>348</v>
      </c>
      <c r="B299" t="s">
        <v>1</v>
      </c>
      <c r="C299" t="s">
        <v>2</v>
      </c>
      <c r="D299" t="s">
        <v>7</v>
      </c>
      <c r="E299">
        <f>IF(_7217[[#This Row],[Vote]]="YEA",1,0)</f>
        <v>1</v>
      </c>
      <c r="F299">
        <f>_xlfn.XLOOKUP("H.R. 7217",Table2[Bill],Table2[Agree Value])</f>
        <v>0</v>
      </c>
      <c r="G299">
        <f>IF(_7217[[#This Row],[Value]]=_7217[[#This Row],[Agree]],_7217[[#This Row],[Count]],0)</f>
        <v>0</v>
      </c>
      <c r="H299">
        <f>_xlfn.XLOOKUP("H.R. 7217",Table2[Bill],Table2[Weight?],"Error")</f>
        <v>10</v>
      </c>
    </row>
    <row r="300" spans="1:8" x14ac:dyDescent="0.2">
      <c r="A300" t="s">
        <v>349</v>
      </c>
      <c r="B300" t="s">
        <v>1</v>
      </c>
      <c r="C300" t="s">
        <v>203</v>
      </c>
      <c r="D300" t="s">
        <v>7</v>
      </c>
      <c r="E300">
        <f>IF(_7217[[#This Row],[Vote]]="YEA",1,0)</f>
        <v>1</v>
      </c>
      <c r="F300">
        <f>_xlfn.XLOOKUP("H.R. 7217",Table2[Bill],Table2[Agree Value])</f>
        <v>0</v>
      </c>
      <c r="G300">
        <f>IF(_7217[[#This Row],[Value]]=_7217[[#This Row],[Agree]],_7217[[#This Row],[Count]],0)</f>
        <v>0</v>
      </c>
      <c r="H300">
        <f>_xlfn.XLOOKUP("H.R. 7217",Table2[Bill],Table2[Weight?],"Error")</f>
        <v>10</v>
      </c>
    </row>
    <row r="301" spans="1:8" x14ac:dyDescent="0.2">
      <c r="A301" t="s">
        <v>350</v>
      </c>
      <c r="B301" t="s">
        <v>5</v>
      </c>
      <c r="C301" t="s">
        <v>108</v>
      </c>
      <c r="D301" t="s">
        <v>3</v>
      </c>
      <c r="E301">
        <f>IF(_7217[[#This Row],[Vote]]="YEA",1,0)</f>
        <v>0</v>
      </c>
      <c r="F301">
        <f>_xlfn.XLOOKUP("H.R. 7217",Table2[Bill],Table2[Agree Value])</f>
        <v>0</v>
      </c>
      <c r="G301">
        <f>IF(_7217[[#This Row],[Value]]=_7217[[#This Row],[Agree]],_7217[[#This Row],[Count]],0)</f>
        <v>10</v>
      </c>
      <c r="H301">
        <f>_xlfn.XLOOKUP("H.R. 7217",Table2[Bill],Table2[Weight?],"Error")</f>
        <v>10</v>
      </c>
    </row>
    <row r="302" spans="1:8" x14ac:dyDescent="0.2">
      <c r="A302" t="s">
        <v>351</v>
      </c>
      <c r="B302" t="s">
        <v>5</v>
      </c>
      <c r="C302" t="s">
        <v>164</v>
      </c>
      <c r="D302" t="s">
        <v>7</v>
      </c>
      <c r="E302">
        <f>IF(_7217[[#This Row],[Vote]]="YEA",1,0)</f>
        <v>1</v>
      </c>
      <c r="F302">
        <f>_xlfn.XLOOKUP("H.R. 7217",Table2[Bill],Table2[Agree Value])</f>
        <v>0</v>
      </c>
      <c r="G302">
        <f>IF(_7217[[#This Row],[Value]]=_7217[[#This Row],[Agree]],_7217[[#This Row],[Count]],0)</f>
        <v>0</v>
      </c>
      <c r="H302">
        <f>_xlfn.XLOOKUP("H.R. 7217",Table2[Bill],Table2[Weight?],"Error")</f>
        <v>10</v>
      </c>
    </row>
    <row r="303" spans="1:8" x14ac:dyDescent="0.2">
      <c r="A303" t="s">
        <v>352</v>
      </c>
      <c r="B303" t="s">
        <v>5</v>
      </c>
      <c r="C303" t="s">
        <v>9</v>
      </c>
      <c r="D303" t="s">
        <v>7</v>
      </c>
      <c r="E303">
        <f>IF(_7217[[#This Row],[Vote]]="YEA",1,0)</f>
        <v>1</v>
      </c>
      <c r="F303">
        <f>_xlfn.XLOOKUP("H.R. 7217",Table2[Bill],Table2[Agree Value])</f>
        <v>0</v>
      </c>
      <c r="G303">
        <f>IF(_7217[[#This Row],[Value]]=_7217[[#This Row],[Agree]],_7217[[#This Row],[Count]],0)</f>
        <v>0</v>
      </c>
      <c r="H303">
        <f>_xlfn.XLOOKUP("H.R. 7217",Table2[Bill],Table2[Weight?],"Error")</f>
        <v>10</v>
      </c>
    </row>
    <row r="304" spans="1:8" x14ac:dyDescent="0.2">
      <c r="A304" t="s">
        <v>353</v>
      </c>
      <c r="B304" t="s">
        <v>1</v>
      </c>
      <c r="C304" t="s">
        <v>64</v>
      </c>
      <c r="D304" t="s">
        <v>3</v>
      </c>
      <c r="E304">
        <f>IF(_7217[[#This Row],[Vote]]="YEA",1,0)</f>
        <v>0</v>
      </c>
      <c r="F304">
        <f>_xlfn.XLOOKUP("H.R. 7217",Table2[Bill],Table2[Agree Value])</f>
        <v>0</v>
      </c>
      <c r="G304">
        <f>IF(_7217[[#This Row],[Value]]=_7217[[#This Row],[Agree]],_7217[[#This Row],[Count]],0)</f>
        <v>10</v>
      </c>
      <c r="H304">
        <f>_xlfn.XLOOKUP("H.R. 7217",Table2[Bill],Table2[Weight?],"Error")</f>
        <v>10</v>
      </c>
    </row>
    <row r="305" spans="1:8" x14ac:dyDescent="0.2">
      <c r="A305" t="s">
        <v>354</v>
      </c>
      <c r="B305" t="s">
        <v>5</v>
      </c>
      <c r="C305" t="s">
        <v>75</v>
      </c>
      <c r="D305" t="s">
        <v>7</v>
      </c>
      <c r="E305">
        <f>IF(_7217[[#This Row],[Vote]]="YEA",1,0)</f>
        <v>1</v>
      </c>
      <c r="F305">
        <f>_xlfn.XLOOKUP("H.R. 7217",Table2[Bill],Table2[Agree Value])</f>
        <v>0</v>
      </c>
      <c r="G305">
        <f>IF(_7217[[#This Row],[Value]]=_7217[[#This Row],[Agree]],_7217[[#This Row],[Count]],0)</f>
        <v>0</v>
      </c>
      <c r="H305">
        <f>_xlfn.XLOOKUP("H.R. 7217",Table2[Bill],Table2[Weight?],"Error")</f>
        <v>10</v>
      </c>
    </row>
    <row r="306" spans="1:8" x14ac:dyDescent="0.2">
      <c r="A306" t="s">
        <v>355</v>
      </c>
      <c r="B306" t="s">
        <v>1</v>
      </c>
      <c r="C306" t="s">
        <v>120</v>
      </c>
      <c r="D306" t="s">
        <v>3</v>
      </c>
      <c r="E306">
        <f>IF(_7217[[#This Row],[Vote]]="YEA",1,0)</f>
        <v>0</v>
      </c>
      <c r="F306">
        <f>_xlfn.XLOOKUP("H.R. 7217",Table2[Bill],Table2[Agree Value])</f>
        <v>0</v>
      </c>
      <c r="G306">
        <f>IF(_7217[[#This Row],[Value]]=_7217[[#This Row],[Agree]],_7217[[#This Row],[Count]],0)</f>
        <v>10</v>
      </c>
      <c r="H306">
        <f>_xlfn.XLOOKUP("H.R. 7217",Table2[Bill],Table2[Weight?],"Error")</f>
        <v>10</v>
      </c>
    </row>
    <row r="307" spans="1:8" x14ac:dyDescent="0.2">
      <c r="A307" t="s">
        <v>356</v>
      </c>
      <c r="B307" t="s">
        <v>5</v>
      </c>
      <c r="C307" t="s">
        <v>129</v>
      </c>
      <c r="D307" t="s">
        <v>7</v>
      </c>
      <c r="E307">
        <f>IF(_7217[[#This Row],[Vote]]="YEA",1,0)</f>
        <v>1</v>
      </c>
      <c r="F307">
        <f>_xlfn.XLOOKUP("H.R. 7217",Table2[Bill],Table2[Agree Value])</f>
        <v>0</v>
      </c>
      <c r="G307">
        <f>IF(_7217[[#This Row],[Value]]=_7217[[#This Row],[Agree]],_7217[[#This Row],[Count]],0)</f>
        <v>0</v>
      </c>
      <c r="H307">
        <f>_xlfn.XLOOKUP("H.R. 7217",Table2[Bill],Table2[Weight?],"Error")</f>
        <v>10</v>
      </c>
    </row>
    <row r="308" spans="1:8" x14ac:dyDescent="0.2">
      <c r="A308" t="s">
        <v>357</v>
      </c>
      <c r="B308" t="s">
        <v>1</v>
      </c>
      <c r="C308" t="s">
        <v>203</v>
      </c>
      <c r="D308" t="s">
        <v>7</v>
      </c>
      <c r="E308">
        <f>IF(_7217[[#This Row],[Vote]]="YEA",1,0)</f>
        <v>1</v>
      </c>
      <c r="F308">
        <f>_xlfn.XLOOKUP("H.R. 7217",Table2[Bill],Table2[Agree Value])</f>
        <v>0</v>
      </c>
      <c r="G308">
        <f>IF(_7217[[#This Row],[Value]]=_7217[[#This Row],[Agree]],_7217[[#This Row],[Count]],0)</f>
        <v>0</v>
      </c>
      <c r="H308">
        <f>_xlfn.XLOOKUP("H.R. 7217",Table2[Bill],Table2[Weight?],"Error")</f>
        <v>10</v>
      </c>
    </row>
    <row r="309" spans="1:8" x14ac:dyDescent="0.2">
      <c r="A309" t="s">
        <v>358</v>
      </c>
      <c r="B309" t="s">
        <v>5</v>
      </c>
      <c r="C309" t="s">
        <v>6</v>
      </c>
      <c r="D309" t="s">
        <v>7</v>
      </c>
      <c r="E309">
        <f>IF(_7217[[#This Row],[Vote]]="YEA",1,0)</f>
        <v>1</v>
      </c>
      <c r="F309">
        <f>_xlfn.XLOOKUP("H.R. 7217",Table2[Bill],Table2[Agree Value])</f>
        <v>0</v>
      </c>
      <c r="G309">
        <f>IF(_7217[[#This Row],[Value]]=_7217[[#This Row],[Agree]],_7217[[#This Row],[Count]],0)</f>
        <v>0</v>
      </c>
      <c r="H309">
        <f>_xlfn.XLOOKUP("H.R. 7217",Table2[Bill],Table2[Weight?],"Error")</f>
        <v>10</v>
      </c>
    </row>
    <row r="310" spans="1:8" x14ac:dyDescent="0.2">
      <c r="A310" t="s">
        <v>359</v>
      </c>
      <c r="B310" t="s">
        <v>1</v>
      </c>
      <c r="C310" t="s">
        <v>9</v>
      </c>
      <c r="D310" t="s">
        <v>3</v>
      </c>
      <c r="E310">
        <f>IF(_7217[[#This Row],[Vote]]="YEA",1,0)</f>
        <v>0</v>
      </c>
      <c r="F310">
        <f>_xlfn.XLOOKUP("H.R. 7217",Table2[Bill],Table2[Agree Value])</f>
        <v>0</v>
      </c>
      <c r="G310">
        <f>IF(_7217[[#This Row],[Value]]=_7217[[#This Row],[Agree]],_7217[[#This Row],[Count]],0)</f>
        <v>10</v>
      </c>
      <c r="H310">
        <f>_xlfn.XLOOKUP("H.R. 7217",Table2[Bill],Table2[Weight?],"Error")</f>
        <v>10</v>
      </c>
    </row>
    <row r="311" spans="1:8" x14ac:dyDescent="0.2">
      <c r="A311" t="s">
        <v>360</v>
      </c>
      <c r="B311" t="s">
        <v>1</v>
      </c>
      <c r="C311" t="s">
        <v>269</v>
      </c>
      <c r="D311" t="s">
        <v>7</v>
      </c>
      <c r="E311">
        <f>IF(_7217[[#This Row],[Vote]]="YEA",1,0)</f>
        <v>1</v>
      </c>
      <c r="F311">
        <f>_xlfn.XLOOKUP("H.R. 7217",Table2[Bill],Table2[Agree Value])</f>
        <v>0</v>
      </c>
      <c r="G311">
        <f>IF(_7217[[#This Row],[Value]]=_7217[[#This Row],[Agree]],_7217[[#This Row],[Count]],0)</f>
        <v>0</v>
      </c>
      <c r="H311">
        <f>_xlfn.XLOOKUP("H.R. 7217",Table2[Bill],Table2[Weight?],"Error")</f>
        <v>10</v>
      </c>
    </row>
    <row r="312" spans="1:8" x14ac:dyDescent="0.2">
      <c r="A312" t="s">
        <v>361</v>
      </c>
      <c r="B312" t="s">
        <v>1</v>
      </c>
      <c r="C312" t="s">
        <v>203</v>
      </c>
      <c r="D312" t="s">
        <v>3</v>
      </c>
      <c r="E312">
        <f>IF(_7217[[#This Row],[Vote]]="YEA",1,0)</f>
        <v>0</v>
      </c>
      <c r="F312">
        <f>_xlfn.XLOOKUP("H.R. 7217",Table2[Bill],Table2[Agree Value])</f>
        <v>0</v>
      </c>
      <c r="G312">
        <f>IF(_7217[[#This Row],[Value]]=_7217[[#This Row],[Agree]],_7217[[#This Row],[Count]],0)</f>
        <v>10</v>
      </c>
      <c r="H312">
        <f>_xlfn.XLOOKUP("H.R. 7217",Table2[Bill],Table2[Weight?],"Error")</f>
        <v>10</v>
      </c>
    </row>
    <row r="313" spans="1:8" x14ac:dyDescent="0.2">
      <c r="A313" t="s">
        <v>362</v>
      </c>
      <c r="B313" t="s">
        <v>1</v>
      </c>
      <c r="C313" t="s">
        <v>203</v>
      </c>
      <c r="D313" t="s">
        <v>3</v>
      </c>
      <c r="E313">
        <f>IF(_7217[[#This Row],[Vote]]="YEA",1,0)</f>
        <v>0</v>
      </c>
      <c r="F313">
        <f>_xlfn.XLOOKUP("H.R. 7217",Table2[Bill],Table2[Agree Value])</f>
        <v>0</v>
      </c>
      <c r="G313">
        <f>IF(_7217[[#This Row],[Value]]=_7217[[#This Row],[Agree]],_7217[[#This Row],[Count]],0)</f>
        <v>10</v>
      </c>
      <c r="H313">
        <f>_xlfn.XLOOKUP("H.R. 7217",Table2[Bill],Table2[Weight?],"Error")</f>
        <v>10</v>
      </c>
    </row>
    <row r="314" spans="1:8" x14ac:dyDescent="0.2">
      <c r="A314" t="s">
        <v>363</v>
      </c>
      <c r="B314" t="s">
        <v>1</v>
      </c>
      <c r="C314" t="s">
        <v>9</v>
      </c>
      <c r="D314" t="s">
        <v>3</v>
      </c>
      <c r="E314">
        <f>IF(_7217[[#This Row],[Vote]]="YEA",1,0)</f>
        <v>0</v>
      </c>
      <c r="F314">
        <f>_xlfn.XLOOKUP("H.R. 7217",Table2[Bill],Table2[Agree Value])</f>
        <v>0</v>
      </c>
      <c r="G314">
        <f>IF(_7217[[#This Row],[Value]]=_7217[[#This Row],[Agree]],_7217[[#This Row],[Count]],0)</f>
        <v>10</v>
      </c>
      <c r="H314">
        <f>_xlfn.XLOOKUP("H.R. 7217",Table2[Bill],Table2[Weight?],"Error")</f>
        <v>10</v>
      </c>
    </row>
    <row r="315" spans="1:8" x14ac:dyDescent="0.2">
      <c r="A315" t="s">
        <v>364</v>
      </c>
      <c r="B315" t="s">
        <v>1</v>
      </c>
      <c r="C315" t="s">
        <v>365</v>
      </c>
      <c r="D315" t="s">
        <v>7</v>
      </c>
      <c r="E315">
        <f>IF(_7217[[#This Row],[Vote]]="YEA",1,0)</f>
        <v>1</v>
      </c>
      <c r="F315">
        <f>_xlfn.XLOOKUP("H.R. 7217",Table2[Bill],Table2[Agree Value])</f>
        <v>0</v>
      </c>
      <c r="G315">
        <f>IF(_7217[[#This Row],[Value]]=_7217[[#This Row],[Agree]],_7217[[#This Row],[Count]],0)</f>
        <v>0</v>
      </c>
      <c r="H315">
        <f>_xlfn.XLOOKUP("H.R. 7217",Table2[Bill],Table2[Weight?],"Error")</f>
        <v>10</v>
      </c>
    </row>
    <row r="316" spans="1:8" x14ac:dyDescent="0.2">
      <c r="A316" t="s">
        <v>366</v>
      </c>
      <c r="B316" t="s">
        <v>5</v>
      </c>
      <c r="C316" t="s">
        <v>29</v>
      </c>
      <c r="D316" t="s">
        <v>7</v>
      </c>
      <c r="E316">
        <f>IF(_7217[[#This Row],[Vote]]="YEA",1,0)</f>
        <v>1</v>
      </c>
      <c r="F316">
        <f>_xlfn.XLOOKUP("H.R. 7217",Table2[Bill],Table2[Agree Value])</f>
        <v>0</v>
      </c>
      <c r="G316">
        <f>IF(_7217[[#This Row],[Value]]=_7217[[#This Row],[Agree]],_7217[[#This Row],[Count]],0)</f>
        <v>0</v>
      </c>
      <c r="H316">
        <f>_xlfn.XLOOKUP("H.R. 7217",Table2[Bill],Table2[Weight?],"Error")</f>
        <v>10</v>
      </c>
    </row>
    <row r="317" spans="1:8" x14ac:dyDescent="0.2">
      <c r="A317" t="s">
        <v>367</v>
      </c>
      <c r="B317" t="s">
        <v>1</v>
      </c>
      <c r="C317" t="s">
        <v>141</v>
      </c>
      <c r="D317" t="s">
        <v>7</v>
      </c>
      <c r="E317">
        <f>IF(_7217[[#This Row],[Vote]]="YEA",1,0)</f>
        <v>1</v>
      </c>
      <c r="F317">
        <f>_xlfn.XLOOKUP("H.R. 7217",Table2[Bill],Table2[Agree Value])</f>
        <v>0</v>
      </c>
      <c r="G317">
        <f>IF(_7217[[#This Row],[Value]]=_7217[[#This Row],[Agree]],_7217[[#This Row],[Count]],0)</f>
        <v>0</v>
      </c>
      <c r="H317">
        <f>_xlfn.XLOOKUP("H.R. 7217",Table2[Bill],Table2[Weight?],"Error")</f>
        <v>10</v>
      </c>
    </row>
    <row r="318" spans="1:8" x14ac:dyDescent="0.2">
      <c r="A318" t="s">
        <v>368</v>
      </c>
      <c r="B318" t="s">
        <v>5</v>
      </c>
      <c r="C318" t="s">
        <v>66</v>
      </c>
      <c r="D318" t="s">
        <v>7</v>
      </c>
      <c r="E318">
        <f>IF(_7217[[#This Row],[Vote]]="YEA",1,0)</f>
        <v>1</v>
      </c>
      <c r="F318">
        <f>_xlfn.XLOOKUP("H.R. 7217",Table2[Bill],Table2[Agree Value])</f>
        <v>0</v>
      </c>
      <c r="G318">
        <f>IF(_7217[[#This Row],[Value]]=_7217[[#This Row],[Agree]],_7217[[#This Row],[Count]],0)</f>
        <v>0</v>
      </c>
      <c r="H318">
        <f>_xlfn.XLOOKUP("H.R. 7217",Table2[Bill],Table2[Weight?],"Error")</f>
        <v>10</v>
      </c>
    </row>
    <row r="319" spans="1:8" x14ac:dyDescent="0.2">
      <c r="A319" t="s">
        <v>369</v>
      </c>
      <c r="B319" t="s">
        <v>1</v>
      </c>
      <c r="C319" t="s">
        <v>9</v>
      </c>
      <c r="D319" t="s">
        <v>3</v>
      </c>
      <c r="E319">
        <f>IF(_7217[[#This Row],[Vote]]="YEA",1,0)</f>
        <v>0</v>
      </c>
      <c r="F319">
        <f>_xlfn.XLOOKUP("H.R. 7217",Table2[Bill],Table2[Agree Value])</f>
        <v>0</v>
      </c>
      <c r="G319">
        <f>IF(_7217[[#This Row],[Value]]=_7217[[#This Row],[Agree]],_7217[[#This Row],[Count]],0)</f>
        <v>10</v>
      </c>
      <c r="H319">
        <f>_xlfn.XLOOKUP("H.R. 7217",Table2[Bill],Table2[Weight?],"Error")</f>
        <v>10</v>
      </c>
    </row>
    <row r="320" spans="1:8" x14ac:dyDescent="0.2">
      <c r="A320" t="s">
        <v>370</v>
      </c>
      <c r="B320" t="s">
        <v>1</v>
      </c>
      <c r="C320" t="s">
        <v>59</v>
      </c>
      <c r="D320" t="s">
        <v>3</v>
      </c>
      <c r="E320">
        <f>IF(_7217[[#This Row],[Vote]]="YEA",1,0)</f>
        <v>0</v>
      </c>
      <c r="F320">
        <f>_xlfn.XLOOKUP("H.R. 7217",Table2[Bill],Table2[Agree Value])</f>
        <v>0</v>
      </c>
      <c r="G320">
        <f>IF(_7217[[#This Row],[Value]]=_7217[[#This Row],[Agree]],_7217[[#This Row],[Count]],0)</f>
        <v>10</v>
      </c>
      <c r="H320">
        <f>_xlfn.XLOOKUP("H.R. 7217",Table2[Bill],Table2[Weight?],"Error")</f>
        <v>10</v>
      </c>
    </row>
    <row r="321" spans="1:8" x14ac:dyDescent="0.2">
      <c r="A321" t="s">
        <v>371</v>
      </c>
      <c r="B321" t="s">
        <v>5</v>
      </c>
      <c r="C321" t="s">
        <v>15</v>
      </c>
      <c r="D321" t="s">
        <v>7</v>
      </c>
      <c r="E321">
        <f>IF(_7217[[#This Row],[Vote]]="YEA",1,0)</f>
        <v>1</v>
      </c>
      <c r="F321">
        <f>_xlfn.XLOOKUP("H.R. 7217",Table2[Bill],Table2[Agree Value])</f>
        <v>0</v>
      </c>
      <c r="G321">
        <f>IF(_7217[[#This Row],[Value]]=_7217[[#This Row],[Agree]],_7217[[#This Row],[Count]],0)</f>
        <v>0</v>
      </c>
      <c r="H321">
        <f>_xlfn.XLOOKUP("H.R. 7217",Table2[Bill],Table2[Weight?],"Error")</f>
        <v>10</v>
      </c>
    </row>
    <row r="322" spans="1:8" x14ac:dyDescent="0.2">
      <c r="A322" t="s">
        <v>372</v>
      </c>
      <c r="B322" t="s">
        <v>1</v>
      </c>
      <c r="C322" t="s">
        <v>120</v>
      </c>
      <c r="D322" t="s">
        <v>3</v>
      </c>
      <c r="E322">
        <f>IF(_7217[[#This Row],[Vote]]="YEA",1,0)</f>
        <v>0</v>
      </c>
      <c r="F322">
        <f>_xlfn.XLOOKUP("H.R. 7217",Table2[Bill],Table2[Agree Value])</f>
        <v>0</v>
      </c>
      <c r="G322">
        <f>IF(_7217[[#This Row],[Value]]=_7217[[#This Row],[Agree]],_7217[[#This Row],[Count]],0)</f>
        <v>10</v>
      </c>
      <c r="H322">
        <f>_xlfn.XLOOKUP("H.R. 7217",Table2[Bill],Table2[Weight?],"Error")</f>
        <v>10</v>
      </c>
    </row>
    <row r="323" spans="1:8" x14ac:dyDescent="0.2">
      <c r="A323" t="s">
        <v>373</v>
      </c>
      <c r="B323" t="s">
        <v>1</v>
      </c>
      <c r="C323" t="s">
        <v>194</v>
      </c>
      <c r="D323" t="s">
        <v>3</v>
      </c>
      <c r="E323">
        <f>IF(_7217[[#This Row],[Vote]]="YEA",1,0)</f>
        <v>0</v>
      </c>
      <c r="F323">
        <f>_xlfn.XLOOKUP("H.R. 7217",Table2[Bill],Table2[Agree Value])</f>
        <v>0</v>
      </c>
      <c r="G323">
        <f>IF(_7217[[#This Row],[Value]]=_7217[[#This Row],[Agree]],_7217[[#This Row],[Count]],0)</f>
        <v>10</v>
      </c>
      <c r="H323">
        <f>_xlfn.XLOOKUP("H.R. 7217",Table2[Bill],Table2[Weight?],"Error")</f>
        <v>10</v>
      </c>
    </row>
    <row r="324" spans="1:8" x14ac:dyDescent="0.2">
      <c r="A324" t="s">
        <v>374</v>
      </c>
      <c r="B324" t="s">
        <v>1</v>
      </c>
      <c r="C324" t="s">
        <v>169</v>
      </c>
      <c r="D324" t="s">
        <v>3</v>
      </c>
      <c r="E324">
        <f>IF(_7217[[#This Row],[Vote]]="YEA",1,0)</f>
        <v>0</v>
      </c>
      <c r="F324">
        <f>_xlfn.XLOOKUP("H.R. 7217",Table2[Bill],Table2[Agree Value])</f>
        <v>0</v>
      </c>
      <c r="G324">
        <f>IF(_7217[[#This Row],[Value]]=_7217[[#This Row],[Agree]],_7217[[#This Row],[Count]],0)</f>
        <v>10</v>
      </c>
      <c r="H324">
        <f>_xlfn.XLOOKUP("H.R. 7217",Table2[Bill],Table2[Weight?],"Error")</f>
        <v>10</v>
      </c>
    </row>
    <row r="325" spans="1:8" x14ac:dyDescent="0.2">
      <c r="A325" t="s">
        <v>375</v>
      </c>
      <c r="B325" t="s">
        <v>1</v>
      </c>
      <c r="C325" t="s">
        <v>9</v>
      </c>
      <c r="D325" t="s">
        <v>3</v>
      </c>
      <c r="E325">
        <f>IF(_7217[[#This Row],[Vote]]="YEA",1,0)</f>
        <v>0</v>
      </c>
      <c r="F325">
        <f>_xlfn.XLOOKUP("H.R. 7217",Table2[Bill],Table2[Agree Value])</f>
        <v>0</v>
      </c>
      <c r="G325">
        <f>IF(_7217[[#This Row],[Value]]=_7217[[#This Row],[Agree]],_7217[[#This Row],[Count]],0)</f>
        <v>10</v>
      </c>
      <c r="H325">
        <f>_xlfn.XLOOKUP("H.R. 7217",Table2[Bill],Table2[Weight?],"Error")</f>
        <v>10</v>
      </c>
    </row>
    <row r="326" spans="1:8" x14ac:dyDescent="0.2">
      <c r="A326" t="s">
        <v>376</v>
      </c>
      <c r="B326" t="s">
        <v>5</v>
      </c>
      <c r="C326" t="s">
        <v>39</v>
      </c>
      <c r="D326" t="s">
        <v>7</v>
      </c>
      <c r="E326">
        <f>IF(_7217[[#This Row],[Vote]]="YEA",1,0)</f>
        <v>1</v>
      </c>
      <c r="F326">
        <f>_xlfn.XLOOKUP("H.R. 7217",Table2[Bill],Table2[Agree Value])</f>
        <v>0</v>
      </c>
      <c r="G326">
        <f>IF(_7217[[#This Row],[Value]]=_7217[[#This Row],[Agree]],_7217[[#This Row],[Count]],0)</f>
        <v>0</v>
      </c>
      <c r="H326">
        <f>_xlfn.XLOOKUP("H.R. 7217",Table2[Bill],Table2[Weight?],"Error")</f>
        <v>10</v>
      </c>
    </row>
    <row r="327" spans="1:8" x14ac:dyDescent="0.2">
      <c r="A327" t="s">
        <v>377</v>
      </c>
      <c r="B327" t="s">
        <v>1</v>
      </c>
      <c r="C327" t="s">
        <v>24</v>
      </c>
      <c r="D327" t="s">
        <v>3</v>
      </c>
      <c r="E327">
        <f>IF(_7217[[#This Row],[Vote]]="YEA",1,0)</f>
        <v>0</v>
      </c>
      <c r="F327">
        <f>_xlfn.XLOOKUP("H.R. 7217",Table2[Bill],Table2[Agree Value])</f>
        <v>0</v>
      </c>
      <c r="G327">
        <f>IF(_7217[[#This Row],[Value]]=_7217[[#This Row],[Agree]],_7217[[#This Row],[Count]],0)</f>
        <v>10</v>
      </c>
      <c r="H327">
        <f>_xlfn.XLOOKUP("H.R. 7217",Table2[Bill],Table2[Weight?],"Error")</f>
        <v>10</v>
      </c>
    </row>
    <row r="328" spans="1:8" x14ac:dyDescent="0.2">
      <c r="A328" t="s">
        <v>378</v>
      </c>
      <c r="B328" t="s">
        <v>1</v>
      </c>
      <c r="C328" t="s">
        <v>62</v>
      </c>
      <c r="D328" t="s">
        <v>3</v>
      </c>
      <c r="E328">
        <f>IF(_7217[[#This Row],[Vote]]="YEA",1,0)</f>
        <v>0</v>
      </c>
      <c r="F328">
        <f>_xlfn.XLOOKUP("H.R. 7217",Table2[Bill],Table2[Agree Value])</f>
        <v>0</v>
      </c>
      <c r="G328">
        <f>IF(_7217[[#This Row],[Value]]=_7217[[#This Row],[Agree]],_7217[[#This Row],[Count]],0)</f>
        <v>10</v>
      </c>
      <c r="H328">
        <f>_xlfn.XLOOKUP("H.R. 7217",Table2[Bill],Table2[Weight?],"Error")</f>
        <v>10</v>
      </c>
    </row>
    <row r="329" spans="1:8" x14ac:dyDescent="0.2">
      <c r="A329" t="s">
        <v>379</v>
      </c>
      <c r="B329" t="s">
        <v>1</v>
      </c>
      <c r="C329" t="s">
        <v>62</v>
      </c>
      <c r="D329" t="s">
        <v>3</v>
      </c>
      <c r="E329">
        <f>IF(_7217[[#This Row],[Vote]]="YEA",1,0)</f>
        <v>0</v>
      </c>
      <c r="F329">
        <f>_xlfn.XLOOKUP("H.R. 7217",Table2[Bill],Table2[Agree Value])</f>
        <v>0</v>
      </c>
      <c r="G329">
        <f>IF(_7217[[#This Row],[Value]]=_7217[[#This Row],[Agree]],_7217[[#This Row],[Count]],0)</f>
        <v>10</v>
      </c>
      <c r="H329">
        <f>_xlfn.XLOOKUP("H.R. 7217",Table2[Bill],Table2[Weight?],"Error")</f>
        <v>10</v>
      </c>
    </row>
    <row r="330" spans="1:8" x14ac:dyDescent="0.2">
      <c r="A330" t="s">
        <v>380</v>
      </c>
      <c r="B330" t="s">
        <v>1</v>
      </c>
      <c r="C330" t="s">
        <v>219</v>
      </c>
      <c r="D330" t="s">
        <v>3</v>
      </c>
      <c r="E330">
        <f>IF(_7217[[#This Row],[Vote]]="YEA",1,0)</f>
        <v>0</v>
      </c>
      <c r="F330">
        <f>_xlfn.XLOOKUP("H.R. 7217",Table2[Bill],Table2[Agree Value])</f>
        <v>0</v>
      </c>
      <c r="G330">
        <f>IF(_7217[[#This Row],[Value]]=_7217[[#This Row],[Agree]],_7217[[#This Row],[Count]],0)</f>
        <v>10</v>
      </c>
      <c r="H330">
        <f>_xlfn.XLOOKUP("H.R. 7217",Table2[Bill],Table2[Weight?],"Error")</f>
        <v>10</v>
      </c>
    </row>
    <row r="331" spans="1:8" x14ac:dyDescent="0.2">
      <c r="A331" t="s">
        <v>381</v>
      </c>
      <c r="B331" t="s">
        <v>5</v>
      </c>
      <c r="C331" t="s">
        <v>66</v>
      </c>
      <c r="D331" t="s">
        <v>7</v>
      </c>
      <c r="E331">
        <f>IF(_7217[[#This Row],[Vote]]="YEA",1,0)</f>
        <v>1</v>
      </c>
      <c r="F331">
        <f>_xlfn.XLOOKUP("H.R. 7217",Table2[Bill],Table2[Agree Value])</f>
        <v>0</v>
      </c>
      <c r="G331">
        <f>IF(_7217[[#This Row],[Value]]=_7217[[#This Row],[Agree]],_7217[[#This Row],[Count]],0)</f>
        <v>0</v>
      </c>
      <c r="H331">
        <f>_xlfn.XLOOKUP("H.R. 7217",Table2[Bill],Table2[Weight?],"Error")</f>
        <v>10</v>
      </c>
    </row>
    <row r="332" spans="1:8" x14ac:dyDescent="0.2">
      <c r="A332" t="s">
        <v>382</v>
      </c>
      <c r="B332" t="s">
        <v>5</v>
      </c>
      <c r="C332" t="s">
        <v>141</v>
      </c>
      <c r="D332" t="s">
        <v>7</v>
      </c>
      <c r="E332">
        <f>IF(_7217[[#This Row],[Vote]]="YEA",1,0)</f>
        <v>1</v>
      </c>
      <c r="F332">
        <f>_xlfn.XLOOKUP("H.R. 7217",Table2[Bill],Table2[Agree Value])</f>
        <v>0</v>
      </c>
      <c r="G332">
        <f>IF(_7217[[#This Row],[Value]]=_7217[[#This Row],[Agree]],_7217[[#This Row],[Count]],0)</f>
        <v>0</v>
      </c>
      <c r="H332">
        <f>_xlfn.XLOOKUP("H.R. 7217",Table2[Bill],Table2[Weight?],"Error")</f>
        <v>10</v>
      </c>
    </row>
    <row r="333" spans="1:8" x14ac:dyDescent="0.2">
      <c r="A333" t="s">
        <v>383</v>
      </c>
      <c r="B333" t="s">
        <v>5</v>
      </c>
      <c r="C333" t="s">
        <v>6</v>
      </c>
      <c r="D333" t="s">
        <v>7</v>
      </c>
      <c r="E333">
        <f>IF(_7217[[#This Row],[Vote]]="YEA",1,0)</f>
        <v>1</v>
      </c>
      <c r="F333">
        <f>_xlfn.XLOOKUP("H.R. 7217",Table2[Bill],Table2[Agree Value])</f>
        <v>0</v>
      </c>
      <c r="G333">
        <f>IF(_7217[[#This Row],[Value]]=_7217[[#This Row],[Agree]],_7217[[#This Row],[Count]],0)</f>
        <v>0</v>
      </c>
      <c r="H333">
        <f>_xlfn.XLOOKUP("H.R. 7217",Table2[Bill],Table2[Weight?],"Error")</f>
        <v>10</v>
      </c>
    </row>
    <row r="334" spans="1:8" x14ac:dyDescent="0.2">
      <c r="A334" t="s">
        <v>384</v>
      </c>
      <c r="B334" t="s">
        <v>5</v>
      </c>
      <c r="C334" t="s">
        <v>36</v>
      </c>
      <c r="D334" t="s">
        <v>7</v>
      </c>
      <c r="E334">
        <f>IF(_7217[[#This Row],[Vote]]="YEA",1,0)</f>
        <v>1</v>
      </c>
      <c r="F334">
        <f>_xlfn.XLOOKUP("H.R. 7217",Table2[Bill],Table2[Agree Value])</f>
        <v>0</v>
      </c>
      <c r="G334">
        <f>IF(_7217[[#This Row],[Value]]=_7217[[#This Row],[Agree]],_7217[[#This Row],[Count]],0)</f>
        <v>0</v>
      </c>
      <c r="H334">
        <f>_xlfn.XLOOKUP("H.R. 7217",Table2[Bill],Table2[Weight?],"Error")</f>
        <v>10</v>
      </c>
    </row>
    <row r="335" spans="1:8" x14ac:dyDescent="0.2">
      <c r="A335" t="s">
        <v>385</v>
      </c>
      <c r="B335" t="s">
        <v>5</v>
      </c>
      <c r="C335" t="s">
        <v>75</v>
      </c>
      <c r="D335" t="s">
        <v>7</v>
      </c>
      <c r="E335">
        <f>IF(_7217[[#This Row],[Vote]]="YEA",1,0)</f>
        <v>1</v>
      </c>
      <c r="F335">
        <f>_xlfn.XLOOKUP("H.R. 7217",Table2[Bill],Table2[Agree Value])</f>
        <v>0</v>
      </c>
      <c r="G335">
        <f>IF(_7217[[#This Row],[Value]]=_7217[[#This Row],[Agree]],_7217[[#This Row],[Count]],0)</f>
        <v>0</v>
      </c>
      <c r="H335">
        <f>_xlfn.XLOOKUP("H.R. 7217",Table2[Bill],Table2[Weight?],"Error")</f>
        <v>10</v>
      </c>
    </row>
    <row r="336" spans="1:8" x14ac:dyDescent="0.2">
      <c r="A336" t="s">
        <v>386</v>
      </c>
      <c r="B336" t="s">
        <v>5</v>
      </c>
      <c r="C336" t="s">
        <v>387</v>
      </c>
      <c r="D336" t="s">
        <v>7</v>
      </c>
      <c r="E336">
        <f>IF(_7217[[#This Row],[Vote]]="YEA",1,0)</f>
        <v>1</v>
      </c>
      <c r="F336">
        <f>_xlfn.XLOOKUP("H.R. 7217",Table2[Bill],Table2[Agree Value])</f>
        <v>0</v>
      </c>
      <c r="G336">
        <f>IF(_7217[[#This Row],[Value]]=_7217[[#This Row],[Agree]],_7217[[#This Row],[Count]],0)</f>
        <v>0</v>
      </c>
      <c r="H336">
        <f>_xlfn.XLOOKUP("H.R. 7217",Table2[Bill],Table2[Weight?],"Error")</f>
        <v>10</v>
      </c>
    </row>
    <row r="337" spans="1:8" x14ac:dyDescent="0.2">
      <c r="A337" t="s">
        <v>388</v>
      </c>
      <c r="B337" t="s">
        <v>1</v>
      </c>
      <c r="C337" t="s">
        <v>2</v>
      </c>
      <c r="D337" t="s">
        <v>3</v>
      </c>
      <c r="E337">
        <f>IF(_7217[[#This Row],[Vote]]="YEA",1,0)</f>
        <v>0</v>
      </c>
      <c r="F337">
        <f>_xlfn.XLOOKUP("H.R. 7217",Table2[Bill],Table2[Agree Value])</f>
        <v>0</v>
      </c>
      <c r="G337">
        <f>IF(_7217[[#This Row],[Value]]=_7217[[#This Row],[Agree]],_7217[[#This Row],[Count]],0)</f>
        <v>10</v>
      </c>
      <c r="H337">
        <f>_xlfn.XLOOKUP("H.R. 7217",Table2[Bill],Table2[Weight?],"Error")</f>
        <v>10</v>
      </c>
    </row>
    <row r="338" spans="1:8" x14ac:dyDescent="0.2">
      <c r="A338" t="s">
        <v>389</v>
      </c>
      <c r="B338" t="s">
        <v>5</v>
      </c>
      <c r="C338" t="s">
        <v>2</v>
      </c>
      <c r="D338" t="s">
        <v>7</v>
      </c>
      <c r="E338">
        <f>IF(_7217[[#This Row],[Vote]]="YEA",1,0)</f>
        <v>1</v>
      </c>
      <c r="F338">
        <f>_xlfn.XLOOKUP("H.R. 7217",Table2[Bill],Table2[Agree Value])</f>
        <v>0</v>
      </c>
      <c r="G338">
        <f>IF(_7217[[#This Row],[Value]]=_7217[[#This Row],[Agree]],_7217[[#This Row],[Count]],0)</f>
        <v>0</v>
      </c>
      <c r="H338">
        <f>_xlfn.XLOOKUP("H.R. 7217",Table2[Bill],Table2[Weight?],"Error")</f>
        <v>10</v>
      </c>
    </row>
    <row r="339" spans="1:8" x14ac:dyDescent="0.2">
      <c r="A339" t="s">
        <v>390</v>
      </c>
      <c r="B339" t="s">
        <v>5</v>
      </c>
      <c r="C339" t="s">
        <v>15</v>
      </c>
      <c r="D339" t="s">
        <v>3</v>
      </c>
      <c r="E339">
        <f>IF(_7217[[#This Row],[Vote]]="YEA",1,0)</f>
        <v>0</v>
      </c>
      <c r="F339">
        <f>_xlfn.XLOOKUP("H.R. 7217",Table2[Bill],Table2[Agree Value])</f>
        <v>0</v>
      </c>
      <c r="G339">
        <f>IF(_7217[[#This Row],[Value]]=_7217[[#This Row],[Agree]],_7217[[#This Row],[Count]],0)</f>
        <v>10</v>
      </c>
      <c r="H339">
        <f>_xlfn.XLOOKUP("H.R. 7217",Table2[Bill],Table2[Weight?],"Error")</f>
        <v>10</v>
      </c>
    </row>
    <row r="340" spans="1:8" x14ac:dyDescent="0.2">
      <c r="A340" t="s">
        <v>391</v>
      </c>
      <c r="B340" t="s">
        <v>1</v>
      </c>
      <c r="C340" t="s">
        <v>9</v>
      </c>
      <c r="D340" t="s">
        <v>3</v>
      </c>
      <c r="E340">
        <f>IF(_7217[[#This Row],[Vote]]="YEA",1,0)</f>
        <v>0</v>
      </c>
      <c r="F340">
        <f>_xlfn.XLOOKUP("H.R. 7217",Table2[Bill],Table2[Agree Value])</f>
        <v>0</v>
      </c>
      <c r="G340">
        <f>IF(_7217[[#This Row],[Value]]=_7217[[#This Row],[Agree]],_7217[[#This Row],[Count]],0)</f>
        <v>10</v>
      </c>
      <c r="H340">
        <f>_xlfn.XLOOKUP("H.R. 7217",Table2[Bill],Table2[Weight?],"Error")</f>
        <v>10</v>
      </c>
    </row>
    <row r="341" spans="1:8" x14ac:dyDescent="0.2">
      <c r="A341" t="s">
        <v>392</v>
      </c>
      <c r="B341" t="s">
        <v>1</v>
      </c>
      <c r="C341" t="s">
        <v>219</v>
      </c>
      <c r="D341" t="s">
        <v>3</v>
      </c>
      <c r="E341">
        <f>IF(_7217[[#This Row],[Vote]]="YEA",1,0)</f>
        <v>0</v>
      </c>
      <c r="F341">
        <f>_xlfn.XLOOKUP("H.R. 7217",Table2[Bill],Table2[Agree Value])</f>
        <v>0</v>
      </c>
      <c r="G341">
        <f>IF(_7217[[#This Row],[Value]]=_7217[[#This Row],[Agree]],_7217[[#This Row],[Count]],0)</f>
        <v>10</v>
      </c>
      <c r="H341">
        <f>_xlfn.XLOOKUP("H.R. 7217",Table2[Bill],Table2[Weight?],"Error")</f>
        <v>10</v>
      </c>
    </row>
    <row r="342" spans="1:8" x14ac:dyDescent="0.2">
      <c r="A342" t="s">
        <v>393</v>
      </c>
      <c r="B342" t="s">
        <v>5</v>
      </c>
      <c r="C342" t="s">
        <v>39</v>
      </c>
      <c r="D342" t="s">
        <v>7</v>
      </c>
      <c r="E342">
        <f>IF(_7217[[#This Row],[Vote]]="YEA",1,0)</f>
        <v>1</v>
      </c>
      <c r="F342">
        <f>_xlfn.XLOOKUP("H.R. 7217",Table2[Bill],Table2[Agree Value])</f>
        <v>0</v>
      </c>
      <c r="G342">
        <f>IF(_7217[[#This Row],[Value]]=_7217[[#This Row],[Agree]],_7217[[#This Row],[Count]],0)</f>
        <v>0</v>
      </c>
      <c r="H342">
        <f>_xlfn.XLOOKUP("H.R. 7217",Table2[Bill],Table2[Weight?],"Error")</f>
        <v>10</v>
      </c>
    </row>
    <row r="343" spans="1:8" x14ac:dyDescent="0.2">
      <c r="A343" t="s">
        <v>394</v>
      </c>
      <c r="B343" t="s">
        <v>1</v>
      </c>
      <c r="C343" t="s">
        <v>64</v>
      </c>
      <c r="D343" t="s">
        <v>3</v>
      </c>
      <c r="E343">
        <f>IF(_7217[[#This Row],[Vote]]="YEA",1,0)</f>
        <v>0</v>
      </c>
      <c r="F343">
        <f>_xlfn.XLOOKUP("H.R. 7217",Table2[Bill],Table2[Agree Value])</f>
        <v>0</v>
      </c>
      <c r="G343">
        <f>IF(_7217[[#This Row],[Value]]=_7217[[#This Row],[Agree]],_7217[[#This Row],[Count]],0)</f>
        <v>10</v>
      </c>
      <c r="H343">
        <f>_xlfn.XLOOKUP("H.R. 7217",Table2[Bill],Table2[Weight?],"Error")</f>
        <v>10</v>
      </c>
    </row>
    <row r="344" spans="1:8" x14ac:dyDescent="0.2">
      <c r="A344" t="s">
        <v>395</v>
      </c>
      <c r="B344" t="s">
        <v>5</v>
      </c>
      <c r="C344" t="s">
        <v>39</v>
      </c>
      <c r="D344" t="s">
        <v>7</v>
      </c>
      <c r="E344">
        <f>IF(_7217[[#This Row],[Vote]]="YEA",1,0)</f>
        <v>1</v>
      </c>
      <c r="F344">
        <f>_xlfn.XLOOKUP("H.R. 7217",Table2[Bill],Table2[Agree Value])</f>
        <v>0</v>
      </c>
      <c r="G344">
        <f>IF(_7217[[#This Row],[Value]]=_7217[[#This Row],[Agree]],_7217[[#This Row],[Count]],0)</f>
        <v>0</v>
      </c>
      <c r="H344">
        <f>_xlfn.XLOOKUP("H.R. 7217",Table2[Bill],Table2[Weight?],"Error")</f>
        <v>10</v>
      </c>
    </row>
    <row r="345" spans="1:8" x14ac:dyDescent="0.2">
      <c r="A345" t="s">
        <v>396</v>
      </c>
      <c r="B345" t="s">
        <v>1</v>
      </c>
      <c r="C345" t="s">
        <v>42</v>
      </c>
      <c r="D345" t="s">
        <v>3</v>
      </c>
      <c r="E345">
        <f>IF(_7217[[#This Row],[Vote]]="YEA",1,0)</f>
        <v>0</v>
      </c>
      <c r="F345">
        <f>_xlfn.XLOOKUP("H.R. 7217",Table2[Bill],Table2[Agree Value])</f>
        <v>0</v>
      </c>
      <c r="G345">
        <f>IF(_7217[[#This Row],[Value]]=_7217[[#This Row],[Agree]],_7217[[#This Row],[Count]],0)</f>
        <v>10</v>
      </c>
      <c r="H345">
        <f>_xlfn.XLOOKUP("H.R. 7217",Table2[Bill],Table2[Weight?],"Error")</f>
        <v>10</v>
      </c>
    </row>
    <row r="346" spans="1:8" x14ac:dyDescent="0.2">
      <c r="A346" t="s">
        <v>397</v>
      </c>
      <c r="B346" t="s">
        <v>1</v>
      </c>
      <c r="C346" t="s">
        <v>9</v>
      </c>
      <c r="D346" t="s">
        <v>3</v>
      </c>
      <c r="E346">
        <f>IF(_7217[[#This Row],[Vote]]="YEA",1,0)</f>
        <v>0</v>
      </c>
      <c r="F346">
        <f>_xlfn.XLOOKUP("H.R. 7217",Table2[Bill],Table2[Agree Value])</f>
        <v>0</v>
      </c>
      <c r="G346">
        <f>IF(_7217[[#This Row],[Value]]=_7217[[#This Row],[Agree]],_7217[[#This Row],[Count]],0)</f>
        <v>10</v>
      </c>
      <c r="H346">
        <f>_xlfn.XLOOKUP("H.R. 7217",Table2[Bill],Table2[Weight?],"Error")</f>
        <v>10</v>
      </c>
    </row>
    <row r="347" spans="1:8" x14ac:dyDescent="0.2">
      <c r="A347" t="s">
        <v>398</v>
      </c>
      <c r="B347" t="s">
        <v>1</v>
      </c>
      <c r="C347" t="s">
        <v>219</v>
      </c>
      <c r="D347" t="s">
        <v>3</v>
      </c>
      <c r="E347">
        <f>IF(_7217[[#This Row],[Vote]]="YEA",1,0)</f>
        <v>0</v>
      </c>
      <c r="F347">
        <f>_xlfn.XLOOKUP("H.R. 7217",Table2[Bill],Table2[Agree Value])</f>
        <v>0</v>
      </c>
      <c r="G347">
        <f>IF(_7217[[#This Row],[Value]]=_7217[[#This Row],[Agree]],_7217[[#This Row],[Count]],0)</f>
        <v>10</v>
      </c>
      <c r="H347">
        <f>_xlfn.XLOOKUP("H.R. 7217",Table2[Bill],Table2[Weight?],"Error")</f>
        <v>10</v>
      </c>
    </row>
    <row r="348" spans="1:8" x14ac:dyDescent="0.2">
      <c r="A348" t="s">
        <v>399</v>
      </c>
      <c r="B348" t="s">
        <v>5</v>
      </c>
      <c r="C348" t="s">
        <v>89</v>
      </c>
      <c r="D348" t="s">
        <v>400</v>
      </c>
      <c r="E348">
        <f>IF(_7217[[#This Row],[Vote]]="YEA",1,0)</f>
        <v>0</v>
      </c>
      <c r="F348">
        <f>_xlfn.XLOOKUP("H.R. 7217",Table2[Bill],Table2[Agree Value])</f>
        <v>0</v>
      </c>
      <c r="G348">
        <f>IF(_7217[[#This Row],[Value]]=_7217[[#This Row],[Agree]],_7217[[#This Row],[Count]],0)</f>
        <v>10</v>
      </c>
      <c r="H348">
        <f>_xlfn.XLOOKUP("H.R. 7217",Table2[Bill],Table2[Weight?],"Error")</f>
        <v>10</v>
      </c>
    </row>
    <row r="349" spans="1:8" x14ac:dyDescent="0.2">
      <c r="A349" t="s">
        <v>401</v>
      </c>
      <c r="B349" t="s">
        <v>1</v>
      </c>
      <c r="C349" t="s">
        <v>66</v>
      </c>
      <c r="D349" t="s">
        <v>3</v>
      </c>
      <c r="E349">
        <f>IF(_7217[[#This Row],[Vote]]="YEA",1,0)</f>
        <v>0</v>
      </c>
      <c r="F349">
        <f>_xlfn.XLOOKUP("H.R. 7217",Table2[Bill],Table2[Agree Value])</f>
        <v>0</v>
      </c>
      <c r="G349">
        <f>IF(_7217[[#This Row],[Value]]=_7217[[#This Row],[Agree]],_7217[[#This Row],[Count]],0)</f>
        <v>10</v>
      </c>
      <c r="H349">
        <f>_xlfn.XLOOKUP("H.R. 7217",Table2[Bill],Table2[Weight?],"Error")</f>
        <v>10</v>
      </c>
    </row>
    <row r="350" spans="1:8" x14ac:dyDescent="0.2">
      <c r="A350" t="s">
        <v>402</v>
      </c>
      <c r="B350" t="s">
        <v>1</v>
      </c>
      <c r="C350" t="s">
        <v>62</v>
      </c>
      <c r="D350" t="s">
        <v>3</v>
      </c>
      <c r="E350">
        <f>IF(_7217[[#This Row],[Vote]]="YEA",1,0)</f>
        <v>0</v>
      </c>
      <c r="F350">
        <f>_xlfn.XLOOKUP("H.R. 7217",Table2[Bill],Table2[Agree Value])</f>
        <v>0</v>
      </c>
      <c r="G350">
        <f>IF(_7217[[#This Row],[Value]]=_7217[[#This Row],[Agree]],_7217[[#This Row],[Count]],0)</f>
        <v>10</v>
      </c>
      <c r="H350">
        <f>_xlfn.XLOOKUP("H.R. 7217",Table2[Bill],Table2[Weight?],"Error")</f>
        <v>10</v>
      </c>
    </row>
    <row r="351" spans="1:8" x14ac:dyDescent="0.2">
      <c r="A351" t="s">
        <v>403</v>
      </c>
      <c r="B351" t="s">
        <v>1</v>
      </c>
      <c r="C351" t="s">
        <v>9</v>
      </c>
      <c r="D351" t="s">
        <v>7</v>
      </c>
      <c r="E351">
        <f>IF(_7217[[#This Row],[Vote]]="YEA",1,0)</f>
        <v>1</v>
      </c>
      <c r="F351">
        <f>_xlfn.XLOOKUP("H.R. 7217",Table2[Bill],Table2[Agree Value])</f>
        <v>0</v>
      </c>
      <c r="G351">
        <f>IF(_7217[[#This Row],[Value]]=_7217[[#This Row],[Agree]],_7217[[#This Row],[Count]],0)</f>
        <v>0</v>
      </c>
      <c r="H351">
        <f>_xlfn.XLOOKUP("H.R. 7217",Table2[Bill],Table2[Weight?],"Error")</f>
        <v>10</v>
      </c>
    </row>
    <row r="352" spans="1:8" x14ac:dyDescent="0.2">
      <c r="A352" t="s">
        <v>404</v>
      </c>
      <c r="B352" t="s">
        <v>1</v>
      </c>
      <c r="C352" t="s">
        <v>62</v>
      </c>
      <c r="D352" t="s">
        <v>7</v>
      </c>
      <c r="E352">
        <f>IF(_7217[[#This Row],[Vote]]="YEA",1,0)</f>
        <v>1</v>
      </c>
      <c r="F352">
        <f>_xlfn.XLOOKUP("H.R. 7217",Table2[Bill],Table2[Agree Value])</f>
        <v>0</v>
      </c>
      <c r="G352">
        <f>IF(_7217[[#This Row],[Value]]=_7217[[#This Row],[Agree]],_7217[[#This Row],[Count]],0)</f>
        <v>0</v>
      </c>
      <c r="H352">
        <f>_xlfn.XLOOKUP("H.R. 7217",Table2[Bill],Table2[Weight?],"Error")</f>
        <v>10</v>
      </c>
    </row>
    <row r="353" spans="1:8" x14ac:dyDescent="0.2">
      <c r="A353" t="s">
        <v>405</v>
      </c>
      <c r="B353" t="s">
        <v>1</v>
      </c>
      <c r="C353" t="s">
        <v>45</v>
      </c>
      <c r="D353" t="s">
        <v>3</v>
      </c>
      <c r="E353">
        <f>IF(_7217[[#This Row],[Vote]]="YEA",1,0)</f>
        <v>0</v>
      </c>
      <c r="F353">
        <f>_xlfn.XLOOKUP("H.R. 7217",Table2[Bill],Table2[Agree Value])</f>
        <v>0</v>
      </c>
      <c r="G353">
        <f>IF(_7217[[#This Row],[Value]]=_7217[[#This Row],[Agree]],_7217[[#This Row],[Count]],0)</f>
        <v>10</v>
      </c>
      <c r="H353">
        <f>_xlfn.XLOOKUP("H.R. 7217",Table2[Bill],Table2[Weight?],"Error")</f>
        <v>10</v>
      </c>
    </row>
    <row r="354" spans="1:8" x14ac:dyDescent="0.2">
      <c r="A354" t="s">
        <v>406</v>
      </c>
      <c r="B354" t="s">
        <v>1</v>
      </c>
      <c r="C354" t="s">
        <v>141</v>
      </c>
      <c r="D354" t="s">
        <v>3</v>
      </c>
      <c r="E354">
        <f>IF(_7217[[#This Row],[Vote]]="YEA",1,0)</f>
        <v>0</v>
      </c>
      <c r="F354">
        <f>_xlfn.XLOOKUP("H.R. 7217",Table2[Bill],Table2[Agree Value])</f>
        <v>0</v>
      </c>
      <c r="G354">
        <f>IF(_7217[[#This Row],[Value]]=_7217[[#This Row],[Agree]],_7217[[#This Row],[Count]],0)</f>
        <v>10</v>
      </c>
      <c r="H354">
        <f>_xlfn.XLOOKUP("H.R. 7217",Table2[Bill],Table2[Weight?],"Error")</f>
        <v>10</v>
      </c>
    </row>
    <row r="355" spans="1:8" x14ac:dyDescent="0.2">
      <c r="A355" t="s">
        <v>407</v>
      </c>
      <c r="B355" t="s">
        <v>5</v>
      </c>
      <c r="C355" t="s">
        <v>51</v>
      </c>
      <c r="D355" t="s">
        <v>7</v>
      </c>
      <c r="E355">
        <f>IF(_7217[[#This Row],[Vote]]="YEA",1,0)</f>
        <v>1</v>
      </c>
      <c r="F355">
        <f>_xlfn.XLOOKUP("H.R. 7217",Table2[Bill],Table2[Agree Value])</f>
        <v>0</v>
      </c>
      <c r="G355">
        <f>IF(_7217[[#This Row],[Value]]=_7217[[#This Row],[Agree]],_7217[[#This Row],[Count]],0)</f>
        <v>0</v>
      </c>
      <c r="H355">
        <f>_xlfn.XLOOKUP("H.R. 7217",Table2[Bill],Table2[Weight?],"Error")</f>
        <v>10</v>
      </c>
    </row>
    <row r="356" spans="1:8" x14ac:dyDescent="0.2">
      <c r="A356" t="s">
        <v>408</v>
      </c>
      <c r="B356" t="s">
        <v>1</v>
      </c>
      <c r="C356" t="s">
        <v>47</v>
      </c>
      <c r="D356" t="s">
        <v>3</v>
      </c>
      <c r="E356">
        <f>IF(_7217[[#This Row],[Vote]]="YEA",1,0)</f>
        <v>0</v>
      </c>
      <c r="F356">
        <f>_xlfn.XLOOKUP("H.R. 7217",Table2[Bill],Table2[Agree Value])</f>
        <v>0</v>
      </c>
      <c r="G356">
        <f>IF(_7217[[#This Row],[Value]]=_7217[[#This Row],[Agree]],_7217[[#This Row],[Count]],0)</f>
        <v>10</v>
      </c>
      <c r="H356">
        <f>_xlfn.XLOOKUP("H.R. 7217",Table2[Bill],Table2[Weight?],"Error")</f>
        <v>10</v>
      </c>
    </row>
    <row r="357" spans="1:8" x14ac:dyDescent="0.2">
      <c r="A357" t="s">
        <v>409</v>
      </c>
      <c r="B357" t="s">
        <v>5</v>
      </c>
      <c r="C357" t="s">
        <v>13</v>
      </c>
      <c r="D357" t="s">
        <v>7</v>
      </c>
      <c r="E357">
        <f>IF(_7217[[#This Row],[Vote]]="YEA",1,0)</f>
        <v>1</v>
      </c>
      <c r="F357">
        <f>_xlfn.XLOOKUP("H.R. 7217",Table2[Bill],Table2[Agree Value])</f>
        <v>0</v>
      </c>
      <c r="G357">
        <f>IF(_7217[[#This Row],[Value]]=_7217[[#This Row],[Agree]],_7217[[#This Row],[Count]],0)</f>
        <v>0</v>
      </c>
      <c r="H357">
        <f>_xlfn.XLOOKUP("H.R. 7217",Table2[Bill],Table2[Weight?],"Error")</f>
        <v>10</v>
      </c>
    </row>
    <row r="358" spans="1:8" x14ac:dyDescent="0.2">
      <c r="A358" t="s">
        <v>410</v>
      </c>
      <c r="B358" t="s">
        <v>1</v>
      </c>
      <c r="C358" t="s">
        <v>13</v>
      </c>
      <c r="D358" t="s">
        <v>7</v>
      </c>
      <c r="E358">
        <f>IF(_7217[[#This Row],[Vote]]="YEA",1,0)</f>
        <v>1</v>
      </c>
      <c r="F358">
        <f>_xlfn.XLOOKUP("H.R. 7217",Table2[Bill],Table2[Agree Value])</f>
        <v>0</v>
      </c>
      <c r="G358">
        <f>IF(_7217[[#This Row],[Value]]=_7217[[#This Row],[Agree]],_7217[[#This Row],[Count]],0)</f>
        <v>0</v>
      </c>
      <c r="H358">
        <f>_xlfn.XLOOKUP("H.R. 7217",Table2[Bill],Table2[Weight?],"Error")</f>
        <v>10</v>
      </c>
    </row>
    <row r="359" spans="1:8" x14ac:dyDescent="0.2">
      <c r="A359" t="s">
        <v>411</v>
      </c>
      <c r="B359" t="s">
        <v>5</v>
      </c>
      <c r="C359" t="s">
        <v>15</v>
      </c>
      <c r="D359" t="s">
        <v>7</v>
      </c>
      <c r="E359">
        <f>IF(_7217[[#This Row],[Vote]]="YEA",1,0)</f>
        <v>1</v>
      </c>
      <c r="F359">
        <f>_xlfn.XLOOKUP("H.R. 7217",Table2[Bill],Table2[Agree Value])</f>
        <v>0</v>
      </c>
      <c r="G359">
        <f>IF(_7217[[#This Row],[Value]]=_7217[[#This Row],[Agree]],_7217[[#This Row],[Count]],0)</f>
        <v>0</v>
      </c>
      <c r="H359">
        <f>_xlfn.XLOOKUP("H.R. 7217",Table2[Bill],Table2[Weight?],"Error")</f>
        <v>10</v>
      </c>
    </row>
    <row r="360" spans="1:8" x14ac:dyDescent="0.2">
      <c r="A360" t="s">
        <v>412</v>
      </c>
      <c r="B360" t="s">
        <v>5</v>
      </c>
      <c r="C360" t="s">
        <v>15</v>
      </c>
      <c r="D360" t="s">
        <v>7</v>
      </c>
      <c r="E360">
        <f>IF(_7217[[#This Row],[Vote]]="YEA",1,0)</f>
        <v>1</v>
      </c>
      <c r="F360">
        <f>_xlfn.XLOOKUP("H.R. 7217",Table2[Bill],Table2[Agree Value])</f>
        <v>0</v>
      </c>
      <c r="G360">
        <f>IF(_7217[[#This Row],[Value]]=_7217[[#This Row],[Agree]],_7217[[#This Row],[Count]],0)</f>
        <v>0</v>
      </c>
      <c r="H360">
        <f>_xlfn.XLOOKUP("H.R. 7217",Table2[Bill],Table2[Weight?],"Error")</f>
        <v>10</v>
      </c>
    </row>
    <row r="361" spans="1:8" x14ac:dyDescent="0.2">
      <c r="A361" t="s">
        <v>413</v>
      </c>
      <c r="B361" t="s">
        <v>1</v>
      </c>
      <c r="C361" t="s">
        <v>6</v>
      </c>
      <c r="D361" t="s">
        <v>3</v>
      </c>
      <c r="E361">
        <f>IF(_7217[[#This Row],[Vote]]="YEA",1,0)</f>
        <v>0</v>
      </c>
      <c r="F361">
        <f>_xlfn.XLOOKUP("H.R. 7217",Table2[Bill],Table2[Agree Value])</f>
        <v>0</v>
      </c>
      <c r="G361">
        <f>IF(_7217[[#This Row],[Value]]=_7217[[#This Row],[Agree]],_7217[[#This Row],[Count]],0)</f>
        <v>10</v>
      </c>
      <c r="H361">
        <f>_xlfn.XLOOKUP("H.R. 7217",Table2[Bill],Table2[Weight?],"Error")</f>
        <v>10</v>
      </c>
    </row>
    <row r="362" spans="1:8" x14ac:dyDescent="0.2">
      <c r="A362" t="s">
        <v>414</v>
      </c>
      <c r="B362" t="s">
        <v>1</v>
      </c>
      <c r="C362" t="s">
        <v>9</v>
      </c>
      <c r="D362" t="s">
        <v>7</v>
      </c>
      <c r="E362">
        <f>IF(_7217[[#This Row],[Vote]]="YEA",1,0)</f>
        <v>1</v>
      </c>
      <c r="F362">
        <f>_xlfn.XLOOKUP("H.R. 7217",Table2[Bill],Table2[Agree Value])</f>
        <v>0</v>
      </c>
      <c r="G362">
        <f>IF(_7217[[#This Row],[Value]]=_7217[[#This Row],[Agree]],_7217[[#This Row],[Count]],0)</f>
        <v>0</v>
      </c>
      <c r="H362">
        <f>_xlfn.XLOOKUP("H.R. 7217",Table2[Bill],Table2[Weight?],"Error")</f>
        <v>10</v>
      </c>
    </row>
    <row r="363" spans="1:8" x14ac:dyDescent="0.2">
      <c r="A363" t="s">
        <v>415</v>
      </c>
      <c r="B363" t="s">
        <v>1</v>
      </c>
      <c r="C363" t="s">
        <v>203</v>
      </c>
      <c r="D363" t="s">
        <v>3</v>
      </c>
      <c r="E363">
        <f>IF(_7217[[#This Row],[Vote]]="YEA",1,0)</f>
        <v>0</v>
      </c>
      <c r="F363">
        <f>_xlfn.XLOOKUP("H.R. 7217",Table2[Bill],Table2[Agree Value])</f>
        <v>0</v>
      </c>
      <c r="G363">
        <f>IF(_7217[[#This Row],[Value]]=_7217[[#This Row],[Agree]],_7217[[#This Row],[Count]],0)</f>
        <v>10</v>
      </c>
      <c r="H363">
        <f>_xlfn.XLOOKUP("H.R. 7217",Table2[Bill],Table2[Weight?],"Error")</f>
        <v>10</v>
      </c>
    </row>
    <row r="364" spans="1:8" x14ac:dyDescent="0.2">
      <c r="A364" t="s">
        <v>416</v>
      </c>
      <c r="B364" t="s">
        <v>5</v>
      </c>
      <c r="C364" t="s">
        <v>182</v>
      </c>
      <c r="D364" t="s">
        <v>7</v>
      </c>
      <c r="E364">
        <f>IF(_7217[[#This Row],[Vote]]="YEA",1,0)</f>
        <v>1</v>
      </c>
      <c r="F364">
        <f>_xlfn.XLOOKUP("H.R. 7217",Table2[Bill],Table2[Agree Value])</f>
        <v>0</v>
      </c>
      <c r="G364">
        <f>IF(_7217[[#This Row],[Value]]=_7217[[#This Row],[Agree]],_7217[[#This Row],[Count]],0)</f>
        <v>0</v>
      </c>
      <c r="H364">
        <f>_xlfn.XLOOKUP("H.R. 7217",Table2[Bill],Table2[Weight?],"Error")</f>
        <v>10</v>
      </c>
    </row>
    <row r="365" spans="1:8" x14ac:dyDescent="0.2">
      <c r="A365" t="s">
        <v>417</v>
      </c>
      <c r="B365" t="s">
        <v>1</v>
      </c>
      <c r="C365" t="s">
        <v>45</v>
      </c>
      <c r="D365" t="s">
        <v>3</v>
      </c>
      <c r="E365">
        <f>IF(_7217[[#This Row],[Vote]]="YEA",1,0)</f>
        <v>0</v>
      </c>
      <c r="F365">
        <f>_xlfn.XLOOKUP("H.R. 7217",Table2[Bill],Table2[Agree Value])</f>
        <v>0</v>
      </c>
      <c r="G365">
        <f>IF(_7217[[#This Row],[Value]]=_7217[[#This Row],[Agree]],_7217[[#This Row],[Count]],0)</f>
        <v>10</v>
      </c>
      <c r="H365">
        <f>_xlfn.XLOOKUP("H.R. 7217",Table2[Bill],Table2[Weight?],"Error")</f>
        <v>10</v>
      </c>
    </row>
    <row r="366" spans="1:8" x14ac:dyDescent="0.2">
      <c r="A366" t="s">
        <v>418</v>
      </c>
      <c r="B366" t="s">
        <v>5</v>
      </c>
      <c r="C366" t="s">
        <v>11</v>
      </c>
      <c r="D366" t="s">
        <v>7</v>
      </c>
      <c r="E366">
        <f>IF(_7217[[#This Row],[Vote]]="YEA",1,0)</f>
        <v>1</v>
      </c>
      <c r="F366">
        <f>_xlfn.XLOOKUP("H.R. 7217",Table2[Bill],Table2[Agree Value])</f>
        <v>0</v>
      </c>
      <c r="G366">
        <f>IF(_7217[[#This Row],[Value]]=_7217[[#This Row],[Agree]],_7217[[#This Row],[Count]],0)</f>
        <v>0</v>
      </c>
      <c r="H366">
        <f>_xlfn.XLOOKUP("H.R. 7217",Table2[Bill],Table2[Weight?],"Error")</f>
        <v>10</v>
      </c>
    </row>
    <row r="367" spans="1:8" x14ac:dyDescent="0.2">
      <c r="A367" t="s">
        <v>419</v>
      </c>
      <c r="B367" t="s">
        <v>5</v>
      </c>
      <c r="C367" t="s">
        <v>27</v>
      </c>
      <c r="D367" t="s">
        <v>7</v>
      </c>
      <c r="E367">
        <f>IF(_7217[[#This Row],[Vote]]="YEA",1,0)</f>
        <v>1</v>
      </c>
      <c r="F367">
        <f>_xlfn.XLOOKUP("H.R. 7217",Table2[Bill],Table2[Agree Value])</f>
        <v>0</v>
      </c>
      <c r="G367">
        <f>IF(_7217[[#This Row],[Value]]=_7217[[#This Row],[Agree]],_7217[[#This Row],[Count]],0)</f>
        <v>0</v>
      </c>
      <c r="H367">
        <f>_xlfn.XLOOKUP("H.R. 7217",Table2[Bill],Table2[Weight?],"Error")</f>
        <v>10</v>
      </c>
    </row>
    <row r="368" spans="1:8" x14ac:dyDescent="0.2">
      <c r="A368" t="s">
        <v>420</v>
      </c>
      <c r="B368" t="s">
        <v>5</v>
      </c>
      <c r="C368" t="s">
        <v>203</v>
      </c>
      <c r="D368" t="s">
        <v>7</v>
      </c>
      <c r="E368">
        <f>IF(_7217[[#This Row],[Vote]]="YEA",1,0)</f>
        <v>1</v>
      </c>
      <c r="F368">
        <f>_xlfn.XLOOKUP("H.R. 7217",Table2[Bill],Table2[Agree Value])</f>
        <v>0</v>
      </c>
      <c r="G368">
        <f>IF(_7217[[#This Row],[Value]]=_7217[[#This Row],[Agree]],_7217[[#This Row],[Count]],0)</f>
        <v>0</v>
      </c>
      <c r="H368">
        <f>_xlfn.XLOOKUP("H.R. 7217",Table2[Bill],Table2[Weight?],"Error")</f>
        <v>10</v>
      </c>
    </row>
    <row r="369" spans="1:8" x14ac:dyDescent="0.2">
      <c r="A369" t="s">
        <v>421</v>
      </c>
      <c r="B369" t="s">
        <v>1</v>
      </c>
      <c r="C369" t="s">
        <v>141</v>
      </c>
      <c r="D369" t="s">
        <v>3</v>
      </c>
      <c r="E369">
        <f>IF(_7217[[#This Row],[Vote]]="YEA",1,0)</f>
        <v>0</v>
      </c>
      <c r="F369">
        <f>_xlfn.XLOOKUP("H.R. 7217",Table2[Bill],Table2[Agree Value])</f>
        <v>0</v>
      </c>
      <c r="G369">
        <f>IF(_7217[[#This Row],[Value]]=_7217[[#This Row],[Agree]],_7217[[#This Row],[Count]],0)</f>
        <v>10</v>
      </c>
      <c r="H369">
        <f>_xlfn.XLOOKUP("H.R. 7217",Table2[Bill],Table2[Weight?],"Error")</f>
        <v>10</v>
      </c>
    </row>
    <row r="370" spans="1:8" x14ac:dyDescent="0.2">
      <c r="A370" t="s">
        <v>422</v>
      </c>
      <c r="B370" t="s">
        <v>5</v>
      </c>
      <c r="C370" t="s">
        <v>66</v>
      </c>
      <c r="D370" t="s">
        <v>7</v>
      </c>
      <c r="E370">
        <f>IF(_7217[[#This Row],[Vote]]="YEA",1,0)</f>
        <v>1</v>
      </c>
      <c r="F370">
        <f>_xlfn.XLOOKUP("H.R. 7217",Table2[Bill],Table2[Agree Value])</f>
        <v>0</v>
      </c>
      <c r="G370">
        <f>IF(_7217[[#This Row],[Value]]=_7217[[#This Row],[Agree]],_7217[[#This Row],[Count]],0)</f>
        <v>0</v>
      </c>
      <c r="H370">
        <f>_xlfn.XLOOKUP("H.R. 7217",Table2[Bill],Table2[Weight?],"Error")</f>
        <v>10</v>
      </c>
    </row>
    <row r="371" spans="1:8" x14ac:dyDescent="0.2">
      <c r="A371" t="s">
        <v>423</v>
      </c>
      <c r="B371" t="s">
        <v>1</v>
      </c>
      <c r="C371" t="s">
        <v>62</v>
      </c>
      <c r="D371" t="s">
        <v>7</v>
      </c>
      <c r="E371">
        <f>IF(_7217[[#This Row],[Vote]]="YEA",1,0)</f>
        <v>1</v>
      </c>
      <c r="F371">
        <f>_xlfn.XLOOKUP("H.R. 7217",Table2[Bill],Table2[Agree Value])</f>
        <v>0</v>
      </c>
      <c r="G371">
        <f>IF(_7217[[#This Row],[Value]]=_7217[[#This Row],[Agree]],_7217[[#This Row],[Count]],0)</f>
        <v>0</v>
      </c>
      <c r="H371">
        <f>_xlfn.XLOOKUP("H.R. 7217",Table2[Bill],Table2[Weight?],"Error")</f>
        <v>10</v>
      </c>
    </row>
    <row r="372" spans="1:8" x14ac:dyDescent="0.2">
      <c r="A372" t="s">
        <v>424</v>
      </c>
      <c r="B372" t="s">
        <v>1</v>
      </c>
      <c r="C372" t="s">
        <v>39</v>
      </c>
      <c r="D372" t="s">
        <v>7</v>
      </c>
      <c r="E372">
        <f>IF(_7217[[#This Row],[Vote]]="YEA",1,0)</f>
        <v>1</v>
      </c>
      <c r="F372">
        <f>_xlfn.XLOOKUP("H.R. 7217",Table2[Bill],Table2[Agree Value])</f>
        <v>0</v>
      </c>
      <c r="G372">
        <f>IF(_7217[[#This Row],[Value]]=_7217[[#This Row],[Agree]],_7217[[#This Row],[Count]],0)</f>
        <v>0</v>
      </c>
      <c r="H372">
        <f>_xlfn.XLOOKUP("H.R. 7217",Table2[Bill],Table2[Weight?],"Error")</f>
        <v>10</v>
      </c>
    </row>
    <row r="373" spans="1:8" x14ac:dyDescent="0.2">
      <c r="A373" t="s">
        <v>425</v>
      </c>
      <c r="B373" t="s">
        <v>1</v>
      </c>
      <c r="C373" t="s">
        <v>47</v>
      </c>
      <c r="D373" t="s">
        <v>3</v>
      </c>
      <c r="E373">
        <f>IF(_7217[[#This Row],[Vote]]="YEA",1,0)</f>
        <v>0</v>
      </c>
      <c r="F373">
        <f>_xlfn.XLOOKUP("H.R. 7217",Table2[Bill],Table2[Agree Value])</f>
        <v>0</v>
      </c>
      <c r="G373">
        <f>IF(_7217[[#This Row],[Value]]=_7217[[#This Row],[Agree]],_7217[[#This Row],[Count]],0)</f>
        <v>10</v>
      </c>
      <c r="H373">
        <f>_xlfn.XLOOKUP("H.R. 7217",Table2[Bill],Table2[Weight?],"Error")</f>
        <v>10</v>
      </c>
    </row>
    <row r="374" spans="1:8" x14ac:dyDescent="0.2">
      <c r="A374" t="s">
        <v>426</v>
      </c>
      <c r="B374" t="s">
        <v>5</v>
      </c>
      <c r="C374" t="s">
        <v>29</v>
      </c>
      <c r="D374" t="s">
        <v>7</v>
      </c>
      <c r="E374">
        <f>IF(_7217[[#This Row],[Vote]]="YEA",1,0)</f>
        <v>1</v>
      </c>
      <c r="F374">
        <f>_xlfn.XLOOKUP("H.R. 7217",Table2[Bill],Table2[Agree Value])</f>
        <v>0</v>
      </c>
      <c r="G374">
        <f>IF(_7217[[#This Row],[Value]]=_7217[[#This Row],[Agree]],_7217[[#This Row],[Count]],0)</f>
        <v>0</v>
      </c>
      <c r="H374">
        <f>_xlfn.XLOOKUP("H.R. 7217",Table2[Bill],Table2[Weight?],"Error")</f>
        <v>10</v>
      </c>
    </row>
    <row r="375" spans="1:8" x14ac:dyDescent="0.2">
      <c r="A375" t="s">
        <v>427</v>
      </c>
      <c r="B375" t="s">
        <v>1</v>
      </c>
      <c r="C375" t="s">
        <v>287</v>
      </c>
      <c r="D375" t="s">
        <v>3</v>
      </c>
      <c r="E375">
        <f>IF(_7217[[#This Row],[Vote]]="YEA",1,0)</f>
        <v>0</v>
      </c>
      <c r="F375">
        <f>_xlfn.XLOOKUP("H.R. 7217",Table2[Bill],Table2[Agree Value])</f>
        <v>0</v>
      </c>
      <c r="G375">
        <f>IF(_7217[[#This Row],[Value]]=_7217[[#This Row],[Agree]],_7217[[#This Row],[Count]],0)</f>
        <v>10</v>
      </c>
      <c r="H375">
        <f>_xlfn.XLOOKUP("H.R. 7217",Table2[Bill],Table2[Weight?],"Error")</f>
        <v>10</v>
      </c>
    </row>
    <row r="376" spans="1:8" x14ac:dyDescent="0.2">
      <c r="A376" t="s">
        <v>428</v>
      </c>
      <c r="B376" t="s">
        <v>1</v>
      </c>
      <c r="C376" t="s">
        <v>51</v>
      </c>
      <c r="D376" t="s">
        <v>7</v>
      </c>
      <c r="E376">
        <f>IF(_7217[[#This Row],[Vote]]="YEA",1,0)</f>
        <v>1</v>
      </c>
      <c r="F376">
        <f>_xlfn.XLOOKUP("H.R. 7217",Table2[Bill],Table2[Agree Value])</f>
        <v>0</v>
      </c>
      <c r="G376">
        <f>IF(_7217[[#This Row],[Value]]=_7217[[#This Row],[Agree]],_7217[[#This Row],[Count]],0)</f>
        <v>0</v>
      </c>
      <c r="H376">
        <f>_xlfn.XLOOKUP("H.R. 7217",Table2[Bill],Table2[Weight?],"Error")</f>
        <v>10</v>
      </c>
    </row>
    <row r="377" spans="1:8" x14ac:dyDescent="0.2">
      <c r="A377" t="s">
        <v>429</v>
      </c>
      <c r="B377" t="s">
        <v>5</v>
      </c>
      <c r="C377" t="s">
        <v>120</v>
      </c>
      <c r="D377" t="s">
        <v>7</v>
      </c>
      <c r="E377">
        <f>IF(_7217[[#This Row],[Vote]]="YEA",1,0)</f>
        <v>1</v>
      </c>
      <c r="F377">
        <f>_xlfn.XLOOKUP("H.R. 7217",Table2[Bill],Table2[Agree Value])</f>
        <v>0</v>
      </c>
      <c r="G377">
        <f>IF(_7217[[#This Row],[Value]]=_7217[[#This Row],[Agree]],_7217[[#This Row],[Count]],0)</f>
        <v>0</v>
      </c>
      <c r="H377">
        <f>_xlfn.XLOOKUP("H.R. 7217",Table2[Bill],Table2[Weight?],"Error")</f>
        <v>10</v>
      </c>
    </row>
    <row r="378" spans="1:8" x14ac:dyDescent="0.2">
      <c r="A378" t="s">
        <v>430</v>
      </c>
      <c r="B378" t="s">
        <v>5</v>
      </c>
      <c r="C378" t="s">
        <v>9</v>
      </c>
      <c r="D378" t="s">
        <v>7</v>
      </c>
      <c r="E378">
        <f>IF(_7217[[#This Row],[Vote]]="YEA",1,0)</f>
        <v>1</v>
      </c>
      <c r="F378">
        <f>_xlfn.XLOOKUP("H.R. 7217",Table2[Bill],Table2[Agree Value])</f>
        <v>0</v>
      </c>
      <c r="G378">
        <f>IF(_7217[[#This Row],[Value]]=_7217[[#This Row],[Agree]],_7217[[#This Row],[Count]],0)</f>
        <v>0</v>
      </c>
      <c r="H378">
        <f>_xlfn.XLOOKUP("H.R. 7217",Table2[Bill],Table2[Weight?],"Error")</f>
        <v>10</v>
      </c>
    </row>
    <row r="379" spans="1:8" x14ac:dyDescent="0.2">
      <c r="A379" t="s">
        <v>431</v>
      </c>
      <c r="B379" t="s">
        <v>5</v>
      </c>
      <c r="C379" t="s">
        <v>64</v>
      </c>
      <c r="D379" t="s">
        <v>7</v>
      </c>
      <c r="E379">
        <f>IF(_7217[[#This Row],[Vote]]="YEA",1,0)</f>
        <v>1</v>
      </c>
      <c r="F379">
        <f>_xlfn.XLOOKUP("H.R. 7217",Table2[Bill],Table2[Agree Value])</f>
        <v>0</v>
      </c>
      <c r="G379">
        <f>IF(_7217[[#This Row],[Value]]=_7217[[#This Row],[Agree]],_7217[[#This Row],[Count]],0)</f>
        <v>0</v>
      </c>
      <c r="H379">
        <f>_xlfn.XLOOKUP("H.R. 7217",Table2[Bill],Table2[Weight?],"Error")</f>
        <v>10</v>
      </c>
    </row>
    <row r="380" spans="1:8" x14ac:dyDescent="0.2">
      <c r="A380" t="s">
        <v>432</v>
      </c>
      <c r="B380" t="s">
        <v>5</v>
      </c>
      <c r="C380" t="s">
        <v>169</v>
      </c>
      <c r="D380" t="s">
        <v>7</v>
      </c>
      <c r="E380">
        <f>IF(_7217[[#This Row],[Vote]]="YEA",1,0)</f>
        <v>1</v>
      </c>
      <c r="F380">
        <f>_xlfn.XLOOKUP("H.R. 7217",Table2[Bill],Table2[Agree Value])</f>
        <v>0</v>
      </c>
      <c r="G380">
        <f>IF(_7217[[#This Row],[Value]]=_7217[[#This Row],[Agree]],_7217[[#This Row],[Count]],0)</f>
        <v>0</v>
      </c>
      <c r="H380">
        <f>_xlfn.XLOOKUP("H.R. 7217",Table2[Bill],Table2[Weight?],"Error")</f>
        <v>10</v>
      </c>
    </row>
    <row r="381" spans="1:8" x14ac:dyDescent="0.2">
      <c r="A381" t="s">
        <v>433</v>
      </c>
      <c r="B381" t="s">
        <v>5</v>
      </c>
      <c r="C381" t="s">
        <v>39</v>
      </c>
      <c r="D381" t="s">
        <v>7</v>
      </c>
      <c r="E381">
        <f>IF(_7217[[#This Row],[Vote]]="YEA",1,0)</f>
        <v>1</v>
      </c>
      <c r="F381">
        <f>_xlfn.XLOOKUP("H.R. 7217",Table2[Bill],Table2[Agree Value])</f>
        <v>0</v>
      </c>
      <c r="G381">
        <f>IF(_7217[[#This Row],[Value]]=_7217[[#This Row],[Agree]],_7217[[#This Row],[Count]],0)</f>
        <v>0</v>
      </c>
      <c r="H381">
        <f>_xlfn.XLOOKUP("H.R. 7217",Table2[Bill],Table2[Weight?],"Error")</f>
        <v>10</v>
      </c>
    </row>
    <row r="382" spans="1:8" x14ac:dyDescent="0.2">
      <c r="A382" t="s">
        <v>434</v>
      </c>
      <c r="B382" t="s">
        <v>1</v>
      </c>
      <c r="C382" t="s">
        <v>45</v>
      </c>
      <c r="D382" t="s">
        <v>7</v>
      </c>
      <c r="E382">
        <f>IF(_7217[[#This Row],[Vote]]="YEA",1,0)</f>
        <v>1</v>
      </c>
      <c r="F382">
        <f>_xlfn.XLOOKUP("H.R. 7217",Table2[Bill],Table2[Agree Value])</f>
        <v>0</v>
      </c>
      <c r="G382">
        <f>IF(_7217[[#This Row],[Value]]=_7217[[#This Row],[Agree]],_7217[[#This Row],[Count]],0)</f>
        <v>0</v>
      </c>
      <c r="H382">
        <f>_xlfn.XLOOKUP("H.R. 7217",Table2[Bill],Table2[Weight?],"Error")</f>
        <v>10</v>
      </c>
    </row>
    <row r="383" spans="1:8" x14ac:dyDescent="0.2">
      <c r="A383" t="s">
        <v>435</v>
      </c>
      <c r="B383" t="s">
        <v>1</v>
      </c>
      <c r="C383" t="s">
        <v>141</v>
      </c>
      <c r="D383" t="s">
        <v>3</v>
      </c>
      <c r="E383">
        <f>IF(_7217[[#This Row],[Vote]]="YEA",1,0)</f>
        <v>0</v>
      </c>
      <c r="F383">
        <f>_xlfn.XLOOKUP("H.R. 7217",Table2[Bill],Table2[Agree Value])</f>
        <v>0</v>
      </c>
      <c r="G383">
        <f>IF(_7217[[#This Row],[Value]]=_7217[[#This Row],[Agree]],_7217[[#This Row],[Count]],0)</f>
        <v>10</v>
      </c>
      <c r="H383">
        <f>_xlfn.XLOOKUP("H.R. 7217",Table2[Bill],Table2[Weight?],"Error")</f>
        <v>10</v>
      </c>
    </row>
    <row r="384" spans="1:8" x14ac:dyDescent="0.2">
      <c r="A384" t="s">
        <v>436</v>
      </c>
      <c r="B384" t="s">
        <v>5</v>
      </c>
      <c r="C384" t="s">
        <v>6</v>
      </c>
      <c r="D384" t="s">
        <v>7</v>
      </c>
      <c r="E384">
        <f>IF(_7217[[#This Row],[Vote]]="YEA",1,0)</f>
        <v>1</v>
      </c>
      <c r="F384">
        <f>_xlfn.XLOOKUP("H.R. 7217",Table2[Bill],Table2[Agree Value])</f>
        <v>0</v>
      </c>
      <c r="G384">
        <f>IF(_7217[[#This Row],[Value]]=_7217[[#This Row],[Agree]],_7217[[#This Row],[Count]],0)</f>
        <v>0</v>
      </c>
      <c r="H384">
        <f>_xlfn.XLOOKUP("H.R. 7217",Table2[Bill],Table2[Weight?],"Error")</f>
        <v>10</v>
      </c>
    </row>
    <row r="385" spans="1:8" x14ac:dyDescent="0.2">
      <c r="A385" t="s">
        <v>437</v>
      </c>
      <c r="B385" t="s">
        <v>1</v>
      </c>
      <c r="C385" t="s">
        <v>9</v>
      </c>
      <c r="D385" t="s">
        <v>3</v>
      </c>
      <c r="E385">
        <f>IF(_7217[[#This Row],[Vote]]="YEA",1,0)</f>
        <v>0</v>
      </c>
      <c r="F385">
        <f>_xlfn.XLOOKUP("H.R. 7217",Table2[Bill],Table2[Agree Value])</f>
        <v>0</v>
      </c>
      <c r="G385">
        <f>IF(_7217[[#This Row],[Value]]=_7217[[#This Row],[Agree]],_7217[[#This Row],[Count]],0)</f>
        <v>10</v>
      </c>
      <c r="H385">
        <f>_xlfn.XLOOKUP("H.R. 7217",Table2[Bill],Table2[Weight?],"Error")</f>
        <v>10</v>
      </c>
    </row>
    <row r="386" spans="1:8" x14ac:dyDescent="0.2">
      <c r="A386" t="s">
        <v>438</v>
      </c>
      <c r="B386" t="s">
        <v>1</v>
      </c>
      <c r="C386" t="s">
        <v>31</v>
      </c>
      <c r="D386" t="s">
        <v>3</v>
      </c>
      <c r="E386">
        <f>IF(_7217[[#This Row],[Vote]]="YEA",1,0)</f>
        <v>0</v>
      </c>
      <c r="F386">
        <f>_xlfn.XLOOKUP("H.R. 7217",Table2[Bill],Table2[Agree Value])</f>
        <v>0</v>
      </c>
      <c r="G386">
        <f>IF(_7217[[#This Row],[Value]]=_7217[[#This Row],[Agree]],_7217[[#This Row],[Count]],0)</f>
        <v>10</v>
      </c>
      <c r="H386">
        <f>_xlfn.XLOOKUP("H.R. 7217",Table2[Bill],Table2[Weight?],"Error")</f>
        <v>10</v>
      </c>
    </row>
    <row r="387" spans="1:8" x14ac:dyDescent="0.2">
      <c r="A387" t="s">
        <v>439</v>
      </c>
      <c r="B387" t="s">
        <v>1</v>
      </c>
      <c r="C387" t="s">
        <v>9</v>
      </c>
      <c r="D387" t="s">
        <v>3</v>
      </c>
      <c r="E387">
        <f>IF(_7217[[#This Row],[Vote]]="YEA",1,0)</f>
        <v>0</v>
      </c>
      <c r="F387">
        <f>_xlfn.XLOOKUP("H.R. 7217",Table2[Bill],Table2[Agree Value])</f>
        <v>0</v>
      </c>
      <c r="G387">
        <f>IF(_7217[[#This Row],[Value]]=_7217[[#This Row],[Agree]],_7217[[#This Row],[Count]],0)</f>
        <v>10</v>
      </c>
      <c r="H387">
        <f>_xlfn.XLOOKUP("H.R. 7217",Table2[Bill],Table2[Weight?],"Error")</f>
        <v>10</v>
      </c>
    </row>
    <row r="388" spans="1:8" x14ac:dyDescent="0.2">
      <c r="A388" t="s">
        <v>440</v>
      </c>
      <c r="B388" t="s">
        <v>5</v>
      </c>
      <c r="C388" t="s">
        <v>64</v>
      </c>
      <c r="D388" t="s">
        <v>7</v>
      </c>
      <c r="E388">
        <f>IF(_7217[[#This Row],[Vote]]="YEA",1,0)</f>
        <v>1</v>
      </c>
      <c r="F388">
        <f>_xlfn.XLOOKUP("H.R. 7217",Table2[Bill],Table2[Agree Value])</f>
        <v>0</v>
      </c>
      <c r="G388">
        <f>IF(_7217[[#This Row],[Value]]=_7217[[#This Row],[Agree]],_7217[[#This Row],[Count]],0)</f>
        <v>0</v>
      </c>
      <c r="H388">
        <f>_xlfn.XLOOKUP("H.R. 7217",Table2[Bill],Table2[Weight?],"Error")</f>
        <v>10</v>
      </c>
    </row>
    <row r="389" spans="1:8" x14ac:dyDescent="0.2">
      <c r="A389" t="s">
        <v>441</v>
      </c>
      <c r="B389" t="s">
        <v>1</v>
      </c>
      <c r="C389" t="s">
        <v>45</v>
      </c>
      <c r="D389" t="s">
        <v>7</v>
      </c>
      <c r="E389">
        <f>IF(_7217[[#This Row],[Vote]]="YEA",1,0)</f>
        <v>1</v>
      </c>
      <c r="F389">
        <f>_xlfn.XLOOKUP("H.R. 7217",Table2[Bill],Table2[Agree Value])</f>
        <v>0</v>
      </c>
      <c r="G389">
        <f>IF(_7217[[#This Row],[Value]]=_7217[[#This Row],[Agree]],_7217[[#This Row],[Count]],0)</f>
        <v>0</v>
      </c>
      <c r="H389">
        <f>_xlfn.XLOOKUP("H.R. 7217",Table2[Bill],Table2[Weight?],"Error")</f>
        <v>10</v>
      </c>
    </row>
    <row r="390" spans="1:8" x14ac:dyDescent="0.2">
      <c r="A390" t="s">
        <v>442</v>
      </c>
      <c r="B390" t="s">
        <v>1</v>
      </c>
      <c r="C390" t="s">
        <v>9</v>
      </c>
      <c r="D390" t="s">
        <v>3</v>
      </c>
      <c r="E390">
        <f>IF(_7217[[#This Row],[Vote]]="YEA",1,0)</f>
        <v>0</v>
      </c>
      <c r="F390">
        <f>_xlfn.XLOOKUP("H.R. 7217",Table2[Bill],Table2[Agree Value])</f>
        <v>0</v>
      </c>
      <c r="G390">
        <f>IF(_7217[[#This Row],[Value]]=_7217[[#This Row],[Agree]],_7217[[#This Row],[Count]],0)</f>
        <v>10</v>
      </c>
      <c r="H390">
        <f>_xlfn.XLOOKUP("H.R. 7217",Table2[Bill],Table2[Weight?],"Error")</f>
        <v>10</v>
      </c>
    </row>
    <row r="391" spans="1:8" x14ac:dyDescent="0.2">
      <c r="A391" t="s">
        <v>443</v>
      </c>
      <c r="B391" t="s">
        <v>1</v>
      </c>
      <c r="C391" t="s">
        <v>161</v>
      </c>
      <c r="D391" t="s">
        <v>3</v>
      </c>
      <c r="E391">
        <f>IF(_7217[[#This Row],[Vote]]="YEA",1,0)</f>
        <v>0</v>
      </c>
      <c r="F391">
        <f>_xlfn.XLOOKUP("H.R. 7217",Table2[Bill],Table2[Agree Value])</f>
        <v>0</v>
      </c>
      <c r="G391">
        <f>IF(_7217[[#This Row],[Value]]=_7217[[#This Row],[Agree]],_7217[[#This Row],[Count]],0)</f>
        <v>10</v>
      </c>
      <c r="H391">
        <f>_xlfn.XLOOKUP("H.R. 7217",Table2[Bill],Table2[Weight?],"Error")</f>
        <v>10</v>
      </c>
    </row>
    <row r="392" spans="1:8" x14ac:dyDescent="0.2">
      <c r="A392" t="s">
        <v>444</v>
      </c>
      <c r="B392" t="s">
        <v>5</v>
      </c>
      <c r="C392" t="s">
        <v>66</v>
      </c>
      <c r="D392" t="s">
        <v>7</v>
      </c>
      <c r="E392">
        <f>IF(_7217[[#This Row],[Vote]]="YEA",1,0)</f>
        <v>1</v>
      </c>
      <c r="F392">
        <f>_xlfn.XLOOKUP("H.R. 7217",Table2[Bill],Table2[Agree Value])</f>
        <v>0</v>
      </c>
      <c r="G392">
        <f>IF(_7217[[#This Row],[Value]]=_7217[[#This Row],[Agree]],_7217[[#This Row],[Count]],0)</f>
        <v>0</v>
      </c>
      <c r="H392">
        <f>_xlfn.XLOOKUP("H.R. 7217",Table2[Bill],Table2[Weight?],"Error")</f>
        <v>10</v>
      </c>
    </row>
    <row r="393" spans="1:8" x14ac:dyDescent="0.2">
      <c r="A393" t="s">
        <v>445</v>
      </c>
      <c r="B393" t="s">
        <v>5</v>
      </c>
      <c r="C393" t="s">
        <v>169</v>
      </c>
      <c r="D393" t="s">
        <v>7</v>
      </c>
      <c r="E393">
        <f>IF(_7217[[#This Row],[Vote]]="YEA",1,0)</f>
        <v>1</v>
      </c>
      <c r="F393">
        <f>_xlfn.XLOOKUP("H.R. 7217",Table2[Bill],Table2[Agree Value])</f>
        <v>0</v>
      </c>
      <c r="G393">
        <f>IF(_7217[[#This Row],[Value]]=_7217[[#This Row],[Agree]],_7217[[#This Row],[Count]],0)</f>
        <v>0</v>
      </c>
      <c r="H393">
        <f>_xlfn.XLOOKUP("H.R. 7217",Table2[Bill],Table2[Weight?],"Error")</f>
        <v>10</v>
      </c>
    </row>
    <row r="394" spans="1:8" x14ac:dyDescent="0.2">
      <c r="A394" t="s">
        <v>446</v>
      </c>
      <c r="B394" t="s">
        <v>5</v>
      </c>
      <c r="C394" t="s">
        <v>108</v>
      </c>
      <c r="D394" t="s">
        <v>7</v>
      </c>
      <c r="E394">
        <f>IF(_7217[[#This Row],[Vote]]="YEA",1,0)</f>
        <v>1</v>
      </c>
      <c r="F394">
        <f>_xlfn.XLOOKUP("H.R. 7217",Table2[Bill],Table2[Agree Value])</f>
        <v>0</v>
      </c>
      <c r="G394">
        <f>IF(_7217[[#This Row],[Value]]=_7217[[#This Row],[Agree]],_7217[[#This Row],[Count]],0)</f>
        <v>0</v>
      </c>
      <c r="H394">
        <f>_xlfn.XLOOKUP("H.R. 7217",Table2[Bill],Table2[Weight?],"Error")</f>
        <v>10</v>
      </c>
    </row>
    <row r="395" spans="1:8" x14ac:dyDescent="0.2">
      <c r="A395" t="s">
        <v>447</v>
      </c>
      <c r="B395" t="s">
        <v>1</v>
      </c>
      <c r="C395" t="s">
        <v>19</v>
      </c>
      <c r="D395" t="s">
        <v>3</v>
      </c>
      <c r="E395">
        <f>IF(_7217[[#This Row],[Vote]]="YEA",1,0)</f>
        <v>0</v>
      </c>
      <c r="F395">
        <f>_xlfn.XLOOKUP("H.R. 7217",Table2[Bill],Table2[Agree Value])</f>
        <v>0</v>
      </c>
      <c r="G395">
        <f>IF(_7217[[#This Row],[Value]]=_7217[[#This Row],[Agree]],_7217[[#This Row],[Count]],0)</f>
        <v>10</v>
      </c>
      <c r="H395">
        <f>_xlfn.XLOOKUP("H.R. 7217",Table2[Bill],Table2[Weight?],"Error")</f>
        <v>10</v>
      </c>
    </row>
    <row r="396" spans="1:8" x14ac:dyDescent="0.2">
      <c r="A396" t="s">
        <v>448</v>
      </c>
      <c r="B396" t="s">
        <v>1</v>
      </c>
      <c r="C396" t="s">
        <v>45</v>
      </c>
      <c r="D396" t="s">
        <v>3</v>
      </c>
      <c r="E396">
        <f>IF(_7217[[#This Row],[Vote]]="YEA",1,0)</f>
        <v>0</v>
      </c>
      <c r="F396">
        <f>_xlfn.XLOOKUP("H.R. 7217",Table2[Bill],Table2[Agree Value])</f>
        <v>0</v>
      </c>
      <c r="G396">
        <f>IF(_7217[[#This Row],[Value]]=_7217[[#This Row],[Agree]],_7217[[#This Row],[Count]],0)</f>
        <v>10</v>
      </c>
      <c r="H396">
        <f>_xlfn.XLOOKUP("H.R. 7217",Table2[Bill],Table2[Weight?],"Error")</f>
        <v>10</v>
      </c>
    </row>
    <row r="397" spans="1:8" x14ac:dyDescent="0.2">
      <c r="A397" t="s">
        <v>449</v>
      </c>
      <c r="B397" t="s">
        <v>1</v>
      </c>
      <c r="C397" t="s">
        <v>94</v>
      </c>
      <c r="D397" t="s">
        <v>3</v>
      </c>
      <c r="E397">
        <f>IF(_7217[[#This Row],[Vote]]="YEA",1,0)</f>
        <v>0</v>
      </c>
      <c r="F397">
        <f>_xlfn.XLOOKUP("H.R. 7217",Table2[Bill],Table2[Agree Value])</f>
        <v>0</v>
      </c>
      <c r="G397">
        <f>IF(_7217[[#This Row],[Value]]=_7217[[#This Row],[Agree]],_7217[[#This Row],[Count]],0)</f>
        <v>10</v>
      </c>
      <c r="H397">
        <f>_xlfn.XLOOKUP("H.R. 7217",Table2[Bill],Table2[Weight?],"Error")</f>
        <v>10</v>
      </c>
    </row>
    <row r="398" spans="1:8" x14ac:dyDescent="0.2">
      <c r="A398" t="s">
        <v>450</v>
      </c>
      <c r="B398" t="s">
        <v>1</v>
      </c>
      <c r="C398" t="s">
        <v>64</v>
      </c>
      <c r="D398" t="s">
        <v>3</v>
      </c>
      <c r="E398">
        <f>IF(_7217[[#This Row],[Vote]]="YEA",1,0)</f>
        <v>0</v>
      </c>
      <c r="F398">
        <f>_xlfn.XLOOKUP("H.R. 7217",Table2[Bill],Table2[Agree Value])</f>
        <v>0</v>
      </c>
      <c r="G398">
        <f>IF(_7217[[#This Row],[Value]]=_7217[[#This Row],[Agree]],_7217[[#This Row],[Count]],0)</f>
        <v>10</v>
      </c>
      <c r="H398">
        <f>_xlfn.XLOOKUP("H.R. 7217",Table2[Bill],Table2[Weight?],"Error")</f>
        <v>10</v>
      </c>
    </row>
    <row r="399" spans="1:8" x14ac:dyDescent="0.2">
      <c r="A399" t="s">
        <v>451</v>
      </c>
      <c r="B399" t="s">
        <v>1</v>
      </c>
      <c r="C399" t="s">
        <v>9</v>
      </c>
      <c r="D399" t="s">
        <v>7</v>
      </c>
      <c r="E399">
        <f>IF(_7217[[#This Row],[Vote]]="YEA",1,0)</f>
        <v>1</v>
      </c>
      <c r="F399">
        <f>_xlfn.XLOOKUP("H.R. 7217",Table2[Bill],Table2[Agree Value])</f>
        <v>0</v>
      </c>
      <c r="G399">
        <f>IF(_7217[[#This Row],[Value]]=_7217[[#This Row],[Agree]],_7217[[#This Row],[Count]],0)</f>
        <v>0</v>
      </c>
      <c r="H399">
        <f>_xlfn.XLOOKUP("H.R. 7217",Table2[Bill],Table2[Weight?],"Error")</f>
        <v>10</v>
      </c>
    </row>
    <row r="400" spans="1:8" x14ac:dyDescent="0.2">
      <c r="A400" t="s">
        <v>452</v>
      </c>
      <c r="B400" t="s">
        <v>1</v>
      </c>
      <c r="C400" t="s">
        <v>64</v>
      </c>
      <c r="D400" t="s">
        <v>7</v>
      </c>
      <c r="E400">
        <f>IF(_7217[[#This Row],[Vote]]="YEA",1,0)</f>
        <v>1</v>
      </c>
      <c r="F400">
        <f>_xlfn.XLOOKUP("H.R. 7217",Table2[Bill],Table2[Agree Value])</f>
        <v>0</v>
      </c>
      <c r="G400">
        <f>IF(_7217[[#This Row],[Value]]=_7217[[#This Row],[Agree]],_7217[[#This Row],[Count]],0)</f>
        <v>0</v>
      </c>
      <c r="H400">
        <f>_xlfn.XLOOKUP("H.R. 7217",Table2[Bill],Table2[Weight?],"Error")</f>
        <v>10</v>
      </c>
    </row>
    <row r="401" spans="1:8" x14ac:dyDescent="0.2">
      <c r="A401" t="s">
        <v>453</v>
      </c>
      <c r="B401" t="s">
        <v>1</v>
      </c>
      <c r="C401" t="s">
        <v>24</v>
      </c>
      <c r="D401" t="s">
        <v>3</v>
      </c>
      <c r="E401">
        <f>IF(_7217[[#This Row],[Vote]]="YEA",1,0)</f>
        <v>0</v>
      </c>
      <c r="F401">
        <f>_xlfn.XLOOKUP("H.R. 7217",Table2[Bill],Table2[Agree Value])</f>
        <v>0</v>
      </c>
      <c r="G401">
        <f>IF(_7217[[#This Row],[Value]]=_7217[[#This Row],[Agree]],_7217[[#This Row],[Count]],0)</f>
        <v>10</v>
      </c>
      <c r="H401">
        <f>_xlfn.XLOOKUP("H.R. 7217",Table2[Bill],Table2[Weight?],"Error")</f>
        <v>10</v>
      </c>
    </row>
    <row r="402" spans="1:8" x14ac:dyDescent="0.2">
      <c r="A402" t="s">
        <v>454</v>
      </c>
      <c r="B402" t="s">
        <v>1</v>
      </c>
      <c r="C402" t="s">
        <v>219</v>
      </c>
      <c r="D402" t="s">
        <v>3</v>
      </c>
      <c r="E402">
        <f>IF(_7217[[#This Row],[Vote]]="YEA",1,0)</f>
        <v>0</v>
      </c>
      <c r="F402">
        <f>_xlfn.XLOOKUP("H.R. 7217",Table2[Bill],Table2[Agree Value])</f>
        <v>0</v>
      </c>
      <c r="G402">
        <f>IF(_7217[[#This Row],[Value]]=_7217[[#This Row],[Agree]],_7217[[#This Row],[Count]],0)</f>
        <v>10</v>
      </c>
      <c r="H402">
        <f>_xlfn.XLOOKUP("H.R. 7217",Table2[Bill],Table2[Weight?],"Error")</f>
        <v>10</v>
      </c>
    </row>
    <row r="403" spans="1:8" x14ac:dyDescent="0.2">
      <c r="A403" t="s">
        <v>455</v>
      </c>
      <c r="B403" t="s">
        <v>5</v>
      </c>
      <c r="C403" t="s">
        <v>31</v>
      </c>
      <c r="D403" t="s">
        <v>7</v>
      </c>
      <c r="E403">
        <f>IF(_7217[[#This Row],[Vote]]="YEA",1,0)</f>
        <v>1</v>
      </c>
      <c r="F403">
        <f>_xlfn.XLOOKUP("H.R. 7217",Table2[Bill],Table2[Agree Value])</f>
        <v>0</v>
      </c>
      <c r="G403">
        <f>IF(_7217[[#This Row],[Value]]=_7217[[#This Row],[Agree]],_7217[[#This Row],[Count]],0)</f>
        <v>0</v>
      </c>
      <c r="H403">
        <f>_xlfn.XLOOKUP("H.R. 7217",Table2[Bill],Table2[Weight?],"Error")</f>
        <v>10</v>
      </c>
    </row>
    <row r="404" spans="1:8" x14ac:dyDescent="0.2">
      <c r="A404" t="s">
        <v>456</v>
      </c>
      <c r="B404" t="s">
        <v>1</v>
      </c>
      <c r="C404" t="s">
        <v>62</v>
      </c>
      <c r="D404" t="s">
        <v>3</v>
      </c>
      <c r="E404">
        <f>IF(_7217[[#This Row],[Vote]]="YEA",1,0)</f>
        <v>0</v>
      </c>
      <c r="F404">
        <f>_xlfn.XLOOKUP("H.R. 7217",Table2[Bill],Table2[Agree Value])</f>
        <v>0</v>
      </c>
      <c r="G404">
        <f>IF(_7217[[#This Row],[Value]]=_7217[[#This Row],[Agree]],_7217[[#This Row],[Count]],0)</f>
        <v>10</v>
      </c>
      <c r="H404">
        <f>_xlfn.XLOOKUP("H.R. 7217",Table2[Bill],Table2[Weight?],"Error")</f>
        <v>10</v>
      </c>
    </row>
    <row r="405" spans="1:8" x14ac:dyDescent="0.2">
      <c r="A405" t="s">
        <v>457</v>
      </c>
      <c r="B405" t="s">
        <v>5</v>
      </c>
      <c r="C405" t="s">
        <v>9</v>
      </c>
      <c r="D405" t="s">
        <v>7</v>
      </c>
      <c r="E405">
        <f>IF(_7217[[#This Row],[Vote]]="YEA",1,0)</f>
        <v>1</v>
      </c>
      <c r="F405">
        <f>_xlfn.XLOOKUP("H.R. 7217",Table2[Bill],Table2[Agree Value])</f>
        <v>0</v>
      </c>
      <c r="G405">
        <f>IF(_7217[[#This Row],[Value]]=_7217[[#This Row],[Agree]],_7217[[#This Row],[Count]],0)</f>
        <v>0</v>
      </c>
      <c r="H405">
        <f>_xlfn.XLOOKUP("H.R. 7217",Table2[Bill],Table2[Weight?],"Error")</f>
        <v>10</v>
      </c>
    </row>
    <row r="406" spans="1:8" x14ac:dyDescent="0.2">
      <c r="A406" t="s">
        <v>458</v>
      </c>
      <c r="B406" t="s">
        <v>5</v>
      </c>
      <c r="C406" t="s">
        <v>203</v>
      </c>
      <c r="D406" t="s">
        <v>7</v>
      </c>
      <c r="E406">
        <f>IF(_7217[[#This Row],[Vote]]="YEA",1,0)</f>
        <v>1</v>
      </c>
      <c r="F406">
        <f>_xlfn.XLOOKUP("H.R. 7217",Table2[Bill],Table2[Agree Value])</f>
        <v>0</v>
      </c>
      <c r="G406">
        <f>IF(_7217[[#This Row],[Value]]=_7217[[#This Row],[Agree]],_7217[[#This Row],[Count]],0)</f>
        <v>0</v>
      </c>
      <c r="H406">
        <f>_xlfn.XLOOKUP("H.R. 7217",Table2[Bill],Table2[Weight?],"Error")</f>
        <v>10</v>
      </c>
    </row>
    <row r="407" spans="1:8" x14ac:dyDescent="0.2">
      <c r="A407" t="s">
        <v>459</v>
      </c>
      <c r="B407" t="s">
        <v>5</v>
      </c>
      <c r="C407" t="s">
        <v>15</v>
      </c>
      <c r="D407" t="s">
        <v>7</v>
      </c>
      <c r="E407">
        <f>IF(_7217[[#This Row],[Vote]]="YEA",1,0)</f>
        <v>1</v>
      </c>
      <c r="F407">
        <f>_xlfn.XLOOKUP("H.R. 7217",Table2[Bill],Table2[Agree Value])</f>
        <v>0</v>
      </c>
      <c r="G407">
        <f>IF(_7217[[#This Row],[Value]]=_7217[[#This Row],[Agree]],_7217[[#This Row],[Count]],0)</f>
        <v>0</v>
      </c>
      <c r="H407">
        <f>_xlfn.XLOOKUP("H.R. 7217",Table2[Bill],Table2[Weight?],"Error")</f>
        <v>10</v>
      </c>
    </row>
    <row r="408" spans="1:8" x14ac:dyDescent="0.2">
      <c r="A408" t="s">
        <v>460</v>
      </c>
      <c r="B408" t="s">
        <v>5</v>
      </c>
      <c r="C408" t="s">
        <v>169</v>
      </c>
      <c r="D408" t="s">
        <v>7</v>
      </c>
      <c r="E408">
        <f>IF(_7217[[#This Row],[Vote]]="YEA",1,0)</f>
        <v>1</v>
      </c>
      <c r="F408">
        <f>_xlfn.XLOOKUP("H.R. 7217",Table2[Bill],Table2[Agree Value])</f>
        <v>0</v>
      </c>
      <c r="G408">
        <f>IF(_7217[[#This Row],[Value]]=_7217[[#This Row],[Agree]],_7217[[#This Row],[Count]],0)</f>
        <v>0</v>
      </c>
      <c r="H408">
        <f>_xlfn.XLOOKUP("H.R. 7217",Table2[Bill],Table2[Weight?],"Error")</f>
        <v>10</v>
      </c>
    </row>
    <row r="409" spans="1:8" x14ac:dyDescent="0.2">
      <c r="A409" t="s">
        <v>461</v>
      </c>
      <c r="B409" t="s">
        <v>1</v>
      </c>
      <c r="C409" t="s">
        <v>9</v>
      </c>
      <c r="D409" t="s">
        <v>7</v>
      </c>
      <c r="E409">
        <f>IF(_7217[[#This Row],[Vote]]="YEA",1,0)</f>
        <v>1</v>
      </c>
      <c r="F409">
        <f>_xlfn.XLOOKUP("H.R. 7217",Table2[Bill],Table2[Agree Value])</f>
        <v>0</v>
      </c>
      <c r="G409">
        <f>IF(_7217[[#This Row],[Value]]=_7217[[#This Row],[Agree]],_7217[[#This Row],[Count]],0)</f>
        <v>0</v>
      </c>
      <c r="H409">
        <f>_xlfn.XLOOKUP("H.R. 7217",Table2[Bill],Table2[Weight?],"Error")</f>
        <v>10</v>
      </c>
    </row>
    <row r="410" spans="1:8" x14ac:dyDescent="0.2">
      <c r="A410" t="s">
        <v>462</v>
      </c>
      <c r="B410" t="s">
        <v>1</v>
      </c>
      <c r="C410" t="s">
        <v>287</v>
      </c>
      <c r="D410" t="s">
        <v>3</v>
      </c>
      <c r="E410">
        <f>IF(_7217[[#This Row],[Vote]]="YEA",1,0)</f>
        <v>0</v>
      </c>
      <c r="F410">
        <f>_xlfn.XLOOKUP("H.R. 7217",Table2[Bill],Table2[Agree Value])</f>
        <v>0</v>
      </c>
      <c r="G410">
        <f>IF(_7217[[#This Row],[Value]]=_7217[[#This Row],[Agree]],_7217[[#This Row],[Count]],0)</f>
        <v>10</v>
      </c>
      <c r="H410">
        <f>_xlfn.XLOOKUP("H.R. 7217",Table2[Bill],Table2[Weight?],"Error")</f>
        <v>10</v>
      </c>
    </row>
    <row r="411" spans="1:8" x14ac:dyDescent="0.2">
      <c r="A411" t="s">
        <v>463</v>
      </c>
      <c r="B411" t="s">
        <v>1</v>
      </c>
      <c r="C411" t="s">
        <v>15</v>
      </c>
      <c r="D411" t="s">
        <v>3</v>
      </c>
      <c r="E411">
        <f>IF(_7217[[#This Row],[Vote]]="YEA",1,0)</f>
        <v>0</v>
      </c>
      <c r="F411">
        <f>_xlfn.XLOOKUP("H.R. 7217",Table2[Bill],Table2[Agree Value])</f>
        <v>0</v>
      </c>
      <c r="G411">
        <f>IF(_7217[[#This Row],[Value]]=_7217[[#This Row],[Agree]],_7217[[#This Row],[Count]],0)</f>
        <v>10</v>
      </c>
      <c r="H411">
        <f>_xlfn.XLOOKUP("H.R. 7217",Table2[Bill],Table2[Weight?],"Error")</f>
        <v>10</v>
      </c>
    </row>
    <row r="412" spans="1:8" x14ac:dyDescent="0.2">
      <c r="A412" t="s">
        <v>464</v>
      </c>
      <c r="B412" t="s">
        <v>1</v>
      </c>
      <c r="C412" t="s">
        <v>64</v>
      </c>
      <c r="D412" t="s">
        <v>3</v>
      </c>
      <c r="E412">
        <f>IF(_7217[[#This Row],[Vote]]="YEA",1,0)</f>
        <v>0</v>
      </c>
      <c r="F412">
        <f>_xlfn.XLOOKUP("H.R. 7217",Table2[Bill],Table2[Agree Value])</f>
        <v>0</v>
      </c>
      <c r="G412">
        <f>IF(_7217[[#This Row],[Value]]=_7217[[#This Row],[Agree]],_7217[[#This Row],[Count]],0)</f>
        <v>10</v>
      </c>
      <c r="H412">
        <f>_xlfn.XLOOKUP("H.R. 7217",Table2[Bill],Table2[Weight?],"Error")</f>
        <v>10</v>
      </c>
    </row>
    <row r="413" spans="1:8" x14ac:dyDescent="0.2">
      <c r="A413" t="s">
        <v>465</v>
      </c>
      <c r="B413" t="s">
        <v>5</v>
      </c>
      <c r="C413" t="s">
        <v>11</v>
      </c>
      <c r="D413" t="s">
        <v>7</v>
      </c>
      <c r="E413">
        <f>IF(_7217[[#This Row],[Vote]]="YEA",1,0)</f>
        <v>1</v>
      </c>
      <c r="F413">
        <f>_xlfn.XLOOKUP("H.R. 7217",Table2[Bill],Table2[Agree Value])</f>
        <v>0</v>
      </c>
      <c r="G413">
        <f>IF(_7217[[#This Row],[Value]]=_7217[[#This Row],[Agree]],_7217[[#This Row],[Count]],0)</f>
        <v>0</v>
      </c>
      <c r="H413">
        <f>_xlfn.XLOOKUP("H.R. 7217",Table2[Bill],Table2[Weight?],"Error")</f>
        <v>10</v>
      </c>
    </row>
    <row r="414" spans="1:8" x14ac:dyDescent="0.2">
      <c r="A414" t="s">
        <v>466</v>
      </c>
      <c r="B414" t="s">
        <v>5</v>
      </c>
      <c r="C414" t="s">
        <v>45</v>
      </c>
      <c r="D414" t="s">
        <v>7</v>
      </c>
      <c r="E414">
        <f>IF(_7217[[#This Row],[Vote]]="YEA",1,0)</f>
        <v>1</v>
      </c>
      <c r="F414">
        <f>_xlfn.XLOOKUP("H.R. 7217",Table2[Bill],Table2[Agree Value])</f>
        <v>0</v>
      </c>
      <c r="G414">
        <f>IF(_7217[[#This Row],[Value]]=_7217[[#This Row],[Agree]],_7217[[#This Row],[Count]],0)</f>
        <v>0</v>
      </c>
      <c r="H414">
        <f>_xlfn.XLOOKUP("H.R. 7217",Table2[Bill],Table2[Weight?],"Error")</f>
        <v>10</v>
      </c>
    </row>
    <row r="415" spans="1:8" x14ac:dyDescent="0.2">
      <c r="A415" t="s">
        <v>467</v>
      </c>
      <c r="B415" t="s">
        <v>5</v>
      </c>
      <c r="C415" t="s">
        <v>39</v>
      </c>
      <c r="D415" t="s">
        <v>7</v>
      </c>
      <c r="E415">
        <f>IF(_7217[[#This Row],[Vote]]="YEA",1,0)</f>
        <v>1</v>
      </c>
      <c r="F415">
        <f>_xlfn.XLOOKUP("H.R. 7217",Table2[Bill],Table2[Agree Value])</f>
        <v>0</v>
      </c>
      <c r="G415">
        <f>IF(_7217[[#This Row],[Value]]=_7217[[#This Row],[Agree]],_7217[[#This Row],[Count]],0)</f>
        <v>0</v>
      </c>
      <c r="H415">
        <f>_xlfn.XLOOKUP("H.R. 7217",Table2[Bill],Table2[Weight?],"Error")</f>
        <v>10</v>
      </c>
    </row>
    <row r="416" spans="1:8" x14ac:dyDescent="0.2">
      <c r="A416" t="s">
        <v>468</v>
      </c>
      <c r="B416" t="s">
        <v>1</v>
      </c>
      <c r="C416" t="s">
        <v>39</v>
      </c>
      <c r="D416" t="s">
        <v>7</v>
      </c>
      <c r="E416">
        <f>IF(_7217[[#This Row],[Vote]]="YEA",1,0)</f>
        <v>1</v>
      </c>
      <c r="F416">
        <f>_xlfn.XLOOKUP("H.R. 7217",Table2[Bill],Table2[Agree Value])</f>
        <v>0</v>
      </c>
      <c r="G416">
        <f>IF(_7217[[#This Row],[Value]]=_7217[[#This Row],[Agree]],_7217[[#This Row],[Count]],0)</f>
        <v>0</v>
      </c>
      <c r="H416">
        <f>_xlfn.XLOOKUP("H.R. 7217",Table2[Bill],Table2[Weight?],"Error")</f>
        <v>10</v>
      </c>
    </row>
    <row r="417" spans="1:8" x14ac:dyDescent="0.2">
      <c r="A417" t="s">
        <v>469</v>
      </c>
      <c r="B417" t="s">
        <v>1</v>
      </c>
      <c r="C417" t="s">
        <v>9</v>
      </c>
      <c r="D417" t="s">
        <v>3</v>
      </c>
      <c r="E417">
        <f>IF(_7217[[#This Row],[Vote]]="YEA",1,0)</f>
        <v>0</v>
      </c>
      <c r="F417">
        <f>_xlfn.XLOOKUP("H.R. 7217",Table2[Bill],Table2[Agree Value])</f>
        <v>0</v>
      </c>
      <c r="G417">
        <f>IF(_7217[[#This Row],[Value]]=_7217[[#This Row],[Agree]],_7217[[#This Row],[Count]],0)</f>
        <v>10</v>
      </c>
      <c r="H417">
        <f>_xlfn.XLOOKUP("H.R. 7217",Table2[Bill],Table2[Weight?],"Error")</f>
        <v>10</v>
      </c>
    </row>
    <row r="418" spans="1:8" x14ac:dyDescent="0.2">
      <c r="A418" t="s">
        <v>470</v>
      </c>
      <c r="B418" t="s">
        <v>1</v>
      </c>
      <c r="C418" t="s">
        <v>203</v>
      </c>
      <c r="D418" t="s">
        <v>3</v>
      </c>
      <c r="E418">
        <f>IF(_7217[[#This Row],[Vote]]="YEA",1,0)</f>
        <v>0</v>
      </c>
      <c r="F418">
        <f>_xlfn.XLOOKUP("H.R. 7217",Table2[Bill],Table2[Agree Value])</f>
        <v>0</v>
      </c>
      <c r="G418">
        <f>IF(_7217[[#This Row],[Value]]=_7217[[#This Row],[Agree]],_7217[[#This Row],[Count]],0)</f>
        <v>10</v>
      </c>
      <c r="H418">
        <f>_xlfn.XLOOKUP("H.R. 7217",Table2[Bill],Table2[Weight?],"Error")</f>
        <v>10</v>
      </c>
    </row>
    <row r="419" spans="1:8" x14ac:dyDescent="0.2">
      <c r="A419" t="s">
        <v>471</v>
      </c>
      <c r="B419" t="s">
        <v>5</v>
      </c>
      <c r="C419" t="s">
        <v>15</v>
      </c>
      <c r="D419" t="s">
        <v>7</v>
      </c>
      <c r="E419">
        <f>IF(_7217[[#This Row],[Vote]]="YEA",1,0)</f>
        <v>1</v>
      </c>
      <c r="F419">
        <f>_xlfn.XLOOKUP("H.R. 7217",Table2[Bill],Table2[Agree Value])</f>
        <v>0</v>
      </c>
      <c r="G419">
        <f>IF(_7217[[#This Row],[Value]]=_7217[[#This Row],[Agree]],_7217[[#This Row],[Count]],0)</f>
        <v>0</v>
      </c>
      <c r="H419">
        <f>_xlfn.XLOOKUP("H.R. 7217",Table2[Bill],Table2[Weight?],"Error")</f>
        <v>10</v>
      </c>
    </row>
    <row r="420" spans="1:8" x14ac:dyDescent="0.2">
      <c r="A420" t="s">
        <v>472</v>
      </c>
      <c r="B420" t="s">
        <v>5</v>
      </c>
      <c r="C420" t="s">
        <v>39</v>
      </c>
      <c r="D420" t="s">
        <v>7</v>
      </c>
      <c r="E420">
        <f>IF(_7217[[#This Row],[Vote]]="YEA",1,0)</f>
        <v>1</v>
      </c>
      <c r="F420">
        <f>_xlfn.XLOOKUP("H.R. 7217",Table2[Bill],Table2[Agree Value])</f>
        <v>0</v>
      </c>
      <c r="G420">
        <f>IF(_7217[[#This Row],[Value]]=_7217[[#This Row],[Agree]],_7217[[#This Row],[Count]],0)</f>
        <v>0</v>
      </c>
      <c r="H420">
        <f>_xlfn.XLOOKUP("H.R. 7217",Table2[Bill],Table2[Weight?],"Error")</f>
        <v>10</v>
      </c>
    </row>
    <row r="421" spans="1:8" x14ac:dyDescent="0.2">
      <c r="A421" t="s">
        <v>473</v>
      </c>
      <c r="B421" t="s">
        <v>5</v>
      </c>
      <c r="C421" t="s">
        <v>31</v>
      </c>
      <c r="D421" t="s">
        <v>7</v>
      </c>
      <c r="E421">
        <f>IF(_7217[[#This Row],[Vote]]="YEA",1,0)</f>
        <v>1</v>
      </c>
      <c r="F421">
        <f>_xlfn.XLOOKUP("H.R. 7217",Table2[Bill],Table2[Agree Value])</f>
        <v>0</v>
      </c>
      <c r="G421">
        <f>IF(_7217[[#This Row],[Value]]=_7217[[#This Row],[Agree]],_7217[[#This Row],[Count]],0)</f>
        <v>0</v>
      </c>
      <c r="H421">
        <f>_xlfn.XLOOKUP("H.R. 7217",Table2[Bill],Table2[Weight?],"Error")</f>
        <v>10</v>
      </c>
    </row>
    <row r="422" spans="1:8" x14ac:dyDescent="0.2">
      <c r="A422" t="s">
        <v>474</v>
      </c>
      <c r="B422" t="s">
        <v>5</v>
      </c>
      <c r="C422" t="s">
        <v>123</v>
      </c>
      <c r="D422" t="s">
        <v>7</v>
      </c>
      <c r="E422">
        <f>IF(_7217[[#This Row],[Vote]]="YEA",1,0)</f>
        <v>1</v>
      </c>
      <c r="F422">
        <f>_xlfn.XLOOKUP("H.R. 7217",Table2[Bill],Table2[Agree Value])</f>
        <v>0</v>
      </c>
      <c r="G422">
        <f>IF(_7217[[#This Row],[Value]]=_7217[[#This Row],[Agree]],_7217[[#This Row],[Count]],0)</f>
        <v>0</v>
      </c>
      <c r="H422">
        <f>_xlfn.XLOOKUP("H.R. 7217",Table2[Bill],Table2[Weight?],"Error")</f>
        <v>10</v>
      </c>
    </row>
    <row r="423" spans="1:8" x14ac:dyDescent="0.2">
      <c r="A423" t="s">
        <v>475</v>
      </c>
      <c r="B423" t="s">
        <v>1</v>
      </c>
      <c r="C423" t="s">
        <v>47</v>
      </c>
      <c r="D423" t="s">
        <v>3</v>
      </c>
      <c r="E423">
        <f>IF(_7217[[#This Row],[Vote]]="YEA",1,0)</f>
        <v>0</v>
      </c>
      <c r="F423">
        <f>_xlfn.XLOOKUP("H.R. 7217",Table2[Bill],Table2[Agree Value])</f>
        <v>0</v>
      </c>
      <c r="G423">
        <f>IF(_7217[[#This Row],[Value]]=_7217[[#This Row],[Agree]],_7217[[#This Row],[Count]],0)</f>
        <v>10</v>
      </c>
      <c r="H423">
        <f>_xlfn.XLOOKUP("H.R. 7217",Table2[Bill],Table2[Weight?],"Error")</f>
        <v>10</v>
      </c>
    </row>
    <row r="424" spans="1:8" x14ac:dyDescent="0.2">
      <c r="A424" t="s">
        <v>476</v>
      </c>
      <c r="B424" t="s">
        <v>1</v>
      </c>
      <c r="C424" t="s">
        <v>66</v>
      </c>
      <c r="D424" t="s">
        <v>3</v>
      </c>
      <c r="E424">
        <f>IF(_7217[[#This Row],[Vote]]="YEA",1,0)</f>
        <v>0</v>
      </c>
      <c r="F424">
        <f>_xlfn.XLOOKUP("H.R. 7217",Table2[Bill],Table2[Agree Value])</f>
        <v>0</v>
      </c>
      <c r="G424">
        <f>IF(_7217[[#This Row],[Value]]=_7217[[#This Row],[Agree]],_7217[[#This Row],[Count]],0)</f>
        <v>10</v>
      </c>
      <c r="H424">
        <f>_xlfn.XLOOKUP("H.R. 7217",Table2[Bill],Table2[Weight?],"Error")</f>
        <v>10</v>
      </c>
    </row>
    <row r="425" spans="1:8" x14ac:dyDescent="0.2">
      <c r="A425" t="s">
        <v>477</v>
      </c>
      <c r="B425" t="s">
        <v>1</v>
      </c>
      <c r="C425" t="s">
        <v>13</v>
      </c>
      <c r="D425" t="s">
        <v>3</v>
      </c>
      <c r="E425">
        <f>IF(_7217[[#This Row],[Vote]]="YEA",1,0)</f>
        <v>0</v>
      </c>
      <c r="F425">
        <f>_xlfn.XLOOKUP("H.R. 7217",Table2[Bill],Table2[Agree Value])</f>
        <v>0</v>
      </c>
      <c r="G425">
        <f>IF(_7217[[#This Row],[Value]]=_7217[[#This Row],[Agree]],_7217[[#This Row],[Count]],0)</f>
        <v>10</v>
      </c>
      <c r="H425">
        <f>_xlfn.XLOOKUP("H.R. 7217",Table2[Bill],Table2[Weight?],"Error")</f>
        <v>10</v>
      </c>
    </row>
    <row r="426" spans="1:8" x14ac:dyDescent="0.2">
      <c r="A426" t="s">
        <v>478</v>
      </c>
      <c r="B426" t="s">
        <v>5</v>
      </c>
      <c r="C426" t="s">
        <v>64</v>
      </c>
      <c r="D426" t="s">
        <v>7</v>
      </c>
      <c r="E426">
        <f>IF(_7217[[#This Row],[Vote]]="YEA",1,0)</f>
        <v>1</v>
      </c>
      <c r="F426">
        <f>_xlfn.XLOOKUP("H.R. 7217",Table2[Bill],Table2[Agree Value])</f>
        <v>0</v>
      </c>
      <c r="G426">
        <f>IF(_7217[[#This Row],[Value]]=_7217[[#This Row],[Agree]],_7217[[#This Row],[Count]],0)</f>
        <v>0</v>
      </c>
      <c r="H426">
        <f>_xlfn.XLOOKUP("H.R. 7217",Table2[Bill],Table2[Weight?],"Error")</f>
        <v>10</v>
      </c>
    </row>
    <row r="427" spans="1:8" x14ac:dyDescent="0.2">
      <c r="A427" t="s">
        <v>479</v>
      </c>
      <c r="B427" t="s">
        <v>5</v>
      </c>
      <c r="C427" t="s">
        <v>15</v>
      </c>
      <c r="D427" t="s">
        <v>7</v>
      </c>
      <c r="E427">
        <f>IF(_7217[[#This Row],[Vote]]="YEA",1,0)</f>
        <v>1</v>
      </c>
      <c r="F427">
        <f>_xlfn.XLOOKUP("H.R. 7217",Table2[Bill],Table2[Agree Value])</f>
        <v>0</v>
      </c>
      <c r="G427">
        <f>IF(_7217[[#This Row],[Value]]=_7217[[#This Row],[Agree]],_7217[[#This Row],[Count]],0)</f>
        <v>0</v>
      </c>
      <c r="H427">
        <f>_xlfn.XLOOKUP("H.R. 7217",Table2[Bill],Table2[Weight?],"Error")</f>
        <v>10</v>
      </c>
    </row>
    <row r="428" spans="1:8" x14ac:dyDescent="0.2">
      <c r="A428" t="s">
        <v>480</v>
      </c>
      <c r="B428" t="s">
        <v>1</v>
      </c>
      <c r="C428" t="s">
        <v>39</v>
      </c>
      <c r="D428" t="s">
        <v>7</v>
      </c>
      <c r="E428">
        <f>IF(_7217[[#This Row],[Vote]]="YEA",1,0)</f>
        <v>1</v>
      </c>
      <c r="F428">
        <f>_xlfn.XLOOKUP("H.R. 7217",Table2[Bill],Table2[Agree Value])</f>
        <v>0</v>
      </c>
      <c r="G428">
        <f>IF(_7217[[#This Row],[Value]]=_7217[[#This Row],[Agree]],_7217[[#This Row],[Count]],0)</f>
        <v>0</v>
      </c>
      <c r="H428">
        <f>_xlfn.XLOOKUP("H.R. 7217",Table2[Bill],Table2[Weight?],"Error")</f>
        <v>10</v>
      </c>
    </row>
    <row r="429" spans="1:8" x14ac:dyDescent="0.2">
      <c r="A429" t="s">
        <v>481</v>
      </c>
      <c r="B429" t="s">
        <v>5</v>
      </c>
      <c r="C429" t="s">
        <v>108</v>
      </c>
      <c r="D429" t="s">
        <v>7</v>
      </c>
      <c r="E429">
        <f>IF(_7217[[#This Row],[Vote]]="YEA",1,0)</f>
        <v>1</v>
      </c>
      <c r="F429">
        <f>_xlfn.XLOOKUP("H.R. 7217",Table2[Bill],Table2[Agree Value])</f>
        <v>0</v>
      </c>
      <c r="G429">
        <f>IF(_7217[[#This Row],[Value]]=_7217[[#This Row],[Agree]],_7217[[#This Row],[Count]],0)</f>
        <v>0</v>
      </c>
      <c r="H429">
        <f>_xlfn.XLOOKUP("H.R. 7217",Table2[Bill],Table2[Weight?],"Error")</f>
        <v>10</v>
      </c>
    </row>
    <row r="430" spans="1:8" x14ac:dyDescent="0.2">
      <c r="A430" t="s">
        <v>482</v>
      </c>
      <c r="B430" t="s">
        <v>5</v>
      </c>
      <c r="C430" t="s">
        <v>47</v>
      </c>
      <c r="D430" t="s">
        <v>7</v>
      </c>
      <c r="E430">
        <f>IF(_7217[[#This Row],[Vote]]="YEA",1,0)</f>
        <v>1</v>
      </c>
      <c r="F430">
        <f>_xlfn.XLOOKUP("H.R. 7217",Table2[Bill],Table2[Agree Value])</f>
        <v>0</v>
      </c>
      <c r="G430">
        <f>IF(_7217[[#This Row],[Value]]=_7217[[#This Row],[Agree]],_7217[[#This Row],[Count]],0)</f>
        <v>0</v>
      </c>
      <c r="H430">
        <f>_xlfn.XLOOKUP("H.R. 7217",Table2[Bill],Table2[Weight?],"Error")</f>
        <v>10</v>
      </c>
    </row>
    <row r="431" spans="1:8" x14ac:dyDescent="0.2">
      <c r="A431" t="s">
        <v>483</v>
      </c>
      <c r="B431" t="s">
        <v>5</v>
      </c>
      <c r="C431" t="s">
        <v>123</v>
      </c>
      <c r="D431" t="s">
        <v>7</v>
      </c>
      <c r="E431">
        <f>IF(_7217[[#This Row],[Vote]]="YEA",1,0)</f>
        <v>1</v>
      </c>
      <c r="F431">
        <f>_xlfn.XLOOKUP("H.R. 7217",Table2[Bill],Table2[Agree Value])</f>
        <v>0</v>
      </c>
      <c r="G431">
        <f>IF(_7217[[#This Row],[Value]]=_7217[[#This Row],[Agree]],_7217[[#This Row],[Count]],0)</f>
        <v>0</v>
      </c>
      <c r="H431">
        <f>_xlfn.XLOOKUP("H.R. 7217",Table2[Bill],Table2[Weight?],"Error")</f>
        <v>10</v>
      </c>
    </row>
    <row r="432" spans="1:8" x14ac:dyDescent="0.2">
      <c r="A432" t="s">
        <v>484</v>
      </c>
      <c r="B432" t="s">
        <v>5</v>
      </c>
      <c r="C432" t="s">
        <v>29</v>
      </c>
      <c r="D432" t="s">
        <v>7</v>
      </c>
      <c r="E432">
        <f>IF(_7217[[#This Row],[Vote]]="YEA",1,0)</f>
        <v>1</v>
      </c>
      <c r="F432">
        <f>_xlfn.XLOOKUP("H.R. 7217",Table2[Bill],Table2[Agree Value])</f>
        <v>0</v>
      </c>
      <c r="G432">
        <f>IF(_7217[[#This Row],[Value]]=_7217[[#This Row],[Agree]],_7217[[#This Row],[Count]],0)</f>
        <v>0</v>
      </c>
      <c r="H432">
        <f>_xlfn.XLOOKUP("H.R. 7217",Table2[Bill],Table2[Weight?],"Error")</f>
        <v>10</v>
      </c>
    </row>
    <row r="433" spans="1:8" x14ac:dyDescent="0.2">
      <c r="A433" t="s">
        <v>485</v>
      </c>
      <c r="B433" t="s">
        <v>5</v>
      </c>
      <c r="C433" t="s">
        <v>387</v>
      </c>
      <c r="D433" t="s">
        <v>7</v>
      </c>
      <c r="E433">
        <f>IF(_7217[[#This Row],[Vote]]="YEA",1,0)</f>
        <v>1</v>
      </c>
      <c r="F433">
        <f>_xlfn.XLOOKUP("H.R. 7217",Table2[Bill],Table2[Agree Value])</f>
        <v>0</v>
      </c>
      <c r="G433">
        <f>IF(_7217[[#This Row],[Value]]=_7217[[#This Row],[Agree]],_7217[[#This Row],[Count]],0)</f>
        <v>0</v>
      </c>
      <c r="H433">
        <f>_xlfn.XLOOKUP("H.R. 7217",Table2[Bill],Table2[Weight?],"Error")</f>
        <v>10</v>
      </c>
    </row>
  </sheetData>
  <phoneticPr fontId="4" type="noConversion"/>
  <hyperlinks>
    <hyperlink ref="B1" r:id="rId1" display="https://www.congress.gov/bill/118th-congress/house-bill/7217?s=1&amp;r=26" xr:uid="{C873A944-1DFC-45BD-A38E-DF528DD442D8}"/>
  </hyperlinks>
  <pageMargins left="0.7" right="0.7" top="0.75" bottom="0.75" header="0.3" footer="0.3"/>
  <pageSetup orientation="portrait"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96AE4-6D61-48C8-BBF1-1A6AFF62117C}">
  <dimension ref="A1:H437"/>
  <sheetViews>
    <sheetView workbookViewId="0">
      <selection activeCell="G5" sqref="G5"/>
    </sheetView>
  </sheetViews>
  <sheetFormatPr baseColWidth="10" defaultColWidth="8.83203125" defaultRowHeight="15" x14ac:dyDescent="0.2"/>
  <cols>
    <col min="1" max="1" width="10.33203125" customWidth="1"/>
    <col min="3" max="3" width="19.83203125" customWidth="1"/>
    <col min="4" max="5" width="16.83203125" customWidth="1"/>
  </cols>
  <sheetData>
    <row r="1" spans="1:8" x14ac:dyDescent="0.2">
      <c r="A1" t="s">
        <v>523</v>
      </c>
      <c r="B1" s="6" t="s">
        <v>526</v>
      </c>
    </row>
    <row r="2" spans="1:8" x14ac:dyDescent="0.2">
      <c r="A2" t="s">
        <v>501</v>
      </c>
      <c r="B2" s="6"/>
    </row>
    <row r="3" spans="1:8" x14ac:dyDescent="0.2">
      <c r="A3" t="s">
        <v>558</v>
      </c>
      <c r="B3" s="6"/>
    </row>
    <row r="4" spans="1:8" x14ac:dyDescent="0.2">
      <c r="A4" t="s">
        <v>486</v>
      </c>
      <c r="B4" t="s">
        <v>487</v>
      </c>
      <c r="C4" t="s">
        <v>488</v>
      </c>
      <c r="D4" t="s">
        <v>489</v>
      </c>
      <c r="E4" t="s">
        <v>507</v>
      </c>
      <c r="F4" t="s">
        <v>502</v>
      </c>
      <c r="G4" t="s">
        <v>499</v>
      </c>
      <c r="H4" s="10" t="s">
        <v>553</v>
      </c>
    </row>
    <row r="5" spans="1:8" x14ac:dyDescent="0.2">
      <c r="A5" t="s">
        <v>0</v>
      </c>
      <c r="B5" t="s">
        <v>1</v>
      </c>
      <c r="C5" t="s">
        <v>2</v>
      </c>
      <c r="D5" t="s">
        <v>3</v>
      </c>
      <c r="E5">
        <f>IF(_6678[[#This Row],[Vote]]="YEA",1,0)</f>
        <v>0</v>
      </c>
      <c r="F5" cm="1">
        <f t="array" ref="F5">_xlfn.XLOOKUP(Table816[Bill],Table2[Bill],Table2[Agree Value])</f>
        <v>0</v>
      </c>
      <c r="G5">
        <f>IF(_6678[[#This Row],[Value]]=_6678[[#This Row],[Agree]],_6678[[#This Row],[Count]],0)</f>
        <v>6</v>
      </c>
      <c r="H5" cm="1">
        <f t="array" ref="H5">_xlfn.XLOOKUP(Table816[Bill],Table2[Bill],Table2[Weight?],"Error")</f>
        <v>6</v>
      </c>
    </row>
    <row r="6" spans="1:8" x14ac:dyDescent="0.2">
      <c r="A6" t="s">
        <v>4</v>
      </c>
      <c r="B6" t="s">
        <v>5</v>
      </c>
      <c r="C6" t="s">
        <v>6</v>
      </c>
      <c r="D6" t="s">
        <v>7</v>
      </c>
      <c r="E6">
        <f>IF(_6678[[#This Row],[Vote]]="YEA",1,0)</f>
        <v>1</v>
      </c>
      <c r="F6" cm="1">
        <f t="array" ref="F6">_xlfn.XLOOKUP(Table816[Bill],Table2[Bill],Table2[Agree Value])</f>
        <v>0</v>
      </c>
      <c r="G6">
        <f>IF(_6678[[#This Row],[Value]]=_6678[[#This Row],[Agree]],_6678[[#This Row],[Count]],0)</f>
        <v>0</v>
      </c>
      <c r="H6" cm="1">
        <f t="array" ref="H6">_xlfn.XLOOKUP(Table816[Bill],Table2[Bill],Table2[Weight?],"Error")</f>
        <v>6</v>
      </c>
    </row>
    <row r="7" spans="1:8" x14ac:dyDescent="0.2">
      <c r="A7" t="s">
        <v>8</v>
      </c>
      <c r="B7" t="s">
        <v>1</v>
      </c>
      <c r="C7" t="s">
        <v>9</v>
      </c>
      <c r="D7" t="s">
        <v>3</v>
      </c>
      <c r="E7">
        <f>IF(_6678[[#This Row],[Vote]]="YEA",1,0)</f>
        <v>0</v>
      </c>
      <c r="F7" cm="1">
        <f t="array" ref="F7">_xlfn.XLOOKUP(Table816[Bill],Table2[Bill],Table2[Agree Value])</f>
        <v>0</v>
      </c>
      <c r="G7">
        <f>IF(_6678[[#This Row],[Value]]=_6678[[#This Row],[Agree]],_6678[[#This Row],[Count]],0)</f>
        <v>6</v>
      </c>
      <c r="H7" cm="1">
        <f t="array" ref="H7">_xlfn.XLOOKUP(Table816[Bill],Table2[Bill],Table2[Weight?],"Error")</f>
        <v>6</v>
      </c>
    </row>
    <row r="8" spans="1:8" x14ac:dyDescent="0.2">
      <c r="A8" t="s">
        <v>10</v>
      </c>
      <c r="B8" t="s">
        <v>5</v>
      </c>
      <c r="C8" t="s">
        <v>11</v>
      </c>
      <c r="D8" t="s">
        <v>7</v>
      </c>
      <c r="E8">
        <f>IF(_6678[[#This Row],[Vote]]="YEA",1,0)</f>
        <v>1</v>
      </c>
      <c r="F8" cm="1">
        <f t="array" ref="F8">_xlfn.XLOOKUP(Table816[Bill],Table2[Bill],Table2[Agree Value])</f>
        <v>0</v>
      </c>
      <c r="G8">
        <f>IF(_6678[[#This Row],[Value]]=_6678[[#This Row],[Agree]],_6678[[#This Row],[Count]],0)</f>
        <v>0</v>
      </c>
      <c r="H8" cm="1">
        <f t="array" ref="H8">_xlfn.XLOOKUP(Table816[Bill],Table2[Bill],Table2[Weight?],"Error")</f>
        <v>6</v>
      </c>
    </row>
    <row r="9" spans="1:8" x14ac:dyDescent="0.2">
      <c r="A9" t="s">
        <v>12</v>
      </c>
      <c r="B9" t="s">
        <v>5</v>
      </c>
      <c r="C9" t="s">
        <v>13</v>
      </c>
      <c r="D9" t="s">
        <v>7</v>
      </c>
      <c r="E9">
        <f>IF(_6678[[#This Row],[Vote]]="YEA",1,0)</f>
        <v>1</v>
      </c>
      <c r="F9" cm="1">
        <f t="array" ref="F9">_xlfn.XLOOKUP(Table816[Bill],Table2[Bill],Table2[Agree Value])</f>
        <v>0</v>
      </c>
      <c r="G9">
        <f>IF(_6678[[#This Row],[Value]]=_6678[[#This Row],[Agree]],_6678[[#This Row],[Count]],0)</f>
        <v>0</v>
      </c>
      <c r="H9" cm="1">
        <f t="array" ref="H9">_xlfn.XLOOKUP(Table816[Bill],Table2[Bill],Table2[Weight?],"Error")</f>
        <v>6</v>
      </c>
    </row>
    <row r="10" spans="1:8" x14ac:dyDescent="0.2">
      <c r="A10" t="s">
        <v>14</v>
      </c>
      <c r="B10" t="s">
        <v>1</v>
      </c>
      <c r="C10" t="s">
        <v>15</v>
      </c>
      <c r="D10" t="s">
        <v>7</v>
      </c>
      <c r="E10">
        <f>IF(_6678[[#This Row],[Vote]]="YEA",1,0)</f>
        <v>1</v>
      </c>
      <c r="F10" cm="1">
        <f t="array" ref="F10">_xlfn.XLOOKUP(Table816[Bill],Table2[Bill],Table2[Agree Value])</f>
        <v>0</v>
      </c>
      <c r="G10">
        <f>IF(_6678[[#This Row],[Value]]=_6678[[#This Row],[Agree]],_6678[[#This Row],[Count]],0)</f>
        <v>0</v>
      </c>
      <c r="H10" cm="1">
        <f t="array" ref="H10">_xlfn.XLOOKUP(Table816[Bill],Table2[Bill],Table2[Weight?],"Error")</f>
        <v>6</v>
      </c>
    </row>
    <row r="11" spans="1:8" x14ac:dyDescent="0.2">
      <c r="A11" t="s">
        <v>16</v>
      </c>
      <c r="B11" t="s">
        <v>1</v>
      </c>
      <c r="C11" t="s">
        <v>17</v>
      </c>
      <c r="D11" t="s">
        <v>3</v>
      </c>
      <c r="E11">
        <f>IF(_6678[[#This Row],[Vote]]="YEA",1,0)</f>
        <v>0</v>
      </c>
      <c r="F11" cm="1">
        <f t="array" ref="F11">_xlfn.XLOOKUP(Table816[Bill],Table2[Bill],Table2[Agree Value])</f>
        <v>0</v>
      </c>
      <c r="G11">
        <f>IF(_6678[[#This Row],[Value]]=_6678[[#This Row],[Agree]],_6678[[#This Row],[Count]],0)</f>
        <v>6</v>
      </c>
      <c r="H11" cm="1">
        <f t="array" ref="H11">_xlfn.XLOOKUP(Table816[Bill],Table2[Bill],Table2[Weight?],"Error")</f>
        <v>6</v>
      </c>
    </row>
    <row r="12" spans="1:8" x14ac:dyDescent="0.2">
      <c r="A12" t="s">
        <v>18</v>
      </c>
      <c r="B12" t="s">
        <v>5</v>
      </c>
      <c r="C12" t="s">
        <v>19</v>
      </c>
      <c r="D12" t="s">
        <v>7</v>
      </c>
      <c r="E12">
        <f>IF(_6678[[#This Row],[Vote]]="YEA",1,0)</f>
        <v>1</v>
      </c>
      <c r="F12" cm="1">
        <f t="array" ref="F12">_xlfn.XLOOKUP(Table816[Bill],Table2[Bill],Table2[Agree Value])</f>
        <v>0</v>
      </c>
      <c r="G12">
        <f>IF(_6678[[#This Row],[Value]]=_6678[[#This Row],[Agree]],_6678[[#This Row],[Count]],0)</f>
        <v>0</v>
      </c>
      <c r="H12" cm="1">
        <f t="array" ref="H12">_xlfn.XLOOKUP(Table816[Bill],Table2[Bill],Table2[Weight?],"Error")</f>
        <v>6</v>
      </c>
    </row>
    <row r="13" spans="1:8" x14ac:dyDescent="0.2">
      <c r="A13" t="s">
        <v>20</v>
      </c>
      <c r="B13" t="s">
        <v>5</v>
      </c>
      <c r="C13" t="s">
        <v>21</v>
      </c>
      <c r="D13" t="s">
        <v>7</v>
      </c>
      <c r="E13">
        <f>IF(_6678[[#This Row],[Vote]]="YEA",1,0)</f>
        <v>1</v>
      </c>
      <c r="F13" cm="1">
        <f t="array" ref="F13">_xlfn.XLOOKUP(Table816[Bill],Table2[Bill],Table2[Agree Value])</f>
        <v>0</v>
      </c>
      <c r="G13">
        <f>IF(_6678[[#This Row],[Value]]=_6678[[#This Row],[Agree]],_6678[[#This Row],[Count]],0)</f>
        <v>0</v>
      </c>
      <c r="H13" cm="1">
        <f t="array" ref="H13">_xlfn.XLOOKUP(Table816[Bill],Table2[Bill],Table2[Weight?],"Error")</f>
        <v>6</v>
      </c>
    </row>
    <row r="14" spans="1:8" x14ac:dyDescent="0.2">
      <c r="A14" t="s">
        <v>22</v>
      </c>
      <c r="B14" t="s">
        <v>5</v>
      </c>
      <c r="C14" t="s">
        <v>15</v>
      </c>
      <c r="D14" t="s">
        <v>7</v>
      </c>
      <c r="E14">
        <f>IF(_6678[[#This Row],[Vote]]="YEA",1,0)</f>
        <v>1</v>
      </c>
      <c r="F14" cm="1">
        <f t="array" ref="F14">_xlfn.XLOOKUP(Table816[Bill],Table2[Bill],Table2[Agree Value])</f>
        <v>0</v>
      </c>
      <c r="G14">
        <f>IF(_6678[[#This Row],[Value]]=_6678[[#This Row],[Agree]],_6678[[#This Row],[Count]],0)</f>
        <v>0</v>
      </c>
      <c r="H14" cm="1">
        <f t="array" ref="H14">_xlfn.XLOOKUP(Table816[Bill],Table2[Bill],Table2[Weight?],"Error")</f>
        <v>6</v>
      </c>
    </row>
    <row r="15" spans="1:8" x14ac:dyDescent="0.2">
      <c r="A15" t="s">
        <v>23</v>
      </c>
      <c r="B15" t="s">
        <v>1</v>
      </c>
      <c r="C15" t="s">
        <v>24</v>
      </c>
      <c r="D15" t="s">
        <v>3</v>
      </c>
      <c r="E15">
        <f>IF(_6678[[#This Row],[Vote]]="YEA",1,0)</f>
        <v>0</v>
      </c>
      <c r="F15" cm="1">
        <f t="array" ref="F15">_xlfn.XLOOKUP(Table816[Bill],Table2[Bill],Table2[Agree Value])</f>
        <v>0</v>
      </c>
      <c r="G15">
        <f>IF(_6678[[#This Row],[Value]]=_6678[[#This Row],[Agree]],_6678[[#This Row],[Count]],0)</f>
        <v>6</v>
      </c>
      <c r="H15" cm="1">
        <f t="array" ref="H15">_xlfn.XLOOKUP(Table816[Bill],Table2[Bill],Table2[Weight?],"Error")</f>
        <v>6</v>
      </c>
    </row>
    <row r="16" spans="1:8" x14ac:dyDescent="0.2">
      <c r="A16" t="s">
        <v>25</v>
      </c>
      <c r="B16" t="s">
        <v>5</v>
      </c>
      <c r="C16" t="s">
        <v>15</v>
      </c>
      <c r="D16" t="s">
        <v>7</v>
      </c>
      <c r="E16">
        <f>IF(_6678[[#This Row],[Vote]]="YEA",1,0)</f>
        <v>1</v>
      </c>
      <c r="F16" cm="1">
        <f t="array" ref="F16">_xlfn.XLOOKUP(Table816[Bill],Table2[Bill],Table2[Agree Value])</f>
        <v>0</v>
      </c>
      <c r="G16">
        <f>IF(_6678[[#This Row],[Value]]=_6678[[#This Row],[Agree]],_6678[[#This Row],[Count]],0)</f>
        <v>0</v>
      </c>
      <c r="H16" cm="1">
        <f t="array" ref="H16">_xlfn.XLOOKUP(Table816[Bill],Table2[Bill],Table2[Weight?],"Error")</f>
        <v>6</v>
      </c>
    </row>
    <row r="17" spans="1:8" x14ac:dyDescent="0.2">
      <c r="A17" t="s">
        <v>26</v>
      </c>
      <c r="B17" t="s">
        <v>5</v>
      </c>
      <c r="C17" t="s">
        <v>27</v>
      </c>
      <c r="D17" t="s">
        <v>7</v>
      </c>
      <c r="E17">
        <f>IF(_6678[[#This Row],[Vote]]="YEA",1,0)</f>
        <v>1</v>
      </c>
      <c r="F17" cm="1">
        <f t="array" ref="F17">_xlfn.XLOOKUP(Table816[Bill],Table2[Bill],Table2[Agree Value])</f>
        <v>0</v>
      </c>
      <c r="G17">
        <f>IF(_6678[[#This Row],[Value]]=_6678[[#This Row],[Agree]],_6678[[#This Row],[Count]],0)</f>
        <v>0</v>
      </c>
      <c r="H17" cm="1">
        <f t="array" ref="H17">_xlfn.XLOOKUP(Table816[Bill],Table2[Bill],Table2[Weight?],"Error")</f>
        <v>6</v>
      </c>
    </row>
    <row r="18" spans="1:8" x14ac:dyDescent="0.2">
      <c r="A18" t="s">
        <v>28</v>
      </c>
      <c r="B18" t="s">
        <v>5</v>
      </c>
      <c r="C18" t="s">
        <v>29</v>
      </c>
      <c r="D18" t="s">
        <v>7</v>
      </c>
      <c r="E18">
        <f>IF(_6678[[#This Row],[Vote]]="YEA",1,0)</f>
        <v>1</v>
      </c>
      <c r="F18" cm="1">
        <f t="array" ref="F18">_xlfn.XLOOKUP(Table816[Bill],Table2[Bill],Table2[Agree Value])</f>
        <v>0</v>
      </c>
      <c r="G18">
        <f>IF(_6678[[#This Row],[Value]]=_6678[[#This Row],[Agree]],_6678[[#This Row],[Count]],0)</f>
        <v>0</v>
      </c>
      <c r="H18" cm="1">
        <f t="array" ref="H18">_xlfn.XLOOKUP(Table816[Bill],Table2[Bill],Table2[Weight?],"Error")</f>
        <v>6</v>
      </c>
    </row>
    <row r="19" spans="1:8" x14ac:dyDescent="0.2">
      <c r="A19" t="s">
        <v>30</v>
      </c>
      <c r="B19" t="s">
        <v>5</v>
      </c>
      <c r="C19" t="s">
        <v>31</v>
      </c>
      <c r="D19" t="s">
        <v>7</v>
      </c>
      <c r="E19">
        <f>IF(_6678[[#This Row],[Vote]]="YEA",1,0)</f>
        <v>1</v>
      </c>
      <c r="F19" cm="1">
        <f t="array" ref="F19">_xlfn.XLOOKUP(Table816[Bill],Table2[Bill],Table2[Agree Value])</f>
        <v>0</v>
      </c>
      <c r="G19">
        <f>IF(_6678[[#This Row],[Value]]=_6678[[#This Row],[Agree]],_6678[[#This Row],[Count]],0)</f>
        <v>0</v>
      </c>
      <c r="H19" cm="1">
        <f t="array" ref="H19">_xlfn.XLOOKUP(Table816[Bill],Table2[Bill],Table2[Weight?],"Error")</f>
        <v>6</v>
      </c>
    </row>
    <row r="20" spans="1:8" x14ac:dyDescent="0.2">
      <c r="A20" t="s">
        <v>32</v>
      </c>
      <c r="B20" t="s">
        <v>1</v>
      </c>
      <c r="C20" t="s">
        <v>33</v>
      </c>
      <c r="D20" t="s">
        <v>3</v>
      </c>
      <c r="E20">
        <f>IF(_6678[[#This Row],[Vote]]="YEA",1,0)</f>
        <v>0</v>
      </c>
      <c r="F20" cm="1">
        <f t="array" ref="F20">_xlfn.XLOOKUP(Table816[Bill],Table2[Bill],Table2[Agree Value])</f>
        <v>0</v>
      </c>
      <c r="G20">
        <f>IF(_6678[[#This Row],[Value]]=_6678[[#This Row],[Agree]],_6678[[#This Row],[Count]],0)</f>
        <v>6</v>
      </c>
      <c r="H20" cm="1">
        <f t="array" ref="H20">_xlfn.XLOOKUP(Table816[Bill],Table2[Bill],Table2[Weight?],"Error")</f>
        <v>6</v>
      </c>
    </row>
    <row r="21" spans="1:8" x14ac:dyDescent="0.2">
      <c r="A21" t="s">
        <v>34</v>
      </c>
      <c r="B21" t="s">
        <v>5</v>
      </c>
      <c r="C21" t="s">
        <v>29</v>
      </c>
      <c r="D21" t="s">
        <v>7</v>
      </c>
      <c r="E21">
        <f>IF(_6678[[#This Row],[Vote]]="YEA",1,0)</f>
        <v>1</v>
      </c>
      <c r="F21" cm="1">
        <f t="array" ref="F21">_xlfn.XLOOKUP(Table816[Bill],Table2[Bill],Table2[Agree Value])</f>
        <v>0</v>
      </c>
      <c r="G21">
        <f>IF(_6678[[#This Row],[Value]]=_6678[[#This Row],[Agree]],_6678[[#This Row],[Count]],0)</f>
        <v>0</v>
      </c>
      <c r="H21" cm="1">
        <f t="array" ref="H21">_xlfn.XLOOKUP(Table816[Bill],Table2[Bill],Table2[Weight?],"Error")</f>
        <v>6</v>
      </c>
    </row>
    <row r="22" spans="1:8" x14ac:dyDescent="0.2">
      <c r="A22" t="s">
        <v>35</v>
      </c>
      <c r="B22" t="s">
        <v>5</v>
      </c>
      <c r="C22" t="s">
        <v>36</v>
      </c>
      <c r="D22" t="s">
        <v>7</v>
      </c>
      <c r="E22">
        <f>IF(_6678[[#This Row],[Vote]]="YEA",1,0)</f>
        <v>1</v>
      </c>
      <c r="F22" cm="1">
        <f t="array" ref="F22">_xlfn.XLOOKUP(Table816[Bill],Table2[Bill],Table2[Agree Value])</f>
        <v>0</v>
      </c>
      <c r="G22">
        <f>IF(_6678[[#This Row],[Value]]=_6678[[#This Row],[Agree]],_6678[[#This Row],[Count]],0)</f>
        <v>0</v>
      </c>
      <c r="H22" cm="1">
        <f t="array" ref="H22">_xlfn.XLOOKUP(Table816[Bill],Table2[Bill],Table2[Weight?],"Error")</f>
        <v>6</v>
      </c>
    </row>
    <row r="23" spans="1:8" x14ac:dyDescent="0.2">
      <c r="A23" t="s">
        <v>37</v>
      </c>
      <c r="B23" t="s">
        <v>1</v>
      </c>
      <c r="C23" t="s">
        <v>9</v>
      </c>
      <c r="D23" t="s">
        <v>3</v>
      </c>
      <c r="E23">
        <f>IF(_6678[[#This Row],[Vote]]="YEA",1,0)</f>
        <v>0</v>
      </c>
      <c r="F23" cm="1">
        <f t="array" ref="F23">_xlfn.XLOOKUP(Table816[Bill],Table2[Bill],Table2[Agree Value])</f>
        <v>0</v>
      </c>
      <c r="G23">
        <f>IF(_6678[[#This Row],[Value]]=_6678[[#This Row],[Agree]],_6678[[#This Row],[Count]],0)</f>
        <v>6</v>
      </c>
      <c r="H23" cm="1">
        <f t="array" ref="H23">_xlfn.XLOOKUP(Table816[Bill],Table2[Bill],Table2[Weight?],"Error")</f>
        <v>6</v>
      </c>
    </row>
    <row r="24" spans="1:8" x14ac:dyDescent="0.2">
      <c r="A24" t="s">
        <v>38</v>
      </c>
      <c r="B24" t="s">
        <v>5</v>
      </c>
      <c r="C24" t="s">
        <v>39</v>
      </c>
      <c r="D24" t="s">
        <v>7</v>
      </c>
      <c r="E24">
        <f>IF(_6678[[#This Row],[Vote]]="YEA",1,0)</f>
        <v>1</v>
      </c>
      <c r="F24" cm="1">
        <f t="array" ref="F24">_xlfn.XLOOKUP(Table816[Bill],Table2[Bill],Table2[Agree Value])</f>
        <v>0</v>
      </c>
      <c r="G24">
        <f>IF(_6678[[#This Row],[Value]]=_6678[[#This Row],[Agree]],_6678[[#This Row],[Count]],0)</f>
        <v>0</v>
      </c>
      <c r="H24" cm="1">
        <f t="array" ref="H24">_xlfn.XLOOKUP(Table816[Bill],Table2[Bill],Table2[Weight?],"Error")</f>
        <v>6</v>
      </c>
    </row>
    <row r="25" spans="1:8" x14ac:dyDescent="0.2">
      <c r="A25" t="s">
        <v>40</v>
      </c>
      <c r="B25" t="s">
        <v>1</v>
      </c>
      <c r="C25" t="s">
        <v>31</v>
      </c>
      <c r="D25" t="s">
        <v>3</v>
      </c>
      <c r="E25">
        <f>IF(_6678[[#This Row],[Vote]]="YEA",1,0)</f>
        <v>0</v>
      </c>
      <c r="F25" cm="1">
        <f t="array" ref="F25">_xlfn.XLOOKUP(Table816[Bill],Table2[Bill],Table2[Agree Value])</f>
        <v>0</v>
      </c>
      <c r="G25">
        <f>IF(_6678[[#This Row],[Value]]=_6678[[#This Row],[Agree]],_6678[[#This Row],[Count]],0)</f>
        <v>6</v>
      </c>
      <c r="H25" cm="1">
        <f t="array" ref="H25">_xlfn.XLOOKUP(Table816[Bill],Table2[Bill],Table2[Weight?],"Error")</f>
        <v>6</v>
      </c>
    </row>
    <row r="26" spans="1:8" x14ac:dyDescent="0.2">
      <c r="A26" t="s">
        <v>41</v>
      </c>
      <c r="B26" t="s">
        <v>5</v>
      </c>
      <c r="C26" t="s">
        <v>42</v>
      </c>
      <c r="D26" t="s">
        <v>7</v>
      </c>
      <c r="E26">
        <f>IF(_6678[[#This Row],[Vote]]="YEA",1,0)</f>
        <v>1</v>
      </c>
      <c r="F26" cm="1">
        <f t="array" ref="F26">_xlfn.XLOOKUP(Table816[Bill],Table2[Bill],Table2[Agree Value])</f>
        <v>0</v>
      </c>
      <c r="G26">
        <f>IF(_6678[[#This Row],[Value]]=_6678[[#This Row],[Agree]],_6678[[#This Row],[Count]],0)</f>
        <v>0</v>
      </c>
      <c r="H26" cm="1">
        <f t="array" ref="H26">_xlfn.XLOOKUP(Table816[Bill],Table2[Bill],Table2[Weight?],"Error")</f>
        <v>6</v>
      </c>
    </row>
    <row r="27" spans="1:8" x14ac:dyDescent="0.2">
      <c r="A27" t="s">
        <v>43</v>
      </c>
      <c r="B27" t="s">
        <v>1</v>
      </c>
      <c r="C27" t="s">
        <v>9</v>
      </c>
      <c r="D27" t="s">
        <v>3</v>
      </c>
      <c r="E27">
        <f>IF(_6678[[#This Row],[Vote]]="YEA",1,0)</f>
        <v>0</v>
      </c>
      <c r="F27" cm="1">
        <f t="array" ref="F27">_xlfn.XLOOKUP(Table816[Bill],Table2[Bill],Table2[Agree Value])</f>
        <v>0</v>
      </c>
      <c r="G27">
        <f>IF(_6678[[#This Row],[Value]]=_6678[[#This Row],[Agree]],_6678[[#This Row],[Count]],0)</f>
        <v>6</v>
      </c>
      <c r="H27" cm="1">
        <f t="array" ref="H27">_xlfn.XLOOKUP(Table816[Bill],Table2[Bill],Table2[Weight?],"Error")</f>
        <v>6</v>
      </c>
    </row>
    <row r="28" spans="1:8" x14ac:dyDescent="0.2">
      <c r="A28" t="s">
        <v>44</v>
      </c>
      <c r="B28" t="s">
        <v>5</v>
      </c>
      <c r="C28" t="s">
        <v>45</v>
      </c>
      <c r="D28" t="s">
        <v>7</v>
      </c>
      <c r="E28">
        <f>IF(_6678[[#This Row],[Vote]]="YEA",1,0)</f>
        <v>1</v>
      </c>
      <c r="F28" cm="1">
        <f t="array" ref="F28">_xlfn.XLOOKUP(Table816[Bill],Table2[Bill],Table2[Agree Value])</f>
        <v>0</v>
      </c>
      <c r="G28">
        <f>IF(_6678[[#This Row],[Value]]=_6678[[#This Row],[Agree]],_6678[[#This Row],[Count]],0)</f>
        <v>0</v>
      </c>
      <c r="H28" cm="1">
        <f t="array" ref="H28">_xlfn.XLOOKUP(Table816[Bill],Table2[Bill],Table2[Weight?],"Error")</f>
        <v>6</v>
      </c>
    </row>
    <row r="29" spans="1:8" x14ac:dyDescent="0.2">
      <c r="A29" t="s">
        <v>46</v>
      </c>
      <c r="B29" t="s">
        <v>1</v>
      </c>
      <c r="C29" t="s">
        <v>47</v>
      </c>
      <c r="D29" t="s">
        <v>3</v>
      </c>
      <c r="E29">
        <f>IF(_6678[[#This Row],[Vote]]="YEA",1,0)</f>
        <v>0</v>
      </c>
      <c r="F29" cm="1">
        <f t="array" ref="F29">_xlfn.XLOOKUP(Table816[Bill],Table2[Bill],Table2[Agree Value])</f>
        <v>0</v>
      </c>
      <c r="G29">
        <f>IF(_6678[[#This Row],[Value]]=_6678[[#This Row],[Agree]],_6678[[#This Row],[Count]],0)</f>
        <v>6</v>
      </c>
      <c r="H29" cm="1">
        <f t="array" ref="H29">_xlfn.XLOOKUP(Table816[Bill],Table2[Bill],Table2[Weight?],"Error")</f>
        <v>6</v>
      </c>
    </row>
    <row r="30" spans="1:8" x14ac:dyDescent="0.2">
      <c r="A30" t="s">
        <v>48</v>
      </c>
      <c r="B30" t="s">
        <v>5</v>
      </c>
      <c r="C30" t="s">
        <v>49</v>
      </c>
      <c r="D30" t="s">
        <v>7</v>
      </c>
      <c r="E30">
        <f>IF(_6678[[#This Row],[Vote]]="YEA",1,0)</f>
        <v>1</v>
      </c>
      <c r="F30" cm="1">
        <f t="array" ref="F30">_xlfn.XLOOKUP(Table816[Bill],Table2[Bill],Table2[Agree Value])</f>
        <v>0</v>
      </c>
      <c r="G30">
        <f>IF(_6678[[#This Row],[Value]]=_6678[[#This Row],[Agree]],_6678[[#This Row],[Count]],0)</f>
        <v>0</v>
      </c>
      <c r="H30" cm="1">
        <f t="array" ref="H30">_xlfn.XLOOKUP(Table816[Bill],Table2[Bill],Table2[Weight?],"Error")</f>
        <v>6</v>
      </c>
    </row>
    <row r="31" spans="1:8" x14ac:dyDescent="0.2">
      <c r="A31" t="s">
        <v>50</v>
      </c>
      <c r="B31" t="s">
        <v>5</v>
      </c>
      <c r="C31" t="s">
        <v>51</v>
      </c>
      <c r="D31" t="s">
        <v>7</v>
      </c>
      <c r="E31">
        <f>IF(_6678[[#This Row],[Vote]]="YEA",1,0)</f>
        <v>1</v>
      </c>
      <c r="F31" cm="1">
        <f t="array" ref="F31">_xlfn.XLOOKUP(Table816[Bill],Table2[Bill],Table2[Agree Value])</f>
        <v>0</v>
      </c>
      <c r="G31">
        <f>IF(_6678[[#This Row],[Value]]=_6678[[#This Row],[Agree]],_6678[[#This Row],[Count]],0)</f>
        <v>0</v>
      </c>
      <c r="H31" cm="1">
        <f t="array" ref="H31">_xlfn.XLOOKUP(Table816[Bill],Table2[Bill],Table2[Weight?],"Error")</f>
        <v>6</v>
      </c>
    </row>
    <row r="32" spans="1:8" x14ac:dyDescent="0.2">
      <c r="A32" t="s">
        <v>52</v>
      </c>
      <c r="B32" t="s">
        <v>5</v>
      </c>
      <c r="C32" t="s">
        <v>39</v>
      </c>
      <c r="D32" t="s">
        <v>7</v>
      </c>
      <c r="E32">
        <f>IF(_6678[[#This Row],[Vote]]="YEA",1,0)</f>
        <v>1</v>
      </c>
      <c r="F32" cm="1">
        <f t="array" ref="F32">_xlfn.XLOOKUP(Table816[Bill],Table2[Bill],Table2[Agree Value])</f>
        <v>0</v>
      </c>
      <c r="G32">
        <f>IF(_6678[[#This Row],[Value]]=_6678[[#This Row],[Agree]],_6678[[#This Row],[Count]],0)</f>
        <v>0</v>
      </c>
      <c r="H32" cm="1">
        <f t="array" ref="H32">_xlfn.XLOOKUP(Table816[Bill],Table2[Bill],Table2[Weight?],"Error")</f>
        <v>6</v>
      </c>
    </row>
    <row r="33" spans="1:8" x14ac:dyDescent="0.2">
      <c r="A33" t="s">
        <v>53</v>
      </c>
      <c r="B33" t="s">
        <v>1</v>
      </c>
      <c r="C33" t="s">
        <v>13</v>
      </c>
      <c r="D33" t="s">
        <v>3</v>
      </c>
      <c r="E33">
        <f>IF(_6678[[#This Row],[Vote]]="YEA",1,0)</f>
        <v>0</v>
      </c>
      <c r="F33" cm="1">
        <f t="array" ref="F33">_xlfn.XLOOKUP(Table816[Bill],Table2[Bill],Table2[Agree Value])</f>
        <v>0</v>
      </c>
      <c r="G33">
        <f>IF(_6678[[#This Row],[Value]]=_6678[[#This Row],[Agree]],_6678[[#This Row],[Count]],0)</f>
        <v>6</v>
      </c>
      <c r="H33" cm="1">
        <f t="array" ref="H33">_xlfn.XLOOKUP(Table816[Bill],Table2[Bill],Table2[Weight?],"Error")</f>
        <v>6</v>
      </c>
    </row>
    <row r="34" spans="1:8" x14ac:dyDescent="0.2">
      <c r="A34" t="s">
        <v>54</v>
      </c>
      <c r="B34" t="s">
        <v>5</v>
      </c>
      <c r="C34" t="s">
        <v>2</v>
      </c>
      <c r="D34" t="s">
        <v>7</v>
      </c>
      <c r="E34">
        <f>IF(_6678[[#This Row],[Vote]]="YEA",1,0)</f>
        <v>1</v>
      </c>
      <c r="F34" cm="1">
        <f t="array" ref="F34">_xlfn.XLOOKUP(Table816[Bill],Table2[Bill],Table2[Agree Value])</f>
        <v>0</v>
      </c>
      <c r="G34">
        <f>IF(_6678[[#This Row],[Value]]=_6678[[#This Row],[Agree]],_6678[[#This Row],[Count]],0)</f>
        <v>0</v>
      </c>
      <c r="H34" cm="1">
        <f t="array" ref="H34">_xlfn.XLOOKUP(Table816[Bill],Table2[Bill],Table2[Weight?],"Error")</f>
        <v>6</v>
      </c>
    </row>
    <row r="35" spans="1:8" x14ac:dyDescent="0.2">
      <c r="A35" t="s">
        <v>55</v>
      </c>
      <c r="B35" t="s">
        <v>1</v>
      </c>
      <c r="C35" t="s">
        <v>42</v>
      </c>
      <c r="D35" t="s">
        <v>3</v>
      </c>
      <c r="E35">
        <f>IF(_6678[[#This Row],[Vote]]="YEA",1,0)</f>
        <v>0</v>
      </c>
      <c r="F35" cm="1">
        <f t="array" ref="F35">_xlfn.XLOOKUP(Table816[Bill],Table2[Bill],Table2[Agree Value])</f>
        <v>0</v>
      </c>
      <c r="G35">
        <f>IF(_6678[[#This Row],[Value]]=_6678[[#This Row],[Agree]],_6678[[#This Row],[Count]],0)</f>
        <v>6</v>
      </c>
      <c r="H35" cm="1">
        <f t="array" ref="H35">_xlfn.XLOOKUP(Table816[Bill],Table2[Bill],Table2[Weight?],"Error")</f>
        <v>6</v>
      </c>
    </row>
    <row r="36" spans="1:8" x14ac:dyDescent="0.2">
      <c r="A36" t="s">
        <v>56</v>
      </c>
      <c r="B36" t="s">
        <v>1</v>
      </c>
      <c r="C36" t="s">
        <v>57</v>
      </c>
      <c r="D36" t="s">
        <v>3</v>
      </c>
      <c r="E36">
        <f>IF(_6678[[#This Row],[Vote]]="YEA",1,0)</f>
        <v>0</v>
      </c>
      <c r="F36" cm="1">
        <f t="array" ref="F36">_xlfn.XLOOKUP(Table816[Bill],Table2[Bill],Table2[Agree Value])</f>
        <v>0</v>
      </c>
      <c r="G36">
        <f>IF(_6678[[#This Row],[Value]]=_6678[[#This Row],[Agree]],_6678[[#This Row],[Count]],0)</f>
        <v>6</v>
      </c>
      <c r="H36" cm="1">
        <f t="array" ref="H36">_xlfn.XLOOKUP(Table816[Bill],Table2[Bill],Table2[Weight?],"Error")</f>
        <v>6</v>
      </c>
    </row>
    <row r="37" spans="1:8" x14ac:dyDescent="0.2">
      <c r="A37" t="s">
        <v>58</v>
      </c>
      <c r="B37" t="s">
        <v>5</v>
      </c>
      <c r="C37" t="s">
        <v>59</v>
      </c>
      <c r="D37" t="s">
        <v>7</v>
      </c>
      <c r="E37">
        <f>IF(_6678[[#This Row],[Vote]]="YEA",1,0)</f>
        <v>1</v>
      </c>
      <c r="F37" cm="1">
        <f t="array" ref="F37">_xlfn.XLOOKUP(Table816[Bill],Table2[Bill],Table2[Agree Value])</f>
        <v>0</v>
      </c>
      <c r="G37">
        <f>IF(_6678[[#This Row],[Value]]=_6678[[#This Row],[Agree]],_6678[[#This Row],[Count]],0)</f>
        <v>0</v>
      </c>
      <c r="H37" cm="1">
        <f t="array" ref="H37">_xlfn.XLOOKUP(Table816[Bill],Table2[Bill],Table2[Weight?],"Error")</f>
        <v>6</v>
      </c>
    </row>
    <row r="38" spans="1:8" x14ac:dyDescent="0.2">
      <c r="A38" t="s">
        <v>60</v>
      </c>
      <c r="B38" t="s">
        <v>1</v>
      </c>
      <c r="C38" t="s">
        <v>42</v>
      </c>
      <c r="D38" t="s">
        <v>3</v>
      </c>
      <c r="E38">
        <f>IF(_6678[[#This Row],[Vote]]="YEA",1,0)</f>
        <v>0</v>
      </c>
      <c r="F38" cm="1">
        <f t="array" ref="F38">_xlfn.XLOOKUP(Table816[Bill],Table2[Bill],Table2[Agree Value])</f>
        <v>0</v>
      </c>
      <c r="G38">
        <f>IF(_6678[[#This Row],[Value]]=_6678[[#This Row],[Agree]],_6678[[#This Row],[Count]],0)</f>
        <v>6</v>
      </c>
      <c r="H38" cm="1">
        <f t="array" ref="H38">_xlfn.XLOOKUP(Table816[Bill],Table2[Bill],Table2[Weight?],"Error")</f>
        <v>6</v>
      </c>
    </row>
    <row r="39" spans="1:8" x14ac:dyDescent="0.2">
      <c r="A39" t="s">
        <v>61</v>
      </c>
      <c r="B39" t="s">
        <v>5</v>
      </c>
      <c r="C39" t="s">
        <v>62</v>
      </c>
      <c r="D39" t="s">
        <v>7</v>
      </c>
      <c r="E39">
        <f>IF(_6678[[#This Row],[Vote]]="YEA",1,0)</f>
        <v>1</v>
      </c>
      <c r="F39" cm="1">
        <f t="array" ref="F39">_xlfn.XLOOKUP(Table816[Bill],Table2[Bill],Table2[Agree Value])</f>
        <v>0</v>
      </c>
      <c r="G39">
        <f>IF(_6678[[#This Row],[Value]]=_6678[[#This Row],[Agree]],_6678[[#This Row],[Count]],0)</f>
        <v>0</v>
      </c>
      <c r="H39" cm="1">
        <f t="array" ref="H39">_xlfn.XLOOKUP(Table816[Bill],Table2[Bill],Table2[Weight?],"Error")</f>
        <v>6</v>
      </c>
    </row>
    <row r="40" spans="1:8" x14ac:dyDescent="0.2">
      <c r="A40" t="s">
        <v>63</v>
      </c>
      <c r="B40" t="s">
        <v>1</v>
      </c>
      <c r="C40" t="s">
        <v>64</v>
      </c>
      <c r="D40" t="s">
        <v>3</v>
      </c>
      <c r="E40">
        <f>IF(_6678[[#This Row],[Vote]]="YEA",1,0)</f>
        <v>0</v>
      </c>
      <c r="F40" cm="1">
        <f t="array" ref="F40">_xlfn.XLOOKUP(Table816[Bill],Table2[Bill],Table2[Agree Value])</f>
        <v>0</v>
      </c>
      <c r="G40">
        <f>IF(_6678[[#This Row],[Value]]=_6678[[#This Row],[Agree]],_6678[[#This Row],[Count]],0)</f>
        <v>6</v>
      </c>
      <c r="H40" cm="1">
        <f t="array" ref="H40">_xlfn.XLOOKUP(Table816[Bill],Table2[Bill],Table2[Weight?],"Error")</f>
        <v>6</v>
      </c>
    </row>
    <row r="41" spans="1:8" x14ac:dyDescent="0.2">
      <c r="A41" t="s">
        <v>65</v>
      </c>
      <c r="B41" t="s">
        <v>1</v>
      </c>
      <c r="C41" t="s">
        <v>66</v>
      </c>
      <c r="D41" t="s">
        <v>7</v>
      </c>
      <c r="E41">
        <f>IF(_6678[[#This Row],[Vote]]="YEA",1,0)</f>
        <v>1</v>
      </c>
      <c r="F41" cm="1">
        <f t="array" ref="F41">_xlfn.XLOOKUP(Table816[Bill],Table2[Bill],Table2[Agree Value])</f>
        <v>0</v>
      </c>
      <c r="G41">
        <f>IF(_6678[[#This Row],[Value]]=_6678[[#This Row],[Agree]],_6678[[#This Row],[Count]],0)</f>
        <v>0</v>
      </c>
      <c r="H41" cm="1">
        <f t="array" ref="H41">_xlfn.XLOOKUP(Table816[Bill],Table2[Bill],Table2[Weight?],"Error")</f>
        <v>6</v>
      </c>
    </row>
    <row r="42" spans="1:8" x14ac:dyDescent="0.2">
      <c r="A42" t="s">
        <v>67</v>
      </c>
      <c r="B42" t="s">
        <v>5</v>
      </c>
      <c r="C42" t="s">
        <v>49</v>
      </c>
      <c r="D42" t="s">
        <v>7</v>
      </c>
      <c r="E42">
        <f>IF(_6678[[#This Row],[Vote]]="YEA",1,0)</f>
        <v>1</v>
      </c>
      <c r="F42" cm="1">
        <f t="array" ref="F42">_xlfn.XLOOKUP(Table816[Bill],Table2[Bill],Table2[Agree Value])</f>
        <v>0</v>
      </c>
      <c r="G42">
        <f>IF(_6678[[#This Row],[Value]]=_6678[[#This Row],[Agree]],_6678[[#This Row],[Count]],0)</f>
        <v>0</v>
      </c>
      <c r="H42" cm="1">
        <f t="array" ref="H42">_xlfn.XLOOKUP(Table816[Bill],Table2[Bill],Table2[Weight?],"Error")</f>
        <v>6</v>
      </c>
    </row>
    <row r="43" spans="1:8" x14ac:dyDescent="0.2">
      <c r="A43" t="s">
        <v>68</v>
      </c>
      <c r="B43" t="s">
        <v>1</v>
      </c>
      <c r="C43" t="s">
        <v>31</v>
      </c>
      <c r="D43" t="s">
        <v>3</v>
      </c>
      <c r="E43">
        <f>IF(_6678[[#This Row],[Vote]]="YEA",1,0)</f>
        <v>0</v>
      </c>
      <c r="F43" cm="1">
        <f t="array" ref="F43">_xlfn.XLOOKUP(Table816[Bill],Table2[Bill],Table2[Agree Value])</f>
        <v>0</v>
      </c>
      <c r="G43">
        <f>IF(_6678[[#This Row],[Value]]=_6678[[#This Row],[Agree]],_6678[[#This Row],[Count]],0)</f>
        <v>6</v>
      </c>
      <c r="H43" cm="1">
        <f t="array" ref="H43">_xlfn.XLOOKUP(Table816[Bill],Table2[Bill],Table2[Weight?],"Error")</f>
        <v>6</v>
      </c>
    </row>
    <row r="44" spans="1:8" x14ac:dyDescent="0.2">
      <c r="A44" t="s">
        <v>69</v>
      </c>
      <c r="B44" t="s">
        <v>1</v>
      </c>
      <c r="C44" t="s">
        <v>9</v>
      </c>
      <c r="D44" t="s">
        <v>3</v>
      </c>
      <c r="E44">
        <f>IF(_6678[[#This Row],[Vote]]="YEA",1,0)</f>
        <v>0</v>
      </c>
      <c r="F44" cm="1">
        <f t="array" ref="F44">_xlfn.XLOOKUP(Table816[Bill],Table2[Bill],Table2[Agree Value])</f>
        <v>0</v>
      </c>
      <c r="G44">
        <f>IF(_6678[[#This Row],[Value]]=_6678[[#This Row],[Agree]],_6678[[#This Row],[Count]],0)</f>
        <v>6</v>
      </c>
      <c r="H44" cm="1">
        <f t="array" ref="H44">_xlfn.XLOOKUP(Table816[Bill],Table2[Bill],Table2[Weight?],"Error")</f>
        <v>6</v>
      </c>
    </row>
    <row r="45" spans="1:8" x14ac:dyDescent="0.2">
      <c r="A45" t="s">
        <v>70</v>
      </c>
      <c r="B45" t="s">
        <v>5</v>
      </c>
      <c r="C45" t="s">
        <v>39</v>
      </c>
      <c r="D45" t="s">
        <v>7</v>
      </c>
      <c r="E45">
        <f>IF(_6678[[#This Row],[Vote]]="YEA",1,0)</f>
        <v>1</v>
      </c>
      <c r="F45" cm="1">
        <f t="array" ref="F45">_xlfn.XLOOKUP(Table816[Bill],Table2[Bill],Table2[Agree Value])</f>
        <v>0</v>
      </c>
      <c r="G45">
        <f>IF(_6678[[#This Row],[Value]]=_6678[[#This Row],[Agree]],_6678[[#This Row],[Count]],0)</f>
        <v>0</v>
      </c>
      <c r="H45" cm="1">
        <f t="array" ref="H45">_xlfn.XLOOKUP(Table816[Bill],Table2[Bill],Table2[Weight?],"Error")</f>
        <v>6</v>
      </c>
    </row>
    <row r="46" spans="1:8" x14ac:dyDescent="0.2">
      <c r="A46" t="s">
        <v>71</v>
      </c>
      <c r="B46" t="s">
        <v>5</v>
      </c>
      <c r="C46" t="s">
        <v>59</v>
      </c>
      <c r="D46" t="s">
        <v>7</v>
      </c>
      <c r="E46">
        <f>IF(_6678[[#This Row],[Vote]]="YEA",1,0)</f>
        <v>1</v>
      </c>
      <c r="F46" cm="1">
        <f t="array" ref="F46">_xlfn.XLOOKUP(Table816[Bill],Table2[Bill],Table2[Agree Value])</f>
        <v>0</v>
      </c>
      <c r="G46">
        <f>IF(_6678[[#This Row],[Value]]=_6678[[#This Row],[Agree]],_6678[[#This Row],[Count]],0)</f>
        <v>0</v>
      </c>
      <c r="H46" cm="1">
        <f t="array" ref="H46">_xlfn.XLOOKUP(Table816[Bill],Table2[Bill],Table2[Weight?],"Error")</f>
        <v>6</v>
      </c>
    </row>
    <row r="47" spans="1:8" x14ac:dyDescent="0.2">
      <c r="A47" t="s">
        <v>72</v>
      </c>
      <c r="B47" t="s">
        <v>5</v>
      </c>
      <c r="C47" t="s">
        <v>29</v>
      </c>
      <c r="D47" t="s">
        <v>7</v>
      </c>
      <c r="E47">
        <f>IF(_6678[[#This Row],[Vote]]="YEA",1,0)</f>
        <v>1</v>
      </c>
      <c r="F47" cm="1">
        <f t="array" ref="F47">_xlfn.XLOOKUP(Table816[Bill],Table2[Bill],Table2[Agree Value])</f>
        <v>0</v>
      </c>
      <c r="G47">
        <f>IF(_6678[[#This Row],[Value]]=_6678[[#This Row],[Agree]],_6678[[#This Row],[Count]],0)</f>
        <v>0</v>
      </c>
      <c r="H47" cm="1">
        <f t="array" ref="H47">_xlfn.XLOOKUP(Table816[Bill],Table2[Bill],Table2[Weight?],"Error")</f>
        <v>6</v>
      </c>
    </row>
    <row r="48" spans="1:8" x14ac:dyDescent="0.2">
      <c r="A48" t="s">
        <v>73</v>
      </c>
      <c r="B48" t="s">
        <v>1</v>
      </c>
      <c r="C48" t="s">
        <v>62</v>
      </c>
      <c r="D48" t="s">
        <v>7</v>
      </c>
      <c r="E48">
        <f>IF(_6678[[#This Row],[Vote]]="YEA",1,0)</f>
        <v>1</v>
      </c>
      <c r="F48" cm="1">
        <f t="array" ref="F48">_xlfn.XLOOKUP(Table816[Bill],Table2[Bill],Table2[Agree Value])</f>
        <v>0</v>
      </c>
      <c r="G48">
        <f>IF(_6678[[#This Row],[Value]]=_6678[[#This Row],[Agree]],_6678[[#This Row],[Count]],0)</f>
        <v>0</v>
      </c>
      <c r="H48" cm="1">
        <f t="array" ref="H48">_xlfn.XLOOKUP(Table816[Bill],Table2[Bill],Table2[Weight?],"Error")</f>
        <v>6</v>
      </c>
    </row>
    <row r="49" spans="1:8" x14ac:dyDescent="0.2">
      <c r="A49" t="s">
        <v>74</v>
      </c>
      <c r="B49" t="s">
        <v>5</v>
      </c>
      <c r="C49" t="s">
        <v>75</v>
      </c>
      <c r="D49" t="s">
        <v>7</v>
      </c>
      <c r="E49">
        <f>IF(_6678[[#This Row],[Vote]]="YEA",1,0)</f>
        <v>1</v>
      </c>
      <c r="F49" cm="1">
        <f t="array" ref="F49">_xlfn.XLOOKUP(Table816[Bill],Table2[Bill],Table2[Agree Value])</f>
        <v>0</v>
      </c>
      <c r="G49">
        <f>IF(_6678[[#This Row],[Value]]=_6678[[#This Row],[Agree]],_6678[[#This Row],[Count]],0)</f>
        <v>0</v>
      </c>
      <c r="H49" cm="1">
        <f t="array" ref="H49">_xlfn.XLOOKUP(Table816[Bill],Table2[Bill],Table2[Weight?],"Error")</f>
        <v>6</v>
      </c>
    </row>
    <row r="50" spans="1:8" x14ac:dyDescent="0.2">
      <c r="A50" t="s">
        <v>76</v>
      </c>
      <c r="B50" t="s">
        <v>5</v>
      </c>
      <c r="C50" t="s">
        <v>15</v>
      </c>
      <c r="D50" t="s">
        <v>7</v>
      </c>
      <c r="E50">
        <f>IF(_6678[[#This Row],[Vote]]="YEA",1,0)</f>
        <v>1</v>
      </c>
      <c r="F50" cm="1">
        <f t="array" ref="F50">_xlfn.XLOOKUP(Table816[Bill],Table2[Bill],Table2[Agree Value])</f>
        <v>0</v>
      </c>
      <c r="G50">
        <f>IF(_6678[[#This Row],[Value]]=_6678[[#This Row],[Agree]],_6678[[#This Row],[Count]],0)</f>
        <v>0</v>
      </c>
      <c r="H50" cm="1">
        <f t="array" ref="H50">_xlfn.XLOOKUP(Table816[Bill],Table2[Bill],Table2[Weight?],"Error")</f>
        <v>6</v>
      </c>
    </row>
    <row r="51" spans="1:8" x14ac:dyDescent="0.2">
      <c r="A51" t="s">
        <v>77</v>
      </c>
      <c r="B51" t="s">
        <v>5</v>
      </c>
      <c r="C51" t="s">
        <v>11</v>
      </c>
      <c r="D51" t="s">
        <v>7</v>
      </c>
      <c r="E51">
        <f>IF(_6678[[#This Row],[Vote]]="YEA",1,0)</f>
        <v>1</v>
      </c>
      <c r="F51" cm="1">
        <f t="array" ref="F51">_xlfn.XLOOKUP(Table816[Bill],Table2[Bill],Table2[Agree Value])</f>
        <v>0</v>
      </c>
      <c r="G51">
        <f>IF(_6678[[#This Row],[Value]]=_6678[[#This Row],[Agree]],_6678[[#This Row],[Count]],0)</f>
        <v>0</v>
      </c>
      <c r="H51" cm="1">
        <f t="array" ref="H51">_xlfn.XLOOKUP(Table816[Bill],Table2[Bill],Table2[Weight?],"Error")</f>
        <v>6</v>
      </c>
    </row>
    <row r="52" spans="1:8" x14ac:dyDescent="0.2">
      <c r="A52" t="s">
        <v>78</v>
      </c>
      <c r="B52" t="s">
        <v>1</v>
      </c>
      <c r="C52" t="s">
        <v>11</v>
      </c>
      <c r="D52" t="s">
        <v>3</v>
      </c>
      <c r="E52">
        <f>IF(_6678[[#This Row],[Vote]]="YEA",1,0)</f>
        <v>0</v>
      </c>
      <c r="F52" cm="1">
        <f t="array" ref="F52">_xlfn.XLOOKUP(Table816[Bill],Table2[Bill],Table2[Agree Value])</f>
        <v>0</v>
      </c>
      <c r="G52">
        <f>IF(_6678[[#This Row],[Value]]=_6678[[#This Row],[Agree]],_6678[[#This Row],[Count]],0)</f>
        <v>6</v>
      </c>
      <c r="H52" cm="1">
        <f t="array" ref="H52">_xlfn.XLOOKUP(Table816[Bill],Table2[Bill],Table2[Weight?],"Error")</f>
        <v>6</v>
      </c>
    </row>
    <row r="53" spans="1:8" x14ac:dyDescent="0.2">
      <c r="A53" t="s">
        <v>79</v>
      </c>
      <c r="B53" t="s">
        <v>5</v>
      </c>
      <c r="C53" t="s">
        <v>9</v>
      </c>
      <c r="D53" t="s">
        <v>7</v>
      </c>
      <c r="E53">
        <f>IF(_6678[[#This Row],[Vote]]="YEA",1,0)</f>
        <v>1</v>
      </c>
      <c r="F53" cm="1">
        <f t="array" ref="F53">_xlfn.XLOOKUP(Table816[Bill],Table2[Bill],Table2[Agree Value])</f>
        <v>0</v>
      </c>
      <c r="G53">
        <f>IF(_6678[[#This Row],[Value]]=_6678[[#This Row],[Agree]],_6678[[#This Row],[Count]],0)</f>
        <v>0</v>
      </c>
      <c r="H53" cm="1">
        <f t="array" ref="H53">_xlfn.XLOOKUP(Table816[Bill],Table2[Bill],Table2[Weight?],"Error")</f>
        <v>6</v>
      </c>
    </row>
    <row r="54" spans="1:8" x14ac:dyDescent="0.2">
      <c r="A54" t="s">
        <v>80</v>
      </c>
      <c r="B54" t="s">
        <v>5</v>
      </c>
      <c r="C54" t="s">
        <v>39</v>
      </c>
      <c r="D54" t="s">
        <v>7</v>
      </c>
      <c r="E54">
        <f>IF(_6678[[#This Row],[Vote]]="YEA",1,0)</f>
        <v>1</v>
      </c>
      <c r="F54" cm="1">
        <f t="array" ref="F54">_xlfn.XLOOKUP(Table816[Bill],Table2[Bill],Table2[Agree Value])</f>
        <v>0</v>
      </c>
      <c r="G54">
        <f>IF(_6678[[#This Row],[Value]]=_6678[[#This Row],[Agree]],_6678[[#This Row],[Count]],0)</f>
        <v>0</v>
      </c>
      <c r="H54" cm="1">
        <f t="array" ref="H54">_xlfn.XLOOKUP(Table816[Bill],Table2[Bill],Table2[Weight?],"Error")</f>
        <v>6</v>
      </c>
    </row>
    <row r="55" spans="1:8" x14ac:dyDescent="0.2">
      <c r="A55" t="s">
        <v>81</v>
      </c>
      <c r="B55" t="s">
        <v>1</v>
      </c>
      <c r="C55" t="s">
        <v>59</v>
      </c>
      <c r="D55" t="s">
        <v>7</v>
      </c>
      <c r="E55">
        <f>IF(_6678[[#This Row],[Vote]]="YEA",1,0)</f>
        <v>1</v>
      </c>
      <c r="F55" cm="1">
        <f t="array" ref="F55">_xlfn.XLOOKUP(Table816[Bill],Table2[Bill],Table2[Agree Value])</f>
        <v>0</v>
      </c>
      <c r="G55">
        <f>IF(_6678[[#This Row],[Value]]=_6678[[#This Row],[Agree]],_6678[[#This Row],[Count]],0)</f>
        <v>0</v>
      </c>
      <c r="H55" cm="1">
        <f t="array" ref="H55">_xlfn.XLOOKUP(Table816[Bill],Table2[Bill],Table2[Weight?],"Error")</f>
        <v>6</v>
      </c>
    </row>
    <row r="56" spans="1:8" x14ac:dyDescent="0.2">
      <c r="A56" t="s">
        <v>82</v>
      </c>
      <c r="B56" t="s">
        <v>1</v>
      </c>
      <c r="C56" t="s">
        <v>9</v>
      </c>
      <c r="D56" t="s">
        <v>3</v>
      </c>
      <c r="E56">
        <f>IF(_6678[[#This Row],[Vote]]="YEA",1,0)</f>
        <v>0</v>
      </c>
      <c r="F56" cm="1">
        <f t="array" ref="F56">_xlfn.XLOOKUP(Table816[Bill],Table2[Bill],Table2[Agree Value])</f>
        <v>0</v>
      </c>
      <c r="G56">
        <f>IF(_6678[[#This Row],[Value]]=_6678[[#This Row],[Agree]],_6678[[#This Row],[Count]],0)</f>
        <v>6</v>
      </c>
      <c r="H56" cm="1">
        <f t="array" ref="H56">_xlfn.XLOOKUP(Table816[Bill],Table2[Bill],Table2[Weight?],"Error")</f>
        <v>6</v>
      </c>
    </row>
    <row r="57" spans="1:8" x14ac:dyDescent="0.2">
      <c r="A57" t="s">
        <v>83</v>
      </c>
      <c r="B57" t="s">
        <v>1</v>
      </c>
      <c r="C57" t="s">
        <v>9</v>
      </c>
      <c r="D57" t="s">
        <v>3</v>
      </c>
      <c r="E57">
        <f>IF(_6678[[#This Row],[Vote]]="YEA",1,0)</f>
        <v>0</v>
      </c>
      <c r="F57" cm="1">
        <f t="array" ref="F57">_xlfn.XLOOKUP(Table816[Bill],Table2[Bill],Table2[Agree Value])</f>
        <v>0</v>
      </c>
      <c r="G57">
        <f>IF(_6678[[#This Row],[Value]]=_6678[[#This Row],[Agree]],_6678[[#This Row],[Count]],0)</f>
        <v>6</v>
      </c>
      <c r="H57" cm="1">
        <f t="array" ref="H57">_xlfn.XLOOKUP(Table816[Bill],Table2[Bill],Table2[Weight?],"Error")</f>
        <v>6</v>
      </c>
    </row>
    <row r="58" spans="1:8" x14ac:dyDescent="0.2">
      <c r="A58" t="s">
        <v>84</v>
      </c>
      <c r="B58" t="s">
        <v>5</v>
      </c>
      <c r="C58" t="s">
        <v>31</v>
      </c>
      <c r="D58" t="s">
        <v>7</v>
      </c>
      <c r="E58">
        <f>IF(_6678[[#This Row],[Vote]]="YEA",1,0)</f>
        <v>1</v>
      </c>
      <c r="F58" cm="1">
        <f t="array" ref="F58">_xlfn.XLOOKUP(Table816[Bill],Table2[Bill],Table2[Agree Value])</f>
        <v>0</v>
      </c>
      <c r="G58">
        <f>IF(_6678[[#This Row],[Value]]=_6678[[#This Row],[Agree]],_6678[[#This Row],[Count]],0)</f>
        <v>0</v>
      </c>
      <c r="H58" cm="1">
        <f t="array" ref="H58">_xlfn.XLOOKUP(Table816[Bill],Table2[Bill],Table2[Weight?],"Error")</f>
        <v>6</v>
      </c>
    </row>
    <row r="59" spans="1:8" x14ac:dyDescent="0.2">
      <c r="A59" t="s">
        <v>85</v>
      </c>
      <c r="B59" t="s">
        <v>5</v>
      </c>
      <c r="C59" t="s">
        <v>6</v>
      </c>
      <c r="D59" t="s">
        <v>7</v>
      </c>
      <c r="E59">
        <f>IF(_6678[[#This Row],[Vote]]="YEA",1,0)</f>
        <v>1</v>
      </c>
      <c r="F59" cm="1">
        <f t="array" ref="F59">_xlfn.XLOOKUP(Table816[Bill],Table2[Bill],Table2[Agree Value])</f>
        <v>0</v>
      </c>
      <c r="G59">
        <f>IF(_6678[[#This Row],[Value]]=_6678[[#This Row],[Agree]],_6678[[#This Row],[Count]],0)</f>
        <v>0</v>
      </c>
      <c r="H59" cm="1">
        <f t="array" ref="H59">_xlfn.XLOOKUP(Table816[Bill],Table2[Bill],Table2[Weight?],"Error")</f>
        <v>6</v>
      </c>
    </row>
    <row r="60" spans="1:8" x14ac:dyDescent="0.2">
      <c r="A60" t="s">
        <v>86</v>
      </c>
      <c r="B60" t="s">
        <v>1</v>
      </c>
      <c r="C60" t="s">
        <v>29</v>
      </c>
      <c r="D60" t="s">
        <v>3</v>
      </c>
      <c r="E60">
        <f>IF(_6678[[#This Row],[Vote]]="YEA",1,0)</f>
        <v>0</v>
      </c>
      <c r="F60" cm="1">
        <f t="array" ref="F60">_xlfn.XLOOKUP(Table816[Bill],Table2[Bill],Table2[Agree Value])</f>
        <v>0</v>
      </c>
      <c r="G60">
        <f>IF(_6678[[#This Row],[Value]]=_6678[[#This Row],[Agree]],_6678[[#This Row],[Count]],0)</f>
        <v>6</v>
      </c>
      <c r="H60" cm="1">
        <f t="array" ref="H60">_xlfn.XLOOKUP(Table816[Bill],Table2[Bill],Table2[Weight?],"Error")</f>
        <v>6</v>
      </c>
    </row>
    <row r="61" spans="1:8" x14ac:dyDescent="0.2">
      <c r="A61" t="s">
        <v>87</v>
      </c>
      <c r="B61" t="s">
        <v>5</v>
      </c>
      <c r="C61" t="s">
        <v>13</v>
      </c>
      <c r="D61" t="s">
        <v>7</v>
      </c>
      <c r="E61">
        <f>IF(_6678[[#This Row],[Vote]]="YEA",1,0)</f>
        <v>1</v>
      </c>
      <c r="F61" cm="1">
        <f t="array" ref="F61">_xlfn.XLOOKUP(Table816[Bill],Table2[Bill],Table2[Agree Value])</f>
        <v>0</v>
      </c>
      <c r="G61">
        <f>IF(_6678[[#This Row],[Value]]=_6678[[#This Row],[Agree]],_6678[[#This Row],[Count]],0)</f>
        <v>0</v>
      </c>
      <c r="H61" cm="1">
        <f t="array" ref="H61">_xlfn.XLOOKUP(Table816[Bill],Table2[Bill],Table2[Weight?],"Error")</f>
        <v>6</v>
      </c>
    </row>
    <row r="62" spans="1:8" x14ac:dyDescent="0.2">
      <c r="A62" t="s">
        <v>88</v>
      </c>
      <c r="B62" t="s">
        <v>1</v>
      </c>
      <c r="C62" t="s">
        <v>89</v>
      </c>
      <c r="D62" t="s">
        <v>3</v>
      </c>
      <c r="E62">
        <f>IF(_6678[[#This Row],[Vote]]="YEA",1,0)</f>
        <v>0</v>
      </c>
      <c r="F62" cm="1">
        <f t="array" ref="F62">_xlfn.XLOOKUP(Table816[Bill],Table2[Bill],Table2[Agree Value])</f>
        <v>0</v>
      </c>
      <c r="G62">
        <f>IF(_6678[[#This Row],[Value]]=_6678[[#This Row],[Agree]],_6678[[#This Row],[Count]],0)</f>
        <v>6</v>
      </c>
      <c r="H62" cm="1">
        <f t="array" ref="H62">_xlfn.XLOOKUP(Table816[Bill],Table2[Bill],Table2[Weight?],"Error")</f>
        <v>6</v>
      </c>
    </row>
    <row r="63" spans="1:8" x14ac:dyDescent="0.2">
      <c r="A63" t="s">
        <v>90</v>
      </c>
      <c r="B63" t="s">
        <v>5</v>
      </c>
      <c r="C63" t="s">
        <v>15</v>
      </c>
      <c r="D63" t="s">
        <v>7</v>
      </c>
      <c r="E63">
        <f>IF(_6678[[#This Row],[Vote]]="YEA",1,0)</f>
        <v>1</v>
      </c>
      <c r="F63" cm="1">
        <f t="array" ref="F63">_xlfn.XLOOKUP(Table816[Bill],Table2[Bill],Table2[Agree Value])</f>
        <v>0</v>
      </c>
      <c r="G63">
        <f>IF(_6678[[#This Row],[Value]]=_6678[[#This Row],[Agree]],_6678[[#This Row],[Count]],0)</f>
        <v>0</v>
      </c>
      <c r="H63" cm="1">
        <f t="array" ref="H63">_xlfn.XLOOKUP(Table816[Bill],Table2[Bill],Table2[Weight?],"Error")</f>
        <v>6</v>
      </c>
    </row>
    <row r="64" spans="1:8" x14ac:dyDescent="0.2">
      <c r="A64" t="s">
        <v>91</v>
      </c>
      <c r="B64" t="s">
        <v>1</v>
      </c>
      <c r="C64" t="s">
        <v>66</v>
      </c>
      <c r="D64" t="s">
        <v>7</v>
      </c>
      <c r="E64">
        <f>IF(_6678[[#This Row],[Vote]]="YEA",1,0)</f>
        <v>1</v>
      </c>
      <c r="F64" cm="1">
        <f t="array" ref="F64">_xlfn.XLOOKUP(Table816[Bill],Table2[Bill],Table2[Agree Value])</f>
        <v>0</v>
      </c>
      <c r="G64">
        <f>IF(_6678[[#This Row],[Value]]=_6678[[#This Row],[Agree]],_6678[[#This Row],[Count]],0)</f>
        <v>0</v>
      </c>
      <c r="H64" cm="1">
        <f t="array" ref="H64">_xlfn.XLOOKUP(Table816[Bill],Table2[Bill],Table2[Weight?],"Error")</f>
        <v>6</v>
      </c>
    </row>
    <row r="65" spans="1:8" x14ac:dyDescent="0.2">
      <c r="A65" t="s">
        <v>92</v>
      </c>
      <c r="B65" t="s">
        <v>1</v>
      </c>
      <c r="C65" t="s">
        <v>15</v>
      </c>
      <c r="D65" t="s">
        <v>3</v>
      </c>
      <c r="E65">
        <f>IF(_6678[[#This Row],[Vote]]="YEA",1,0)</f>
        <v>0</v>
      </c>
      <c r="F65" cm="1">
        <f t="array" ref="F65">_xlfn.XLOOKUP(Table816[Bill],Table2[Bill],Table2[Agree Value])</f>
        <v>0</v>
      </c>
      <c r="G65">
        <f>IF(_6678[[#This Row],[Value]]=_6678[[#This Row],[Agree]],_6678[[#This Row],[Count]],0)</f>
        <v>6</v>
      </c>
      <c r="H65" cm="1">
        <f t="array" ref="H65">_xlfn.XLOOKUP(Table816[Bill],Table2[Bill],Table2[Weight?],"Error")</f>
        <v>6</v>
      </c>
    </row>
    <row r="66" spans="1:8" x14ac:dyDescent="0.2">
      <c r="A66" t="s">
        <v>93</v>
      </c>
      <c r="B66" t="s">
        <v>1</v>
      </c>
      <c r="C66" t="s">
        <v>94</v>
      </c>
      <c r="D66" t="s">
        <v>7</v>
      </c>
      <c r="E66">
        <f>IF(_6678[[#This Row],[Vote]]="YEA",1,0)</f>
        <v>1</v>
      </c>
      <c r="F66" cm="1">
        <f t="array" ref="F66">_xlfn.XLOOKUP(Table816[Bill],Table2[Bill],Table2[Agree Value])</f>
        <v>0</v>
      </c>
      <c r="G66">
        <f>IF(_6678[[#This Row],[Value]]=_6678[[#This Row],[Agree]],_6678[[#This Row],[Count]],0)</f>
        <v>0</v>
      </c>
      <c r="H66" cm="1">
        <f t="array" ref="H66">_xlfn.XLOOKUP(Table816[Bill],Table2[Bill],Table2[Weight?],"Error")</f>
        <v>6</v>
      </c>
    </row>
    <row r="67" spans="1:8" x14ac:dyDescent="0.2">
      <c r="A67" t="s">
        <v>95</v>
      </c>
      <c r="B67" t="s">
        <v>1</v>
      </c>
      <c r="C67" t="s">
        <v>62</v>
      </c>
      <c r="D67" t="s">
        <v>3</v>
      </c>
      <c r="E67">
        <f>IF(_6678[[#This Row],[Vote]]="YEA",1,0)</f>
        <v>0</v>
      </c>
      <c r="F67" cm="1">
        <f t="array" ref="F67">_xlfn.XLOOKUP(Table816[Bill],Table2[Bill],Table2[Agree Value])</f>
        <v>0</v>
      </c>
      <c r="G67">
        <f>IF(_6678[[#This Row],[Value]]=_6678[[#This Row],[Agree]],_6678[[#This Row],[Count]],0)</f>
        <v>6</v>
      </c>
      <c r="H67" cm="1">
        <f t="array" ref="H67">_xlfn.XLOOKUP(Table816[Bill],Table2[Bill],Table2[Weight?],"Error")</f>
        <v>6</v>
      </c>
    </row>
    <row r="68" spans="1:8" x14ac:dyDescent="0.2">
      <c r="A68" t="s">
        <v>96</v>
      </c>
      <c r="B68" t="s">
        <v>1</v>
      </c>
      <c r="C68" t="s">
        <v>39</v>
      </c>
      <c r="D68" t="s">
        <v>7</v>
      </c>
      <c r="E68">
        <f>IF(_6678[[#This Row],[Vote]]="YEA",1,0)</f>
        <v>1</v>
      </c>
      <c r="F68" cm="1">
        <f t="array" ref="F68">_xlfn.XLOOKUP(Table816[Bill],Table2[Bill],Table2[Agree Value])</f>
        <v>0</v>
      </c>
      <c r="G68">
        <f>IF(_6678[[#This Row],[Value]]=_6678[[#This Row],[Agree]],_6678[[#This Row],[Count]],0)</f>
        <v>0</v>
      </c>
      <c r="H68" cm="1">
        <f t="array" ref="H68">_xlfn.XLOOKUP(Table816[Bill],Table2[Bill],Table2[Weight?],"Error")</f>
        <v>6</v>
      </c>
    </row>
    <row r="69" spans="1:8" x14ac:dyDescent="0.2">
      <c r="A69" t="s">
        <v>97</v>
      </c>
      <c r="B69" t="s">
        <v>1</v>
      </c>
      <c r="C69" t="s">
        <v>15</v>
      </c>
      <c r="D69" t="s">
        <v>3</v>
      </c>
      <c r="E69">
        <f>IF(_6678[[#This Row],[Vote]]="YEA",1,0)</f>
        <v>0</v>
      </c>
      <c r="F69" cm="1">
        <f t="array" ref="F69">_xlfn.XLOOKUP(Table816[Bill],Table2[Bill],Table2[Agree Value])</f>
        <v>0</v>
      </c>
      <c r="G69">
        <f>IF(_6678[[#This Row],[Value]]=_6678[[#This Row],[Agree]],_6678[[#This Row],[Count]],0)</f>
        <v>6</v>
      </c>
      <c r="H69" cm="1">
        <f t="array" ref="H69">_xlfn.XLOOKUP(Table816[Bill],Table2[Bill],Table2[Weight?],"Error")</f>
        <v>6</v>
      </c>
    </row>
    <row r="70" spans="1:8" x14ac:dyDescent="0.2">
      <c r="A70" t="s">
        <v>98</v>
      </c>
      <c r="B70" t="s">
        <v>5</v>
      </c>
      <c r="C70" t="s">
        <v>42</v>
      </c>
      <c r="D70" t="s">
        <v>7</v>
      </c>
      <c r="E70">
        <f>IF(_6678[[#This Row],[Vote]]="YEA",1,0)</f>
        <v>1</v>
      </c>
      <c r="F70" cm="1">
        <f t="array" ref="F70">_xlfn.XLOOKUP(Table816[Bill],Table2[Bill],Table2[Agree Value])</f>
        <v>0</v>
      </c>
      <c r="G70">
        <f>IF(_6678[[#This Row],[Value]]=_6678[[#This Row],[Agree]],_6678[[#This Row],[Count]],0)</f>
        <v>0</v>
      </c>
      <c r="H70" cm="1">
        <f t="array" ref="H70">_xlfn.XLOOKUP(Table816[Bill],Table2[Bill],Table2[Weight?],"Error")</f>
        <v>6</v>
      </c>
    </row>
    <row r="71" spans="1:8" x14ac:dyDescent="0.2">
      <c r="A71" t="s">
        <v>99</v>
      </c>
      <c r="B71" t="s">
        <v>1</v>
      </c>
      <c r="C71" t="s">
        <v>39</v>
      </c>
      <c r="D71" t="s">
        <v>3</v>
      </c>
      <c r="E71">
        <f>IF(_6678[[#This Row],[Vote]]="YEA",1,0)</f>
        <v>0</v>
      </c>
      <c r="F71" cm="1">
        <f t="array" ref="F71">_xlfn.XLOOKUP(Table816[Bill],Table2[Bill],Table2[Agree Value])</f>
        <v>0</v>
      </c>
      <c r="G71">
        <f>IF(_6678[[#This Row],[Value]]=_6678[[#This Row],[Agree]],_6678[[#This Row],[Count]],0)</f>
        <v>6</v>
      </c>
      <c r="H71" cm="1">
        <f t="array" ref="H71">_xlfn.XLOOKUP(Table816[Bill],Table2[Bill],Table2[Weight?],"Error")</f>
        <v>6</v>
      </c>
    </row>
    <row r="72" spans="1:8" x14ac:dyDescent="0.2">
      <c r="A72" t="s">
        <v>100</v>
      </c>
      <c r="B72" t="s">
        <v>1</v>
      </c>
      <c r="C72" t="s">
        <v>9</v>
      </c>
      <c r="D72" t="s">
        <v>3</v>
      </c>
      <c r="E72">
        <f>IF(_6678[[#This Row],[Vote]]="YEA",1,0)</f>
        <v>0</v>
      </c>
      <c r="F72" cm="1">
        <f t="array" ref="F72">_xlfn.XLOOKUP(Table816[Bill],Table2[Bill],Table2[Agree Value])</f>
        <v>0</v>
      </c>
      <c r="G72">
        <f>IF(_6678[[#This Row],[Value]]=_6678[[#This Row],[Agree]],_6678[[#This Row],[Count]],0)</f>
        <v>6</v>
      </c>
      <c r="H72" cm="1">
        <f t="array" ref="H72">_xlfn.XLOOKUP(Table816[Bill],Table2[Bill],Table2[Weight?],"Error")</f>
        <v>6</v>
      </c>
    </row>
    <row r="73" spans="1:8" x14ac:dyDescent="0.2">
      <c r="A73" t="s">
        <v>101</v>
      </c>
      <c r="B73" t="s">
        <v>5</v>
      </c>
      <c r="C73" t="s">
        <v>51</v>
      </c>
      <c r="D73" t="s">
        <v>7</v>
      </c>
      <c r="E73">
        <f>IF(_6678[[#This Row],[Vote]]="YEA",1,0)</f>
        <v>1</v>
      </c>
      <c r="F73" cm="1">
        <f t="array" ref="F73">_xlfn.XLOOKUP(Table816[Bill],Table2[Bill],Table2[Agree Value])</f>
        <v>0</v>
      </c>
      <c r="G73">
        <f>IF(_6678[[#This Row],[Value]]=_6678[[#This Row],[Agree]],_6678[[#This Row],[Count]],0)</f>
        <v>0</v>
      </c>
      <c r="H73" cm="1">
        <f t="array" ref="H73">_xlfn.XLOOKUP(Table816[Bill],Table2[Bill],Table2[Weight?],"Error")</f>
        <v>6</v>
      </c>
    </row>
    <row r="74" spans="1:8" x14ac:dyDescent="0.2">
      <c r="A74" t="s">
        <v>102</v>
      </c>
      <c r="B74" t="s">
        <v>1</v>
      </c>
      <c r="C74" t="s">
        <v>24</v>
      </c>
      <c r="D74" t="s">
        <v>3</v>
      </c>
      <c r="E74">
        <f>IF(_6678[[#This Row],[Vote]]="YEA",1,0)</f>
        <v>0</v>
      </c>
      <c r="F74" cm="1">
        <f t="array" ref="F74">_xlfn.XLOOKUP(Table816[Bill],Table2[Bill],Table2[Agree Value])</f>
        <v>0</v>
      </c>
      <c r="G74">
        <f>IF(_6678[[#This Row],[Value]]=_6678[[#This Row],[Agree]],_6678[[#This Row],[Count]],0)</f>
        <v>6</v>
      </c>
      <c r="H74" cm="1">
        <f t="array" ref="H74">_xlfn.XLOOKUP(Table816[Bill],Table2[Bill],Table2[Weight?],"Error")</f>
        <v>6</v>
      </c>
    </row>
    <row r="75" spans="1:8" x14ac:dyDescent="0.2">
      <c r="A75" t="s">
        <v>103</v>
      </c>
      <c r="B75" t="s">
        <v>1</v>
      </c>
      <c r="C75" t="s">
        <v>64</v>
      </c>
      <c r="D75" t="s">
        <v>3</v>
      </c>
      <c r="E75">
        <f>IF(_6678[[#This Row],[Vote]]="YEA",1,0)</f>
        <v>0</v>
      </c>
      <c r="F75" cm="1">
        <f t="array" ref="F75">_xlfn.XLOOKUP(Table816[Bill],Table2[Bill],Table2[Agree Value])</f>
        <v>0</v>
      </c>
      <c r="G75">
        <f>IF(_6678[[#This Row],[Value]]=_6678[[#This Row],[Agree]],_6678[[#This Row],[Count]],0)</f>
        <v>6</v>
      </c>
      <c r="H75" cm="1">
        <f t="array" ref="H75">_xlfn.XLOOKUP(Table816[Bill],Table2[Bill],Table2[Weight?],"Error")</f>
        <v>6</v>
      </c>
    </row>
    <row r="76" spans="1:8" x14ac:dyDescent="0.2">
      <c r="A76" t="s">
        <v>104</v>
      </c>
      <c r="B76" t="s">
        <v>1</v>
      </c>
      <c r="C76" t="s">
        <v>11</v>
      </c>
      <c r="D76" t="s">
        <v>3</v>
      </c>
      <c r="E76">
        <f>IF(_6678[[#This Row],[Vote]]="YEA",1,0)</f>
        <v>0</v>
      </c>
      <c r="F76" cm="1">
        <f t="array" ref="F76">_xlfn.XLOOKUP(Table816[Bill],Table2[Bill],Table2[Agree Value])</f>
        <v>0</v>
      </c>
      <c r="G76">
        <f>IF(_6678[[#This Row],[Value]]=_6678[[#This Row],[Agree]],_6678[[#This Row],[Count]],0)</f>
        <v>6</v>
      </c>
      <c r="H76" cm="1">
        <f t="array" ref="H76">_xlfn.XLOOKUP(Table816[Bill],Table2[Bill],Table2[Weight?],"Error")</f>
        <v>6</v>
      </c>
    </row>
    <row r="77" spans="1:8" x14ac:dyDescent="0.2">
      <c r="A77" t="s">
        <v>105</v>
      </c>
      <c r="B77" t="s">
        <v>5</v>
      </c>
      <c r="C77" t="s">
        <v>47</v>
      </c>
      <c r="D77" t="s">
        <v>7</v>
      </c>
      <c r="E77">
        <f>IF(_6678[[#This Row],[Vote]]="YEA",1,0)</f>
        <v>1</v>
      </c>
      <c r="F77" cm="1">
        <f t="array" ref="F77">_xlfn.XLOOKUP(Table816[Bill],Table2[Bill],Table2[Agree Value])</f>
        <v>0</v>
      </c>
      <c r="G77">
        <f>IF(_6678[[#This Row],[Value]]=_6678[[#This Row],[Agree]],_6678[[#This Row],[Count]],0)</f>
        <v>0</v>
      </c>
      <c r="H77" cm="1">
        <f t="array" ref="H77">_xlfn.XLOOKUP(Table816[Bill],Table2[Bill],Table2[Weight?],"Error")</f>
        <v>6</v>
      </c>
    </row>
    <row r="78" spans="1:8" x14ac:dyDescent="0.2">
      <c r="A78" t="s">
        <v>106</v>
      </c>
      <c r="B78" t="s">
        <v>5</v>
      </c>
      <c r="C78" t="s">
        <v>15</v>
      </c>
      <c r="D78" t="s">
        <v>7</v>
      </c>
      <c r="E78">
        <f>IF(_6678[[#This Row],[Vote]]="YEA",1,0)</f>
        <v>1</v>
      </c>
      <c r="F78" cm="1">
        <f t="array" ref="F78">_xlfn.XLOOKUP(Table816[Bill],Table2[Bill],Table2[Agree Value])</f>
        <v>0</v>
      </c>
      <c r="G78">
        <f>IF(_6678[[#This Row],[Value]]=_6678[[#This Row],[Agree]],_6678[[#This Row],[Count]],0)</f>
        <v>0</v>
      </c>
      <c r="H78" cm="1">
        <f t="array" ref="H78">_xlfn.XLOOKUP(Table816[Bill],Table2[Bill],Table2[Weight?],"Error")</f>
        <v>6</v>
      </c>
    </row>
    <row r="79" spans="1:8" x14ac:dyDescent="0.2">
      <c r="A79" t="s">
        <v>107</v>
      </c>
      <c r="B79" t="s">
        <v>1</v>
      </c>
      <c r="C79" t="s">
        <v>108</v>
      </c>
      <c r="D79" t="s">
        <v>3</v>
      </c>
      <c r="E79">
        <f>IF(_6678[[#This Row],[Vote]]="YEA",1,0)</f>
        <v>0</v>
      </c>
      <c r="F79" cm="1">
        <f t="array" ref="F79">_xlfn.XLOOKUP(Table816[Bill],Table2[Bill],Table2[Agree Value])</f>
        <v>0</v>
      </c>
      <c r="G79">
        <f>IF(_6678[[#This Row],[Value]]=_6678[[#This Row],[Agree]],_6678[[#This Row],[Count]],0)</f>
        <v>6</v>
      </c>
      <c r="H79" cm="1">
        <f t="array" ref="H79">_xlfn.XLOOKUP(Table816[Bill],Table2[Bill],Table2[Weight?],"Error")</f>
        <v>6</v>
      </c>
    </row>
    <row r="80" spans="1:8" x14ac:dyDescent="0.2">
      <c r="A80" t="s">
        <v>109</v>
      </c>
      <c r="B80" t="s">
        <v>5</v>
      </c>
      <c r="C80" t="s">
        <v>13</v>
      </c>
      <c r="D80" t="s">
        <v>7</v>
      </c>
      <c r="E80">
        <f>IF(_6678[[#This Row],[Vote]]="YEA",1,0)</f>
        <v>1</v>
      </c>
      <c r="F80" cm="1">
        <f t="array" ref="F80">_xlfn.XLOOKUP(Table816[Bill],Table2[Bill],Table2[Agree Value])</f>
        <v>0</v>
      </c>
      <c r="G80">
        <f>IF(_6678[[#This Row],[Value]]=_6678[[#This Row],[Agree]],_6678[[#This Row],[Count]],0)</f>
        <v>0</v>
      </c>
      <c r="H80" cm="1">
        <f t="array" ref="H80">_xlfn.XLOOKUP(Table816[Bill],Table2[Bill],Table2[Weight?],"Error")</f>
        <v>6</v>
      </c>
    </row>
    <row r="81" spans="1:8" x14ac:dyDescent="0.2">
      <c r="A81" t="s">
        <v>110</v>
      </c>
      <c r="B81" t="s">
        <v>1</v>
      </c>
      <c r="C81" t="s">
        <v>75</v>
      </c>
      <c r="D81" t="s">
        <v>7</v>
      </c>
      <c r="E81">
        <f>IF(_6678[[#This Row],[Vote]]="YEA",1,0)</f>
        <v>1</v>
      </c>
      <c r="F81" cm="1">
        <f t="array" ref="F81">_xlfn.XLOOKUP(Table816[Bill],Table2[Bill],Table2[Agree Value])</f>
        <v>0</v>
      </c>
      <c r="G81">
        <f>IF(_6678[[#This Row],[Value]]=_6678[[#This Row],[Agree]],_6678[[#This Row],[Count]],0)</f>
        <v>0</v>
      </c>
      <c r="H81" cm="1">
        <f t="array" ref="H81">_xlfn.XLOOKUP(Table816[Bill],Table2[Bill],Table2[Weight?],"Error")</f>
        <v>6</v>
      </c>
    </row>
    <row r="82" spans="1:8" x14ac:dyDescent="0.2">
      <c r="A82" t="s">
        <v>111</v>
      </c>
      <c r="B82" t="s">
        <v>5</v>
      </c>
      <c r="C82" t="s">
        <v>49</v>
      </c>
      <c r="D82" t="s">
        <v>7</v>
      </c>
      <c r="E82">
        <f>IF(_6678[[#This Row],[Vote]]="YEA",1,0)</f>
        <v>1</v>
      </c>
      <c r="F82" cm="1">
        <f t="array" ref="F82">_xlfn.XLOOKUP(Table816[Bill],Table2[Bill],Table2[Agree Value])</f>
        <v>0</v>
      </c>
      <c r="G82">
        <f>IF(_6678[[#This Row],[Value]]=_6678[[#This Row],[Agree]],_6678[[#This Row],[Count]],0)</f>
        <v>0</v>
      </c>
      <c r="H82" cm="1">
        <f t="array" ref="H82">_xlfn.XLOOKUP(Table816[Bill],Table2[Bill],Table2[Weight?],"Error")</f>
        <v>6</v>
      </c>
    </row>
    <row r="83" spans="1:8" x14ac:dyDescent="0.2">
      <c r="A83" t="s">
        <v>112</v>
      </c>
      <c r="B83" t="s">
        <v>5</v>
      </c>
      <c r="C83" t="s">
        <v>13</v>
      </c>
      <c r="D83" t="s">
        <v>7</v>
      </c>
      <c r="E83">
        <f>IF(_6678[[#This Row],[Vote]]="YEA",1,0)</f>
        <v>1</v>
      </c>
      <c r="F83" cm="1">
        <f t="array" ref="F83">_xlfn.XLOOKUP(Table816[Bill],Table2[Bill],Table2[Agree Value])</f>
        <v>0</v>
      </c>
      <c r="G83">
        <f>IF(_6678[[#This Row],[Value]]=_6678[[#This Row],[Agree]],_6678[[#This Row],[Count]],0)</f>
        <v>0</v>
      </c>
      <c r="H83" cm="1">
        <f t="array" ref="H83">_xlfn.XLOOKUP(Table816[Bill],Table2[Bill],Table2[Weight?],"Error")</f>
        <v>6</v>
      </c>
    </row>
    <row r="84" spans="1:8" x14ac:dyDescent="0.2">
      <c r="A84" t="s">
        <v>113</v>
      </c>
      <c r="B84" t="s">
        <v>5</v>
      </c>
      <c r="C84" t="s">
        <v>36</v>
      </c>
      <c r="D84" t="s">
        <v>7</v>
      </c>
      <c r="E84">
        <f>IF(_6678[[#This Row],[Vote]]="YEA",1,0)</f>
        <v>1</v>
      </c>
      <c r="F84" cm="1">
        <f t="array" ref="F84">_xlfn.XLOOKUP(Table816[Bill],Table2[Bill],Table2[Agree Value])</f>
        <v>0</v>
      </c>
      <c r="G84">
        <f>IF(_6678[[#This Row],[Value]]=_6678[[#This Row],[Agree]],_6678[[#This Row],[Count]],0)</f>
        <v>0</v>
      </c>
      <c r="H84" cm="1">
        <f t="array" ref="H84">_xlfn.XLOOKUP(Table816[Bill],Table2[Bill],Table2[Weight?],"Error")</f>
        <v>6</v>
      </c>
    </row>
    <row r="85" spans="1:8" x14ac:dyDescent="0.2">
      <c r="A85" t="s">
        <v>114</v>
      </c>
      <c r="B85" t="s">
        <v>1</v>
      </c>
      <c r="C85" t="s">
        <v>47</v>
      </c>
      <c r="D85" t="s">
        <v>3</v>
      </c>
      <c r="E85">
        <f>IF(_6678[[#This Row],[Vote]]="YEA",1,0)</f>
        <v>0</v>
      </c>
      <c r="F85" cm="1">
        <f t="array" ref="F85">_xlfn.XLOOKUP(Table816[Bill],Table2[Bill],Table2[Agree Value])</f>
        <v>0</v>
      </c>
      <c r="G85">
        <f>IF(_6678[[#This Row],[Value]]=_6678[[#This Row],[Agree]],_6678[[#This Row],[Count]],0)</f>
        <v>6</v>
      </c>
      <c r="H85" cm="1">
        <f t="array" ref="H85">_xlfn.XLOOKUP(Table816[Bill],Table2[Bill],Table2[Weight?],"Error")</f>
        <v>6</v>
      </c>
    </row>
    <row r="86" spans="1:8" x14ac:dyDescent="0.2">
      <c r="A86" t="s">
        <v>115</v>
      </c>
      <c r="B86" t="s">
        <v>1</v>
      </c>
      <c r="C86" t="s">
        <v>9</v>
      </c>
      <c r="D86" t="s">
        <v>3</v>
      </c>
      <c r="E86">
        <f>IF(_6678[[#This Row],[Vote]]="YEA",1,0)</f>
        <v>0</v>
      </c>
      <c r="F86" cm="1">
        <f t="array" ref="F86">_xlfn.XLOOKUP(Table816[Bill],Table2[Bill],Table2[Agree Value])</f>
        <v>0</v>
      </c>
      <c r="G86">
        <f>IF(_6678[[#This Row],[Value]]=_6678[[#This Row],[Agree]],_6678[[#This Row],[Count]],0)</f>
        <v>6</v>
      </c>
      <c r="H86" cm="1">
        <f t="array" ref="H86">_xlfn.XLOOKUP(Table816[Bill],Table2[Bill],Table2[Weight?],"Error")</f>
        <v>6</v>
      </c>
    </row>
    <row r="87" spans="1:8" x14ac:dyDescent="0.2">
      <c r="A87" t="s">
        <v>116</v>
      </c>
      <c r="B87" t="s">
        <v>1</v>
      </c>
      <c r="C87" t="s">
        <v>9</v>
      </c>
      <c r="D87" t="s">
        <v>3</v>
      </c>
      <c r="E87">
        <f>IF(_6678[[#This Row],[Vote]]="YEA",1,0)</f>
        <v>0</v>
      </c>
      <c r="F87" cm="1">
        <f t="array" ref="F87">_xlfn.XLOOKUP(Table816[Bill],Table2[Bill],Table2[Agree Value])</f>
        <v>0</v>
      </c>
      <c r="G87">
        <f>IF(_6678[[#This Row],[Value]]=_6678[[#This Row],[Agree]],_6678[[#This Row],[Count]],0)</f>
        <v>6</v>
      </c>
      <c r="H87" cm="1">
        <f t="array" ref="H87">_xlfn.XLOOKUP(Table816[Bill],Table2[Bill],Table2[Weight?],"Error")</f>
        <v>6</v>
      </c>
    </row>
    <row r="88" spans="1:8" x14ac:dyDescent="0.2">
      <c r="A88" t="s">
        <v>117</v>
      </c>
      <c r="B88" t="s">
        <v>1</v>
      </c>
      <c r="C88" t="s">
        <v>118</v>
      </c>
      <c r="D88" t="s">
        <v>7</v>
      </c>
      <c r="E88">
        <f>IF(_6678[[#This Row],[Vote]]="YEA",1,0)</f>
        <v>1</v>
      </c>
      <c r="F88" cm="1">
        <f t="array" ref="F88">_xlfn.XLOOKUP(Table816[Bill],Table2[Bill],Table2[Agree Value])</f>
        <v>0</v>
      </c>
      <c r="G88">
        <f>IF(_6678[[#This Row],[Value]]=_6678[[#This Row],[Agree]],_6678[[#This Row],[Count]],0)</f>
        <v>0</v>
      </c>
      <c r="H88" cm="1">
        <f t="array" ref="H88">_xlfn.XLOOKUP(Table816[Bill],Table2[Bill],Table2[Weight?],"Error")</f>
        <v>6</v>
      </c>
    </row>
    <row r="89" spans="1:8" x14ac:dyDescent="0.2">
      <c r="A89" t="s">
        <v>119</v>
      </c>
      <c r="B89" t="s">
        <v>1</v>
      </c>
      <c r="C89" t="s">
        <v>120</v>
      </c>
      <c r="D89" t="s">
        <v>7</v>
      </c>
      <c r="E89">
        <f>IF(_6678[[#This Row],[Vote]]="YEA",1,0)</f>
        <v>1</v>
      </c>
      <c r="F89" cm="1">
        <f t="array" ref="F89">_xlfn.XLOOKUP(Table816[Bill],Table2[Bill],Table2[Agree Value])</f>
        <v>0</v>
      </c>
      <c r="G89">
        <f>IF(_6678[[#This Row],[Value]]=_6678[[#This Row],[Agree]],_6678[[#This Row],[Count]],0)</f>
        <v>0</v>
      </c>
      <c r="H89" cm="1">
        <f t="array" ref="H89">_xlfn.XLOOKUP(Table816[Bill],Table2[Bill],Table2[Weight?],"Error")</f>
        <v>6</v>
      </c>
    </row>
    <row r="90" spans="1:8" x14ac:dyDescent="0.2">
      <c r="A90" t="s">
        <v>121</v>
      </c>
      <c r="B90" t="s">
        <v>5</v>
      </c>
      <c r="C90" t="s">
        <v>51</v>
      </c>
      <c r="D90" t="s">
        <v>7</v>
      </c>
      <c r="E90">
        <f>IF(_6678[[#This Row],[Vote]]="YEA",1,0)</f>
        <v>1</v>
      </c>
      <c r="F90" cm="1">
        <f t="array" ref="F90">_xlfn.XLOOKUP(Table816[Bill],Table2[Bill],Table2[Agree Value])</f>
        <v>0</v>
      </c>
      <c r="G90">
        <f>IF(_6678[[#This Row],[Value]]=_6678[[#This Row],[Agree]],_6678[[#This Row],[Count]],0)</f>
        <v>0</v>
      </c>
      <c r="H90" cm="1">
        <f t="array" ref="H90">_xlfn.XLOOKUP(Table816[Bill],Table2[Bill],Table2[Weight?],"Error")</f>
        <v>6</v>
      </c>
    </row>
    <row r="91" spans="1:8" x14ac:dyDescent="0.2">
      <c r="A91" t="s">
        <v>122</v>
      </c>
      <c r="B91" t="s">
        <v>5</v>
      </c>
      <c r="C91" t="s">
        <v>123</v>
      </c>
      <c r="D91" t="s">
        <v>7</v>
      </c>
      <c r="E91">
        <f>IF(_6678[[#This Row],[Vote]]="YEA",1,0)</f>
        <v>1</v>
      </c>
      <c r="F91" cm="1">
        <f t="array" ref="F91">_xlfn.XLOOKUP(Table816[Bill],Table2[Bill],Table2[Agree Value])</f>
        <v>0</v>
      </c>
      <c r="G91">
        <f>IF(_6678[[#This Row],[Value]]=_6678[[#This Row],[Agree]],_6678[[#This Row],[Count]],0)</f>
        <v>0</v>
      </c>
      <c r="H91" cm="1">
        <f t="array" ref="H91">_xlfn.XLOOKUP(Table816[Bill],Table2[Bill],Table2[Weight?],"Error")</f>
        <v>6</v>
      </c>
    </row>
    <row r="92" spans="1:8" x14ac:dyDescent="0.2">
      <c r="A92" t="s">
        <v>124</v>
      </c>
      <c r="B92" t="s">
        <v>5</v>
      </c>
      <c r="C92" t="s">
        <v>15</v>
      </c>
      <c r="D92" t="s">
        <v>7</v>
      </c>
      <c r="E92">
        <f>IF(_6678[[#This Row],[Vote]]="YEA",1,0)</f>
        <v>1</v>
      </c>
      <c r="F92" cm="1">
        <f t="array" ref="F92">_xlfn.XLOOKUP(Table816[Bill],Table2[Bill],Table2[Agree Value])</f>
        <v>0</v>
      </c>
      <c r="G92">
        <f>IF(_6678[[#This Row],[Value]]=_6678[[#This Row],[Agree]],_6678[[#This Row],[Count]],0)</f>
        <v>0</v>
      </c>
      <c r="H92" cm="1">
        <f t="array" ref="H92">_xlfn.XLOOKUP(Table816[Bill],Table2[Bill],Table2[Weight?],"Error")</f>
        <v>6</v>
      </c>
    </row>
    <row r="93" spans="1:8" x14ac:dyDescent="0.2">
      <c r="A93" t="s">
        <v>125</v>
      </c>
      <c r="B93" t="s">
        <v>1</v>
      </c>
      <c r="C93" t="s">
        <v>15</v>
      </c>
      <c r="D93" t="s">
        <v>3</v>
      </c>
      <c r="E93">
        <f>IF(_6678[[#This Row],[Vote]]="YEA",1,0)</f>
        <v>0</v>
      </c>
      <c r="F93" cm="1">
        <f t="array" ref="F93">_xlfn.XLOOKUP(Table816[Bill],Table2[Bill],Table2[Agree Value])</f>
        <v>0</v>
      </c>
      <c r="G93">
        <f>IF(_6678[[#This Row],[Value]]=_6678[[#This Row],[Agree]],_6678[[#This Row],[Count]],0)</f>
        <v>6</v>
      </c>
      <c r="H93" cm="1">
        <f t="array" ref="H93">_xlfn.XLOOKUP(Table816[Bill],Table2[Bill],Table2[Weight?],"Error")</f>
        <v>6</v>
      </c>
    </row>
    <row r="94" spans="1:8" x14ac:dyDescent="0.2">
      <c r="A94" t="s">
        <v>126</v>
      </c>
      <c r="B94" t="s">
        <v>1</v>
      </c>
      <c r="C94" t="s">
        <v>59</v>
      </c>
      <c r="D94" t="s">
        <v>3</v>
      </c>
      <c r="E94">
        <f>IF(_6678[[#This Row],[Vote]]="YEA",1,0)</f>
        <v>0</v>
      </c>
      <c r="F94" cm="1">
        <f t="array" ref="F94">_xlfn.XLOOKUP(Table816[Bill],Table2[Bill],Table2[Agree Value])</f>
        <v>0</v>
      </c>
      <c r="G94">
        <f>IF(_6678[[#This Row],[Value]]=_6678[[#This Row],[Agree]],_6678[[#This Row],[Count]],0)</f>
        <v>6</v>
      </c>
      <c r="H94" cm="1">
        <f t="array" ref="H94">_xlfn.XLOOKUP(Table816[Bill],Table2[Bill],Table2[Weight?],"Error")</f>
        <v>6</v>
      </c>
    </row>
    <row r="95" spans="1:8" x14ac:dyDescent="0.2">
      <c r="A95" t="s">
        <v>127</v>
      </c>
      <c r="B95" t="s">
        <v>1</v>
      </c>
      <c r="C95" t="s">
        <v>15</v>
      </c>
      <c r="D95" t="s">
        <v>7</v>
      </c>
      <c r="E95">
        <f>IF(_6678[[#This Row],[Vote]]="YEA",1,0)</f>
        <v>1</v>
      </c>
      <c r="F95" cm="1">
        <f t="array" ref="F95">_xlfn.XLOOKUP(Table816[Bill],Table2[Bill],Table2[Agree Value])</f>
        <v>0</v>
      </c>
      <c r="G95">
        <f>IF(_6678[[#This Row],[Value]]=_6678[[#This Row],[Agree]],_6678[[#This Row],[Count]],0)</f>
        <v>0</v>
      </c>
      <c r="H95" cm="1">
        <f t="array" ref="H95">_xlfn.XLOOKUP(Table816[Bill],Table2[Bill],Table2[Weight?],"Error")</f>
        <v>6</v>
      </c>
    </row>
    <row r="96" spans="1:8" x14ac:dyDescent="0.2">
      <c r="A96" t="s">
        <v>128</v>
      </c>
      <c r="B96" t="s">
        <v>5</v>
      </c>
      <c r="C96" t="s">
        <v>129</v>
      </c>
      <c r="D96" t="s">
        <v>7</v>
      </c>
      <c r="E96">
        <f>IF(_6678[[#This Row],[Vote]]="YEA",1,0)</f>
        <v>1</v>
      </c>
      <c r="F96" cm="1">
        <f t="array" ref="F96">_xlfn.XLOOKUP(Table816[Bill],Table2[Bill],Table2[Agree Value])</f>
        <v>0</v>
      </c>
      <c r="G96">
        <f>IF(_6678[[#This Row],[Value]]=_6678[[#This Row],[Agree]],_6678[[#This Row],[Count]],0)</f>
        <v>0</v>
      </c>
      <c r="H96" cm="1">
        <f t="array" ref="H96">_xlfn.XLOOKUP(Table816[Bill],Table2[Bill],Table2[Weight?],"Error")</f>
        <v>6</v>
      </c>
    </row>
    <row r="97" spans="1:8" x14ac:dyDescent="0.2">
      <c r="A97" t="s">
        <v>130</v>
      </c>
      <c r="B97" t="s">
        <v>5</v>
      </c>
      <c r="C97" t="s">
        <v>64</v>
      </c>
      <c r="D97" t="s">
        <v>7</v>
      </c>
      <c r="E97">
        <f>IF(_6678[[#This Row],[Vote]]="YEA",1,0)</f>
        <v>1</v>
      </c>
      <c r="F97" cm="1">
        <f t="array" ref="F97">_xlfn.XLOOKUP(Table816[Bill],Table2[Bill],Table2[Agree Value])</f>
        <v>0</v>
      </c>
      <c r="G97">
        <f>IF(_6678[[#This Row],[Value]]=_6678[[#This Row],[Agree]],_6678[[#This Row],[Count]],0)</f>
        <v>0</v>
      </c>
      <c r="H97" cm="1">
        <f t="array" ref="H97">_xlfn.XLOOKUP(Table816[Bill],Table2[Bill],Table2[Weight?],"Error")</f>
        <v>6</v>
      </c>
    </row>
    <row r="98" spans="1:8" x14ac:dyDescent="0.2">
      <c r="A98" t="s">
        <v>131</v>
      </c>
      <c r="B98" t="s">
        <v>1</v>
      </c>
      <c r="C98" t="s">
        <v>132</v>
      </c>
      <c r="D98" t="s">
        <v>7</v>
      </c>
      <c r="E98">
        <f>IF(_6678[[#This Row],[Vote]]="YEA",1,0)</f>
        <v>1</v>
      </c>
      <c r="F98" cm="1">
        <f t="array" ref="F98">_xlfn.XLOOKUP(Table816[Bill],Table2[Bill],Table2[Agree Value])</f>
        <v>0</v>
      </c>
      <c r="G98">
        <f>IF(_6678[[#This Row],[Value]]=_6678[[#This Row],[Agree]],_6678[[#This Row],[Count]],0)</f>
        <v>0</v>
      </c>
      <c r="H98" cm="1">
        <f t="array" ref="H98">_xlfn.XLOOKUP(Table816[Bill],Table2[Bill],Table2[Weight?],"Error")</f>
        <v>6</v>
      </c>
    </row>
    <row r="99" spans="1:8" x14ac:dyDescent="0.2">
      <c r="A99" t="s">
        <v>133</v>
      </c>
      <c r="B99" t="s">
        <v>5</v>
      </c>
      <c r="C99" t="s">
        <v>31</v>
      </c>
      <c r="D99" t="s">
        <v>7</v>
      </c>
      <c r="E99">
        <f>IF(_6678[[#This Row],[Vote]]="YEA",1,0)</f>
        <v>1</v>
      </c>
      <c r="F99" cm="1">
        <f t="array" ref="F99">_xlfn.XLOOKUP(Table816[Bill],Table2[Bill],Table2[Agree Value])</f>
        <v>0</v>
      </c>
      <c r="G99">
        <f>IF(_6678[[#This Row],[Value]]=_6678[[#This Row],[Agree]],_6678[[#This Row],[Count]],0)</f>
        <v>0</v>
      </c>
      <c r="H99" cm="1">
        <f t="array" ref="H99">_xlfn.XLOOKUP(Table816[Bill],Table2[Bill],Table2[Weight?],"Error")</f>
        <v>6</v>
      </c>
    </row>
    <row r="100" spans="1:8" x14ac:dyDescent="0.2">
      <c r="A100" t="s">
        <v>134</v>
      </c>
      <c r="B100" t="s">
        <v>1</v>
      </c>
      <c r="C100" t="s">
        <v>62</v>
      </c>
      <c r="D100" t="s">
        <v>3</v>
      </c>
      <c r="E100">
        <f>IF(_6678[[#This Row],[Vote]]="YEA",1,0)</f>
        <v>0</v>
      </c>
      <c r="F100" cm="1">
        <f t="array" ref="F100">_xlfn.XLOOKUP(Table816[Bill],Table2[Bill],Table2[Agree Value])</f>
        <v>0</v>
      </c>
      <c r="G100">
        <f>IF(_6678[[#This Row],[Value]]=_6678[[#This Row],[Agree]],_6678[[#This Row],[Count]],0)</f>
        <v>6</v>
      </c>
      <c r="H100" cm="1">
        <f t="array" ref="H100">_xlfn.XLOOKUP(Table816[Bill],Table2[Bill],Table2[Weight?],"Error")</f>
        <v>6</v>
      </c>
    </row>
    <row r="101" spans="1:8" x14ac:dyDescent="0.2">
      <c r="A101" t="s">
        <v>135</v>
      </c>
      <c r="B101" t="s">
        <v>1</v>
      </c>
      <c r="C101" t="s">
        <v>2</v>
      </c>
      <c r="D101" t="s">
        <v>7</v>
      </c>
      <c r="E101">
        <f>IF(_6678[[#This Row],[Vote]]="YEA",1,0)</f>
        <v>1</v>
      </c>
      <c r="F101" cm="1">
        <f t="array" ref="F101">_xlfn.XLOOKUP(Table816[Bill],Table2[Bill],Table2[Agree Value])</f>
        <v>0</v>
      </c>
      <c r="G101">
        <f>IF(_6678[[#This Row],[Value]]=_6678[[#This Row],[Agree]],_6678[[#This Row],[Count]],0)</f>
        <v>0</v>
      </c>
      <c r="H101" cm="1">
        <f t="array" ref="H101">_xlfn.XLOOKUP(Table816[Bill],Table2[Bill],Table2[Weight?],"Error")</f>
        <v>6</v>
      </c>
    </row>
    <row r="102" spans="1:8" x14ac:dyDescent="0.2">
      <c r="A102" t="s">
        <v>136</v>
      </c>
      <c r="B102" t="s">
        <v>5</v>
      </c>
      <c r="C102" t="s">
        <v>15</v>
      </c>
      <c r="D102" t="s">
        <v>7</v>
      </c>
      <c r="E102">
        <f>IF(_6678[[#This Row],[Vote]]="YEA",1,0)</f>
        <v>1</v>
      </c>
      <c r="F102" cm="1">
        <f t="array" ref="F102">_xlfn.XLOOKUP(Table816[Bill],Table2[Bill],Table2[Agree Value])</f>
        <v>0</v>
      </c>
      <c r="G102">
        <f>IF(_6678[[#This Row],[Value]]=_6678[[#This Row],[Agree]],_6678[[#This Row],[Count]],0)</f>
        <v>0</v>
      </c>
      <c r="H102" cm="1">
        <f t="array" ref="H102">_xlfn.XLOOKUP(Table816[Bill],Table2[Bill],Table2[Weight?],"Error")</f>
        <v>6</v>
      </c>
    </row>
    <row r="103" spans="1:8" x14ac:dyDescent="0.2">
      <c r="A103" t="s">
        <v>137</v>
      </c>
      <c r="B103" t="s">
        <v>1</v>
      </c>
      <c r="C103" t="s">
        <v>66</v>
      </c>
      <c r="D103" t="s">
        <v>3</v>
      </c>
      <c r="E103">
        <f>IF(_6678[[#This Row],[Vote]]="YEA",1,0)</f>
        <v>0</v>
      </c>
      <c r="F103" cm="1">
        <f t="array" ref="F103">_xlfn.XLOOKUP(Table816[Bill],Table2[Bill],Table2[Agree Value])</f>
        <v>0</v>
      </c>
      <c r="G103">
        <f>IF(_6678[[#This Row],[Value]]=_6678[[#This Row],[Agree]],_6678[[#This Row],[Count]],0)</f>
        <v>6</v>
      </c>
      <c r="H103" cm="1">
        <f t="array" ref="H103">_xlfn.XLOOKUP(Table816[Bill],Table2[Bill],Table2[Weight?],"Error")</f>
        <v>6</v>
      </c>
    </row>
    <row r="104" spans="1:8" x14ac:dyDescent="0.2">
      <c r="A104" t="s">
        <v>138</v>
      </c>
      <c r="B104" t="s">
        <v>1</v>
      </c>
      <c r="C104" t="s">
        <v>59</v>
      </c>
      <c r="D104" t="s">
        <v>3</v>
      </c>
      <c r="E104">
        <f>IF(_6678[[#This Row],[Vote]]="YEA",1,0)</f>
        <v>0</v>
      </c>
      <c r="F104" cm="1">
        <f t="array" ref="F104">_xlfn.XLOOKUP(Table816[Bill],Table2[Bill],Table2[Agree Value])</f>
        <v>0</v>
      </c>
      <c r="G104">
        <f>IF(_6678[[#This Row],[Value]]=_6678[[#This Row],[Agree]],_6678[[#This Row],[Count]],0)</f>
        <v>6</v>
      </c>
      <c r="H104" cm="1">
        <f t="array" ref="H104">_xlfn.XLOOKUP(Table816[Bill],Table2[Bill],Table2[Weight?],"Error")</f>
        <v>6</v>
      </c>
    </row>
    <row r="105" spans="1:8" x14ac:dyDescent="0.2">
      <c r="A105" t="s">
        <v>139</v>
      </c>
      <c r="B105" t="s">
        <v>1</v>
      </c>
      <c r="C105" t="s">
        <v>118</v>
      </c>
      <c r="D105" t="s">
        <v>3</v>
      </c>
      <c r="E105">
        <f>IF(_6678[[#This Row],[Vote]]="YEA",1,0)</f>
        <v>0</v>
      </c>
      <c r="F105" cm="1">
        <f t="array" ref="F105">_xlfn.XLOOKUP(Table816[Bill],Table2[Bill],Table2[Agree Value])</f>
        <v>0</v>
      </c>
      <c r="G105">
        <f>IF(_6678[[#This Row],[Value]]=_6678[[#This Row],[Agree]],_6678[[#This Row],[Count]],0)</f>
        <v>6</v>
      </c>
      <c r="H105" cm="1">
        <f t="array" ref="H105">_xlfn.XLOOKUP(Table816[Bill],Table2[Bill],Table2[Weight?],"Error")</f>
        <v>6</v>
      </c>
    </row>
    <row r="106" spans="1:8" x14ac:dyDescent="0.2">
      <c r="A106" t="s">
        <v>140</v>
      </c>
      <c r="B106" t="s">
        <v>1</v>
      </c>
      <c r="C106" t="s">
        <v>141</v>
      </c>
      <c r="D106" t="s">
        <v>3</v>
      </c>
      <c r="E106">
        <f>IF(_6678[[#This Row],[Vote]]="YEA",1,0)</f>
        <v>0</v>
      </c>
      <c r="F106" cm="1">
        <f t="array" ref="F106">_xlfn.XLOOKUP(Table816[Bill],Table2[Bill],Table2[Agree Value])</f>
        <v>0</v>
      </c>
      <c r="G106">
        <f>IF(_6678[[#This Row],[Value]]=_6678[[#This Row],[Agree]],_6678[[#This Row],[Count]],0)</f>
        <v>6</v>
      </c>
      <c r="H106" cm="1">
        <f t="array" ref="H106">_xlfn.XLOOKUP(Table816[Bill],Table2[Bill],Table2[Weight?],"Error")</f>
        <v>6</v>
      </c>
    </row>
    <row r="107" spans="1:8" x14ac:dyDescent="0.2">
      <c r="A107" t="s">
        <v>142</v>
      </c>
      <c r="B107" t="s">
        <v>1</v>
      </c>
      <c r="C107" t="s">
        <v>66</v>
      </c>
      <c r="D107" t="s">
        <v>7</v>
      </c>
      <c r="E107">
        <f>IF(_6678[[#This Row],[Vote]]="YEA",1,0)</f>
        <v>1</v>
      </c>
      <c r="F107" cm="1">
        <f t="array" ref="F107">_xlfn.XLOOKUP(Table816[Bill],Table2[Bill],Table2[Agree Value])</f>
        <v>0</v>
      </c>
      <c r="G107">
        <f>IF(_6678[[#This Row],[Value]]=_6678[[#This Row],[Agree]],_6678[[#This Row],[Count]],0)</f>
        <v>0</v>
      </c>
      <c r="H107" cm="1">
        <f t="array" ref="H107">_xlfn.XLOOKUP(Table816[Bill],Table2[Bill],Table2[Weight?],"Error")</f>
        <v>6</v>
      </c>
    </row>
    <row r="108" spans="1:8" x14ac:dyDescent="0.2">
      <c r="A108" t="s">
        <v>143</v>
      </c>
      <c r="B108" t="s">
        <v>1</v>
      </c>
      <c r="C108" t="s">
        <v>9</v>
      </c>
      <c r="D108" t="s">
        <v>3</v>
      </c>
      <c r="E108">
        <f>IF(_6678[[#This Row],[Vote]]="YEA",1,0)</f>
        <v>0</v>
      </c>
      <c r="F108" cm="1">
        <f t="array" ref="F108">_xlfn.XLOOKUP(Table816[Bill],Table2[Bill],Table2[Agree Value])</f>
        <v>0</v>
      </c>
      <c r="G108">
        <f>IF(_6678[[#This Row],[Value]]=_6678[[#This Row],[Agree]],_6678[[#This Row],[Count]],0)</f>
        <v>6</v>
      </c>
      <c r="H108" cm="1">
        <f t="array" ref="H108">_xlfn.XLOOKUP(Table816[Bill],Table2[Bill],Table2[Weight?],"Error")</f>
        <v>6</v>
      </c>
    </row>
    <row r="109" spans="1:8" x14ac:dyDescent="0.2">
      <c r="A109" t="s">
        <v>144</v>
      </c>
      <c r="B109" t="s">
        <v>5</v>
      </c>
      <c r="C109" t="s">
        <v>75</v>
      </c>
      <c r="D109" t="s">
        <v>7</v>
      </c>
      <c r="E109">
        <f>IF(_6678[[#This Row],[Vote]]="YEA",1,0)</f>
        <v>1</v>
      </c>
      <c r="F109" cm="1">
        <f t="array" ref="F109">_xlfn.XLOOKUP(Table816[Bill],Table2[Bill],Table2[Agree Value])</f>
        <v>0</v>
      </c>
      <c r="G109">
        <f>IF(_6678[[#This Row],[Value]]=_6678[[#This Row],[Agree]],_6678[[#This Row],[Count]],0)</f>
        <v>0</v>
      </c>
      <c r="H109" cm="1">
        <f t="array" ref="H109">_xlfn.XLOOKUP(Table816[Bill],Table2[Bill],Table2[Weight?],"Error")</f>
        <v>6</v>
      </c>
    </row>
    <row r="110" spans="1:8" x14ac:dyDescent="0.2">
      <c r="A110" t="s">
        <v>145</v>
      </c>
      <c r="B110" t="s">
        <v>5</v>
      </c>
      <c r="C110" t="s">
        <v>39</v>
      </c>
      <c r="D110" t="s">
        <v>7</v>
      </c>
      <c r="E110">
        <f>IF(_6678[[#This Row],[Vote]]="YEA",1,0)</f>
        <v>1</v>
      </c>
      <c r="F110" cm="1">
        <f t="array" ref="F110">_xlfn.XLOOKUP(Table816[Bill],Table2[Bill],Table2[Agree Value])</f>
        <v>0</v>
      </c>
      <c r="G110">
        <f>IF(_6678[[#This Row],[Value]]=_6678[[#This Row],[Agree]],_6678[[#This Row],[Count]],0)</f>
        <v>0</v>
      </c>
      <c r="H110" cm="1">
        <f t="array" ref="H110">_xlfn.XLOOKUP(Table816[Bill],Table2[Bill],Table2[Weight?],"Error")</f>
        <v>6</v>
      </c>
    </row>
    <row r="111" spans="1:8" x14ac:dyDescent="0.2">
      <c r="A111" t="s">
        <v>146</v>
      </c>
      <c r="B111" t="s">
        <v>1</v>
      </c>
      <c r="C111" t="s">
        <v>45</v>
      </c>
      <c r="D111" t="s">
        <v>3</v>
      </c>
      <c r="E111">
        <f>IF(_6678[[#This Row],[Vote]]="YEA",1,0)</f>
        <v>0</v>
      </c>
      <c r="F111" cm="1">
        <f t="array" ref="F111">_xlfn.XLOOKUP(Table816[Bill],Table2[Bill],Table2[Agree Value])</f>
        <v>0</v>
      </c>
      <c r="G111">
        <f>IF(_6678[[#This Row],[Value]]=_6678[[#This Row],[Agree]],_6678[[#This Row],[Count]],0)</f>
        <v>6</v>
      </c>
      <c r="H111" cm="1">
        <f t="array" ref="H111">_xlfn.XLOOKUP(Table816[Bill],Table2[Bill],Table2[Weight?],"Error")</f>
        <v>6</v>
      </c>
    </row>
    <row r="112" spans="1:8" x14ac:dyDescent="0.2">
      <c r="A112" t="s">
        <v>147</v>
      </c>
      <c r="B112" t="s">
        <v>1</v>
      </c>
      <c r="C112" t="s">
        <v>15</v>
      </c>
      <c r="D112" t="s">
        <v>3</v>
      </c>
      <c r="E112">
        <f>IF(_6678[[#This Row],[Vote]]="YEA",1,0)</f>
        <v>0</v>
      </c>
      <c r="F112" cm="1">
        <f t="array" ref="F112">_xlfn.XLOOKUP(Table816[Bill],Table2[Bill],Table2[Agree Value])</f>
        <v>0</v>
      </c>
      <c r="G112">
        <f>IF(_6678[[#This Row],[Value]]=_6678[[#This Row],[Agree]],_6678[[#This Row],[Count]],0)</f>
        <v>6</v>
      </c>
      <c r="H112" cm="1">
        <f t="array" ref="H112">_xlfn.XLOOKUP(Table816[Bill],Table2[Bill],Table2[Weight?],"Error")</f>
        <v>6</v>
      </c>
    </row>
    <row r="113" spans="1:8" x14ac:dyDescent="0.2">
      <c r="A113" t="s">
        <v>148</v>
      </c>
      <c r="B113" t="s">
        <v>5</v>
      </c>
      <c r="C113" t="s">
        <v>39</v>
      </c>
      <c r="D113" t="s">
        <v>7</v>
      </c>
      <c r="E113">
        <f>IF(_6678[[#This Row],[Vote]]="YEA",1,0)</f>
        <v>1</v>
      </c>
      <c r="F113" cm="1">
        <f t="array" ref="F113">_xlfn.XLOOKUP(Table816[Bill],Table2[Bill],Table2[Agree Value])</f>
        <v>0</v>
      </c>
      <c r="G113">
        <f>IF(_6678[[#This Row],[Value]]=_6678[[#This Row],[Agree]],_6678[[#This Row],[Count]],0)</f>
        <v>0</v>
      </c>
      <c r="H113" cm="1">
        <f t="array" ref="H113">_xlfn.XLOOKUP(Table816[Bill],Table2[Bill],Table2[Weight?],"Error")</f>
        <v>6</v>
      </c>
    </row>
    <row r="114" spans="1:8" x14ac:dyDescent="0.2">
      <c r="A114" t="s">
        <v>149</v>
      </c>
      <c r="B114" t="s">
        <v>5</v>
      </c>
      <c r="C114" t="s">
        <v>9</v>
      </c>
      <c r="D114" t="s">
        <v>7</v>
      </c>
      <c r="E114">
        <f>IF(_6678[[#This Row],[Vote]]="YEA",1,0)</f>
        <v>1</v>
      </c>
      <c r="F114" cm="1">
        <f t="array" ref="F114">_xlfn.XLOOKUP(Table816[Bill],Table2[Bill],Table2[Agree Value])</f>
        <v>0</v>
      </c>
      <c r="G114">
        <f>IF(_6678[[#This Row],[Value]]=_6678[[#This Row],[Agree]],_6678[[#This Row],[Count]],0)</f>
        <v>0</v>
      </c>
      <c r="H114" cm="1">
        <f t="array" ref="H114">_xlfn.XLOOKUP(Table816[Bill],Table2[Bill],Table2[Weight?],"Error")</f>
        <v>6</v>
      </c>
    </row>
    <row r="115" spans="1:8" x14ac:dyDescent="0.2">
      <c r="A115" t="s">
        <v>150</v>
      </c>
      <c r="B115" t="s">
        <v>5</v>
      </c>
      <c r="C115" t="s">
        <v>108</v>
      </c>
      <c r="D115" t="s">
        <v>7</v>
      </c>
      <c r="E115">
        <f>IF(_6678[[#This Row],[Vote]]="YEA",1,0)</f>
        <v>1</v>
      </c>
      <c r="F115" cm="1">
        <f t="array" ref="F115">_xlfn.XLOOKUP(Table816[Bill],Table2[Bill],Table2[Agree Value])</f>
        <v>0</v>
      </c>
      <c r="G115">
        <f>IF(_6678[[#This Row],[Value]]=_6678[[#This Row],[Agree]],_6678[[#This Row],[Count]],0)</f>
        <v>0</v>
      </c>
      <c r="H115" cm="1">
        <f t="array" ref="H115">_xlfn.XLOOKUP(Table816[Bill],Table2[Bill],Table2[Weight?],"Error")</f>
        <v>6</v>
      </c>
    </row>
    <row r="116" spans="1:8" x14ac:dyDescent="0.2">
      <c r="A116" t="s">
        <v>151</v>
      </c>
      <c r="B116" t="s">
        <v>5</v>
      </c>
      <c r="C116" t="s">
        <v>39</v>
      </c>
      <c r="D116" t="s">
        <v>7</v>
      </c>
      <c r="E116">
        <f>IF(_6678[[#This Row],[Vote]]="YEA",1,0)</f>
        <v>1</v>
      </c>
      <c r="F116" cm="1">
        <f t="array" ref="F116">_xlfn.XLOOKUP(Table816[Bill],Table2[Bill],Table2[Agree Value])</f>
        <v>0</v>
      </c>
      <c r="G116">
        <f>IF(_6678[[#This Row],[Value]]=_6678[[#This Row],[Agree]],_6678[[#This Row],[Count]],0)</f>
        <v>0</v>
      </c>
      <c r="H116" cm="1">
        <f t="array" ref="H116">_xlfn.XLOOKUP(Table816[Bill],Table2[Bill],Table2[Weight?],"Error")</f>
        <v>6</v>
      </c>
    </row>
    <row r="117" spans="1:8" x14ac:dyDescent="0.2">
      <c r="A117" t="s">
        <v>152</v>
      </c>
      <c r="B117" t="s">
        <v>5</v>
      </c>
      <c r="C117" t="s">
        <v>2</v>
      </c>
      <c r="D117" t="s">
        <v>7</v>
      </c>
      <c r="E117">
        <f>IF(_6678[[#This Row],[Vote]]="YEA",1,0)</f>
        <v>1</v>
      </c>
      <c r="F117" cm="1">
        <f t="array" ref="F117">_xlfn.XLOOKUP(Table816[Bill],Table2[Bill],Table2[Agree Value])</f>
        <v>0</v>
      </c>
      <c r="G117">
        <f>IF(_6678[[#This Row],[Value]]=_6678[[#This Row],[Agree]],_6678[[#This Row],[Count]],0)</f>
        <v>0</v>
      </c>
      <c r="H117" cm="1">
        <f t="array" ref="H117">_xlfn.XLOOKUP(Table816[Bill],Table2[Bill],Table2[Weight?],"Error")</f>
        <v>6</v>
      </c>
    </row>
    <row r="118" spans="1:8" x14ac:dyDescent="0.2">
      <c r="A118" t="s">
        <v>153</v>
      </c>
      <c r="B118" t="s">
        <v>5</v>
      </c>
      <c r="C118" t="s">
        <v>15</v>
      </c>
      <c r="D118" t="s">
        <v>7</v>
      </c>
      <c r="E118">
        <f>IF(_6678[[#This Row],[Vote]]="YEA",1,0)</f>
        <v>1</v>
      </c>
      <c r="F118" cm="1">
        <f t="array" ref="F118">_xlfn.XLOOKUP(Table816[Bill],Table2[Bill],Table2[Agree Value])</f>
        <v>0</v>
      </c>
      <c r="G118">
        <f>IF(_6678[[#This Row],[Value]]=_6678[[#This Row],[Agree]],_6678[[#This Row],[Count]],0)</f>
        <v>0</v>
      </c>
      <c r="H118" cm="1">
        <f t="array" ref="H118">_xlfn.XLOOKUP(Table816[Bill],Table2[Bill],Table2[Weight?],"Error")</f>
        <v>6</v>
      </c>
    </row>
    <row r="119" spans="1:8" x14ac:dyDescent="0.2">
      <c r="A119" t="s">
        <v>154</v>
      </c>
      <c r="B119" t="s">
        <v>5</v>
      </c>
      <c r="C119" t="s">
        <v>120</v>
      </c>
      <c r="D119" t="s">
        <v>7</v>
      </c>
      <c r="E119">
        <f>IF(_6678[[#This Row],[Vote]]="YEA",1,0)</f>
        <v>1</v>
      </c>
      <c r="F119" cm="1">
        <f t="array" ref="F119">_xlfn.XLOOKUP(Table816[Bill],Table2[Bill],Table2[Agree Value])</f>
        <v>0</v>
      </c>
      <c r="G119">
        <f>IF(_6678[[#This Row],[Value]]=_6678[[#This Row],[Agree]],_6678[[#This Row],[Count]],0)</f>
        <v>0</v>
      </c>
      <c r="H119" cm="1">
        <f t="array" ref="H119">_xlfn.XLOOKUP(Table816[Bill],Table2[Bill],Table2[Weight?],"Error")</f>
        <v>6</v>
      </c>
    </row>
    <row r="120" spans="1:8" x14ac:dyDescent="0.2">
      <c r="A120" t="s">
        <v>155</v>
      </c>
      <c r="B120" t="s">
        <v>1</v>
      </c>
      <c r="C120" t="s">
        <v>15</v>
      </c>
      <c r="D120" t="s">
        <v>3</v>
      </c>
      <c r="E120">
        <f>IF(_6678[[#This Row],[Vote]]="YEA",1,0)</f>
        <v>0</v>
      </c>
      <c r="F120" cm="1">
        <f t="array" ref="F120">_xlfn.XLOOKUP(Table816[Bill],Table2[Bill],Table2[Agree Value])</f>
        <v>0</v>
      </c>
      <c r="G120">
        <f>IF(_6678[[#This Row],[Value]]=_6678[[#This Row],[Agree]],_6678[[#This Row],[Count]],0)</f>
        <v>6</v>
      </c>
      <c r="H120" cm="1">
        <f t="array" ref="H120">_xlfn.XLOOKUP(Table816[Bill],Table2[Bill],Table2[Weight?],"Error")</f>
        <v>6</v>
      </c>
    </row>
    <row r="121" spans="1:8" x14ac:dyDescent="0.2">
      <c r="A121" t="s">
        <v>156</v>
      </c>
      <c r="B121" t="s">
        <v>1</v>
      </c>
      <c r="C121" t="s">
        <v>9</v>
      </c>
      <c r="D121" t="s">
        <v>3</v>
      </c>
      <c r="E121">
        <f>IF(_6678[[#This Row],[Vote]]="YEA",1,0)</f>
        <v>0</v>
      </c>
      <c r="F121" cm="1">
        <f t="array" ref="F121">_xlfn.XLOOKUP(Table816[Bill],Table2[Bill],Table2[Agree Value])</f>
        <v>0</v>
      </c>
      <c r="G121">
        <f>IF(_6678[[#This Row],[Value]]=_6678[[#This Row],[Agree]],_6678[[#This Row],[Count]],0)</f>
        <v>6</v>
      </c>
      <c r="H121" cm="1">
        <f t="array" ref="H121">_xlfn.XLOOKUP(Table816[Bill],Table2[Bill],Table2[Weight?],"Error")</f>
        <v>6</v>
      </c>
    </row>
    <row r="122" spans="1:8" x14ac:dyDescent="0.2">
      <c r="A122" t="s">
        <v>157</v>
      </c>
      <c r="B122" t="s">
        <v>1</v>
      </c>
      <c r="C122" t="s">
        <v>64</v>
      </c>
      <c r="D122" t="s">
        <v>3</v>
      </c>
      <c r="E122">
        <f>IF(_6678[[#This Row],[Vote]]="YEA",1,0)</f>
        <v>0</v>
      </c>
      <c r="F122" cm="1">
        <f t="array" ref="F122">_xlfn.XLOOKUP(Table816[Bill],Table2[Bill],Table2[Agree Value])</f>
        <v>0</v>
      </c>
      <c r="G122">
        <f>IF(_6678[[#This Row],[Value]]=_6678[[#This Row],[Agree]],_6678[[#This Row],[Count]],0)</f>
        <v>6</v>
      </c>
      <c r="H122" cm="1">
        <f t="array" ref="H122">_xlfn.XLOOKUP(Table816[Bill],Table2[Bill],Table2[Weight?],"Error")</f>
        <v>6</v>
      </c>
    </row>
    <row r="123" spans="1:8" x14ac:dyDescent="0.2">
      <c r="A123" t="s">
        <v>158</v>
      </c>
      <c r="B123" t="s">
        <v>5</v>
      </c>
      <c r="C123" t="s">
        <v>132</v>
      </c>
      <c r="D123" t="s">
        <v>7</v>
      </c>
      <c r="E123">
        <f>IF(_6678[[#This Row],[Vote]]="YEA",1,0)</f>
        <v>1</v>
      </c>
      <c r="F123" cm="1">
        <f t="array" ref="F123">_xlfn.XLOOKUP(Table816[Bill],Table2[Bill],Table2[Agree Value])</f>
        <v>0</v>
      </c>
      <c r="G123">
        <f>IF(_6678[[#This Row],[Value]]=_6678[[#This Row],[Agree]],_6678[[#This Row],[Count]],0)</f>
        <v>0</v>
      </c>
      <c r="H123" cm="1">
        <f t="array" ref="H123">_xlfn.XLOOKUP(Table816[Bill],Table2[Bill],Table2[Weight?],"Error")</f>
        <v>6</v>
      </c>
    </row>
    <row r="124" spans="1:8" x14ac:dyDescent="0.2">
      <c r="A124" t="s">
        <v>159</v>
      </c>
      <c r="B124" t="s">
        <v>1</v>
      </c>
      <c r="C124" t="s">
        <v>66</v>
      </c>
      <c r="D124" t="s">
        <v>3</v>
      </c>
      <c r="E124">
        <f>IF(_6678[[#This Row],[Vote]]="YEA",1,0)</f>
        <v>0</v>
      </c>
      <c r="F124" cm="1">
        <f t="array" ref="F124">_xlfn.XLOOKUP(Table816[Bill],Table2[Bill],Table2[Agree Value])</f>
        <v>0</v>
      </c>
      <c r="G124">
        <f>IF(_6678[[#This Row],[Value]]=_6678[[#This Row],[Agree]],_6678[[#This Row],[Count]],0)</f>
        <v>6</v>
      </c>
      <c r="H124" cm="1">
        <f t="array" ref="H124">_xlfn.XLOOKUP(Table816[Bill],Table2[Bill],Table2[Weight?],"Error")</f>
        <v>6</v>
      </c>
    </row>
    <row r="125" spans="1:8" x14ac:dyDescent="0.2">
      <c r="A125" t="s">
        <v>160</v>
      </c>
      <c r="B125" t="s">
        <v>5</v>
      </c>
      <c r="C125" t="s">
        <v>161</v>
      </c>
      <c r="D125" t="s">
        <v>7</v>
      </c>
      <c r="E125">
        <f>IF(_6678[[#This Row],[Vote]]="YEA",1,0)</f>
        <v>1</v>
      </c>
      <c r="F125" cm="1">
        <f t="array" ref="F125">_xlfn.XLOOKUP(Table816[Bill],Table2[Bill],Table2[Agree Value])</f>
        <v>0</v>
      </c>
      <c r="G125">
        <f>IF(_6678[[#This Row],[Value]]=_6678[[#This Row],[Agree]],_6678[[#This Row],[Count]],0)</f>
        <v>0</v>
      </c>
      <c r="H125" cm="1">
        <f t="array" ref="H125">_xlfn.XLOOKUP(Table816[Bill],Table2[Bill],Table2[Weight?],"Error")</f>
        <v>6</v>
      </c>
    </row>
    <row r="126" spans="1:8" x14ac:dyDescent="0.2">
      <c r="A126" t="s">
        <v>162</v>
      </c>
      <c r="B126" t="s">
        <v>5</v>
      </c>
      <c r="C126" t="s">
        <v>15</v>
      </c>
      <c r="D126" t="s">
        <v>7</v>
      </c>
      <c r="E126">
        <f>IF(_6678[[#This Row],[Vote]]="YEA",1,0)</f>
        <v>1</v>
      </c>
      <c r="F126" cm="1">
        <f t="array" ref="F126">_xlfn.XLOOKUP(Table816[Bill],Table2[Bill],Table2[Agree Value])</f>
        <v>0</v>
      </c>
      <c r="G126">
        <f>IF(_6678[[#This Row],[Value]]=_6678[[#This Row],[Agree]],_6678[[#This Row],[Count]],0)</f>
        <v>0</v>
      </c>
      <c r="H126" cm="1">
        <f t="array" ref="H126">_xlfn.XLOOKUP(Table816[Bill],Table2[Bill],Table2[Weight?],"Error")</f>
        <v>6</v>
      </c>
    </row>
    <row r="127" spans="1:8" x14ac:dyDescent="0.2">
      <c r="A127" t="s">
        <v>163</v>
      </c>
      <c r="B127" t="s">
        <v>5</v>
      </c>
      <c r="C127" t="s">
        <v>164</v>
      </c>
      <c r="D127" t="s">
        <v>7</v>
      </c>
      <c r="E127">
        <f>IF(_6678[[#This Row],[Vote]]="YEA",1,0)</f>
        <v>1</v>
      </c>
      <c r="F127" cm="1">
        <f t="array" ref="F127">_xlfn.XLOOKUP(Table816[Bill],Table2[Bill],Table2[Agree Value])</f>
        <v>0</v>
      </c>
      <c r="G127">
        <f>IF(_6678[[#This Row],[Value]]=_6678[[#This Row],[Agree]],_6678[[#This Row],[Count]],0)</f>
        <v>0</v>
      </c>
      <c r="H127" cm="1">
        <f t="array" ref="H127">_xlfn.XLOOKUP(Table816[Bill],Table2[Bill],Table2[Weight?],"Error")</f>
        <v>6</v>
      </c>
    </row>
    <row r="128" spans="1:8" x14ac:dyDescent="0.2">
      <c r="A128" t="s">
        <v>165</v>
      </c>
      <c r="B128" t="s">
        <v>5</v>
      </c>
      <c r="C128" t="s">
        <v>13</v>
      </c>
      <c r="D128" t="s">
        <v>7</v>
      </c>
      <c r="E128">
        <f>IF(_6678[[#This Row],[Vote]]="YEA",1,0)</f>
        <v>1</v>
      </c>
      <c r="F128" cm="1">
        <f t="array" ref="F128">_xlfn.XLOOKUP(Table816[Bill],Table2[Bill],Table2[Agree Value])</f>
        <v>0</v>
      </c>
      <c r="G128">
        <f>IF(_6678[[#This Row],[Value]]=_6678[[#This Row],[Agree]],_6678[[#This Row],[Count]],0)</f>
        <v>0</v>
      </c>
      <c r="H128" cm="1">
        <f t="array" ref="H128">_xlfn.XLOOKUP(Table816[Bill],Table2[Bill],Table2[Weight?],"Error")</f>
        <v>6</v>
      </c>
    </row>
    <row r="129" spans="1:8" x14ac:dyDescent="0.2">
      <c r="A129" t="s">
        <v>166</v>
      </c>
      <c r="B129" t="s">
        <v>5</v>
      </c>
      <c r="C129" t="s">
        <v>120</v>
      </c>
      <c r="D129" t="s">
        <v>7</v>
      </c>
      <c r="E129">
        <f>IF(_6678[[#This Row],[Vote]]="YEA",1,0)</f>
        <v>1</v>
      </c>
      <c r="F129" cm="1">
        <f t="array" ref="F129">_xlfn.XLOOKUP(Table816[Bill],Table2[Bill],Table2[Agree Value])</f>
        <v>0</v>
      </c>
      <c r="G129">
        <f>IF(_6678[[#This Row],[Value]]=_6678[[#This Row],[Agree]],_6678[[#This Row],[Count]],0)</f>
        <v>0</v>
      </c>
      <c r="H129" cm="1">
        <f t="array" ref="H129">_xlfn.XLOOKUP(Table816[Bill],Table2[Bill],Table2[Weight?],"Error")</f>
        <v>6</v>
      </c>
    </row>
    <row r="130" spans="1:8" x14ac:dyDescent="0.2">
      <c r="A130" t="s">
        <v>167</v>
      </c>
      <c r="B130" t="s">
        <v>5</v>
      </c>
      <c r="C130" t="s">
        <v>120</v>
      </c>
      <c r="D130" t="s">
        <v>7</v>
      </c>
      <c r="E130">
        <f>IF(_6678[[#This Row],[Vote]]="YEA",1,0)</f>
        <v>1</v>
      </c>
      <c r="F130" cm="1">
        <f t="array" ref="F130">_xlfn.XLOOKUP(Table816[Bill],Table2[Bill],Table2[Agree Value])</f>
        <v>0</v>
      </c>
      <c r="G130">
        <f>IF(_6678[[#This Row],[Value]]=_6678[[#This Row],[Agree]],_6678[[#This Row],[Count]],0)</f>
        <v>0</v>
      </c>
      <c r="H130" cm="1">
        <f t="array" ref="H130">_xlfn.XLOOKUP(Table816[Bill],Table2[Bill],Table2[Weight?],"Error")</f>
        <v>6</v>
      </c>
    </row>
    <row r="131" spans="1:8" x14ac:dyDescent="0.2">
      <c r="A131" t="s">
        <v>168</v>
      </c>
      <c r="B131" t="s">
        <v>5</v>
      </c>
      <c r="C131" t="s">
        <v>169</v>
      </c>
      <c r="D131" t="s">
        <v>7</v>
      </c>
      <c r="E131">
        <f>IF(_6678[[#This Row],[Vote]]="YEA",1,0)</f>
        <v>1</v>
      </c>
      <c r="F131" cm="1">
        <f t="array" ref="F131">_xlfn.XLOOKUP(Table816[Bill],Table2[Bill],Table2[Agree Value])</f>
        <v>0</v>
      </c>
      <c r="G131">
        <f>IF(_6678[[#This Row],[Value]]=_6678[[#This Row],[Agree]],_6678[[#This Row],[Count]],0)</f>
        <v>0</v>
      </c>
      <c r="H131" cm="1">
        <f t="array" ref="H131">_xlfn.XLOOKUP(Table816[Bill],Table2[Bill],Table2[Weight?],"Error")</f>
        <v>6</v>
      </c>
    </row>
    <row r="132" spans="1:8" x14ac:dyDescent="0.2">
      <c r="A132" t="s">
        <v>170</v>
      </c>
      <c r="B132" t="s">
        <v>5</v>
      </c>
      <c r="C132" t="s">
        <v>66</v>
      </c>
      <c r="D132" t="s">
        <v>7</v>
      </c>
      <c r="E132">
        <f>IF(_6678[[#This Row],[Vote]]="YEA",1,0)</f>
        <v>1</v>
      </c>
      <c r="F132" cm="1">
        <f t="array" ref="F132">_xlfn.XLOOKUP(Table816[Bill],Table2[Bill],Table2[Agree Value])</f>
        <v>0</v>
      </c>
      <c r="G132">
        <f>IF(_6678[[#This Row],[Value]]=_6678[[#This Row],[Agree]],_6678[[#This Row],[Count]],0)</f>
        <v>0</v>
      </c>
      <c r="H132" cm="1">
        <f t="array" ref="H132">_xlfn.XLOOKUP(Table816[Bill],Table2[Bill],Table2[Weight?],"Error")</f>
        <v>6</v>
      </c>
    </row>
    <row r="133" spans="1:8" x14ac:dyDescent="0.2">
      <c r="A133" t="s">
        <v>171</v>
      </c>
      <c r="B133" t="s">
        <v>5</v>
      </c>
      <c r="C133" t="s">
        <v>75</v>
      </c>
      <c r="D133" t="s">
        <v>7</v>
      </c>
      <c r="E133">
        <f>IF(_6678[[#This Row],[Vote]]="YEA",1,0)</f>
        <v>1</v>
      </c>
      <c r="F133" cm="1">
        <f t="array" ref="F133">_xlfn.XLOOKUP(Table816[Bill],Table2[Bill],Table2[Agree Value])</f>
        <v>0</v>
      </c>
      <c r="G133">
        <f>IF(_6678[[#This Row],[Value]]=_6678[[#This Row],[Agree]],_6678[[#This Row],[Count]],0)</f>
        <v>0</v>
      </c>
      <c r="H133" cm="1">
        <f t="array" ref="H133">_xlfn.XLOOKUP(Table816[Bill],Table2[Bill],Table2[Weight?],"Error")</f>
        <v>6</v>
      </c>
    </row>
    <row r="134" spans="1:8" x14ac:dyDescent="0.2">
      <c r="A134" t="s">
        <v>172</v>
      </c>
      <c r="B134" t="s">
        <v>1</v>
      </c>
      <c r="C134" t="s">
        <v>15</v>
      </c>
      <c r="D134" t="s">
        <v>3</v>
      </c>
      <c r="E134">
        <f>IF(_6678[[#This Row],[Vote]]="YEA",1,0)</f>
        <v>0</v>
      </c>
      <c r="F134" cm="1">
        <f t="array" ref="F134">_xlfn.XLOOKUP(Table816[Bill],Table2[Bill],Table2[Agree Value])</f>
        <v>0</v>
      </c>
      <c r="G134">
        <f>IF(_6678[[#This Row],[Value]]=_6678[[#This Row],[Agree]],_6678[[#This Row],[Count]],0)</f>
        <v>6</v>
      </c>
      <c r="H134" cm="1">
        <f t="array" ref="H134">_xlfn.XLOOKUP(Table816[Bill],Table2[Bill],Table2[Weight?],"Error")</f>
        <v>6</v>
      </c>
    </row>
    <row r="135" spans="1:8" x14ac:dyDescent="0.2">
      <c r="A135" t="s">
        <v>173</v>
      </c>
      <c r="B135" t="s">
        <v>5</v>
      </c>
      <c r="C135" t="s">
        <v>27</v>
      </c>
      <c r="D135" t="s">
        <v>7</v>
      </c>
      <c r="E135">
        <f>IF(_6678[[#This Row],[Vote]]="YEA",1,0)</f>
        <v>1</v>
      </c>
      <c r="F135" cm="1">
        <f t="array" ref="F135">_xlfn.XLOOKUP(Table816[Bill],Table2[Bill],Table2[Agree Value])</f>
        <v>0</v>
      </c>
      <c r="G135">
        <f>IF(_6678[[#This Row],[Value]]=_6678[[#This Row],[Agree]],_6678[[#This Row],[Count]],0)</f>
        <v>0</v>
      </c>
      <c r="H135" cm="1">
        <f t="array" ref="H135">_xlfn.XLOOKUP(Table816[Bill],Table2[Bill],Table2[Weight?],"Error")</f>
        <v>6</v>
      </c>
    </row>
    <row r="136" spans="1:8" x14ac:dyDescent="0.2">
      <c r="A136" t="s">
        <v>174</v>
      </c>
      <c r="B136" t="s">
        <v>1</v>
      </c>
      <c r="C136" t="s">
        <v>62</v>
      </c>
      <c r="D136" t="s">
        <v>7</v>
      </c>
      <c r="E136">
        <f>IF(_6678[[#This Row],[Vote]]="YEA",1,0)</f>
        <v>1</v>
      </c>
      <c r="F136" cm="1">
        <f t="array" ref="F136">_xlfn.XLOOKUP(Table816[Bill],Table2[Bill],Table2[Agree Value])</f>
        <v>0</v>
      </c>
      <c r="G136">
        <f>IF(_6678[[#This Row],[Value]]=_6678[[#This Row],[Agree]],_6678[[#This Row],[Count]],0)</f>
        <v>0</v>
      </c>
      <c r="H136" cm="1">
        <f t="array" ref="H136">_xlfn.XLOOKUP(Table816[Bill],Table2[Bill],Table2[Weight?],"Error")</f>
        <v>6</v>
      </c>
    </row>
    <row r="137" spans="1:8" x14ac:dyDescent="0.2">
      <c r="A137" t="s">
        <v>175</v>
      </c>
      <c r="B137" t="s">
        <v>1</v>
      </c>
      <c r="C137" t="s">
        <v>2</v>
      </c>
      <c r="D137" t="s">
        <v>3</v>
      </c>
      <c r="E137">
        <f>IF(_6678[[#This Row],[Vote]]="YEA",1,0)</f>
        <v>0</v>
      </c>
      <c r="F137" cm="1">
        <f t="array" ref="F137">_xlfn.XLOOKUP(Table816[Bill],Table2[Bill],Table2[Agree Value])</f>
        <v>0</v>
      </c>
      <c r="G137">
        <f>IF(_6678[[#This Row],[Value]]=_6678[[#This Row],[Agree]],_6678[[#This Row],[Count]],0)</f>
        <v>6</v>
      </c>
      <c r="H137" cm="1">
        <f t="array" ref="H137">_xlfn.XLOOKUP(Table816[Bill],Table2[Bill],Table2[Weight?],"Error")</f>
        <v>6</v>
      </c>
    </row>
    <row r="138" spans="1:8" x14ac:dyDescent="0.2">
      <c r="A138" t="s">
        <v>176</v>
      </c>
      <c r="B138" t="s">
        <v>5</v>
      </c>
      <c r="C138" t="s">
        <v>2</v>
      </c>
      <c r="D138" t="s">
        <v>7</v>
      </c>
      <c r="E138">
        <f>IF(_6678[[#This Row],[Vote]]="YEA",1,0)</f>
        <v>1</v>
      </c>
      <c r="F138" cm="1">
        <f t="array" ref="F138">_xlfn.XLOOKUP(Table816[Bill],Table2[Bill],Table2[Agree Value])</f>
        <v>0</v>
      </c>
      <c r="G138">
        <f>IF(_6678[[#This Row],[Value]]=_6678[[#This Row],[Agree]],_6678[[#This Row],[Count]],0)</f>
        <v>0</v>
      </c>
      <c r="H138" cm="1">
        <f t="array" ref="H138">_xlfn.XLOOKUP(Table816[Bill],Table2[Bill],Table2[Weight?],"Error")</f>
        <v>6</v>
      </c>
    </row>
    <row r="139" spans="1:8" x14ac:dyDescent="0.2">
      <c r="A139" t="s">
        <v>177</v>
      </c>
      <c r="B139" t="s">
        <v>1</v>
      </c>
      <c r="C139" t="s">
        <v>39</v>
      </c>
      <c r="D139" t="s">
        <v>3</v>
      </c>
      <c r="E139">
        <f>IF(_6678[[#This Row],[Vote]]="YEA",1,0)</f>
        <v>0</v>
      </c>
      <c r="F139" cm="1">
        <f t="array" ref="F139">_xlfn.XLOOKUP(Table816[Bill],Table2[Bill],Table2[Agree Value])</f>
        <v>0</v>
      </c>
      <c r="G139">
        <f>IF(_6678[[#This Row],[Value]]=_6678[[#This Row],[Agree]],_6678[[#This Row],[Count]],0)</f>
        <v>6</v>
      </c>
      <c r="H139" cm="1">
        <f t="array" ref="H139">_xlfn.XLOOKUP(Table816[Bill],Table2[Bill],Table2[Weight?],"Error")</f>
        <v>6</v>
      </c>
    </row>
    <row r="140" spans="1:8" x14ac:dyDescent="0.2">
      <c r="A140" t="s">
        <v>178</v>
      </c>
      <c r="B140" t="s">
        <v>5</v>
      </c>
      <c r="C140" t="s">
        <v>39</v>
      </c>
      <c r="D140" t="s">
        <v>7</v>
      </c>
      <c r="E140">
        <f>IF(_6678[[#This Row],[Vote]]="YEA",1,0)</f>
        <v>1</v>
      </c>
      <c r="F140" cm="1">
        <f t="array" ref="F140">_xlfn.XLOOKUP(Table816[Bill],Table2[Bill],Table2[Agree Value])</f>
        <v>0</v>
      </c>
      <c r="G140">
        <f>IF(_6678[[#This Row],[Value]]=_6678[[#This Row],[Agree]],_6678[[#This Row],[Count]],0)</f>
        <v>0</v>
      </c>
      <c r="H140" cm="1">
        <f t="array" ref="H140">_xlfn.XLOOKUP(Table816[Bill],Table2[Bill],Table2[Weight?],"Error")</f>
        <v>6</v>
      </c>
    </row>
    <row r="141" spans="1:8" x14ac:dyDescent="0.2">
      <c r="A141" t="s">
        <v>179</v>
      </c>
      <c r="B141" t="s">
        <v>1</v>
      </c>
      <c r="C141" t="s">
        <v>39</v>
      </c>
      <c r="D141" t="s">
        <v>3</v>
      </c>
      <c r="E141">
        <f>IF(_6678[[#This Row],[Vote]]="YEA",1,0)</f>
        <v>0</v>
      </c>
      <c r="F141" cm="1">
        <f t="array" ref="F141">_xlfn.XLOOKUP(Table816[Bill],Table2[Bill],Table2[Agree Value])</f>
        <v>0</v>
      </c>
      <c r="G141">
        <f>IF(_6678[[#This Row],[Value]]=_6678[[#This Row],[Agree]],_6678[[#This Row],[Count]],0)</f>
        <v>6</v>
      </c>
      <c r="H141" cm="1">
        <f t="array" ref="H141">_xlfn.XLOOKUP(Table816[Bill],Table2[Bill],Table2[Weight?],"Error")</f>
        <v>6</v>
      </c>
    </row>
    <row r="142" spans="1:8" x14ac:dyDescent="0.2">
      <c r="A142" t="s">
        <v>180</v>
      </c>
      <c r="B142" t="s">
        <v>5</v>
      </c>
      <c r="C142" t="s">
        <v>108</v>
      </c>
      <c r="D142" t="s">
        <v>7</v>
      </c>
      <c r="E142">
        <f>IF(_6678[[#This Row],[Vote]]="YEA",1,0)</f>
        <v>1</v>
      </c>
      <c r="F142" cm="1">
        <f t="array" ref="F142">_xlfn.XLOOKUP(Table816[Bill],Table2[Bill],Table2[Agree Value])</f>
        <v>0</v>
      </c>
      <c r="G142">
        <f>IF(_6678[[#This Row],[Value]]=_6678[[#This Row],[Agree]],_6678[[#This Row],[Count]],0)</f>
        <v>0</v>
      </c>
      <c r="H142" cm="1">
        <f t="array" ref="H142">_xlfn.XLOOKUP(Table816[Bill],Table2[Bill],Table2[Weight?],"Error")</f>
        <v>6</v>
      </c>
    </row>
    <row r="143" spans="1:8" x14ac:dyDescent="0.2">
      <c r="A143" t="s">
        <v>181</v>
      </c>
      <c r="B143" t="s">
        <v>5</v>
      </c>
      <c r="C143" t="s">
        <v>182</v>
      </c>
      <c r="D143" t="s">
        <v>7</v>
      </c>
      <c r="E143">
        <f>IF(_6678[[#This Row],[Vote]]="YEA",1,0)</f>
        <v>1</v>
      </c>
      <c r="F143" cm="1">
        <f t="array" ref="F143">_xlfn.XLOOKUP(Table816[Bill],Table2[Bill],Table2[Agree Value])</f>
        <v>0</v>
      </c>
      <c r="G143">
        <f>IF(_6678[[#This Row],[Value]]=_6678[[#This Row],[Agree]],_6678[[#This Row],[Count]],0)</f>
        <v>0</v>
      </c>
      <c r="H143" cm="1">
        <f t="array" ref="H143">_xlfn.XLOOKUP(Table816[Bill],Table2[Bill],Table2[Weight?],"Error")</f>
        <v>6</v>
      </c>
    </row>
    <row r="144" spans="1:8" x14ac:dyDescent="0.2">
      <c r="A144" t="s">
        <v>183</v>
      </c>
      <c r="B144" t="s">
        <v>5</v>
      </c>
      <c r="C144" t="s">
        <v>39</v>
      </c>
      <c r="D144" t="s">
        <v>7</v>
      </c>
      <c r="E144">
        <f>IF(_6678[[#This Row],[Vote]]="YEA",1,0)</f>
        <v>1</v>
      </c>
      <c r="F144" cm="1">
        <f t="array" ref="F144">_xlfn.XLOOKUP(Table816[Bill],Table2[Bill],Table2[Agree Value])</f>
        <v>0</v>
      </c>
      <c r="G144">
        <f>IF(_6678[[#This Row],[Value]]=_6678[[#This Row],[Agree]],_6678[[#This Row],[Count]],0)</f>
        <v>0</v>
      </c>
      <c r="H144" cm="1">
        <f t="array" ref="H144">_xlfn.XLOOKUP(Table816[Bill],Table2[Bill],Table2[Weight?],"Error")</f>
        <v>6</v>
      </c>
    </row>
    <row r="145" spans="1:8" x14ac:dyDescent="0.2">
      <c r="A145" t="s">
        <v>184</v>
      </c>
      <c r="B145" t="s">
        <v>5</v>
      </c>
      <c r="C145" t="s">
        <v>169</v>
      </c>
      <c r="D145" t="s">
        <v>7</v>
      </c>
      <c r="E145">
        <f>IF(_6678[[#This Row],[Vote]]="YEA",1,0)</f>
        <v>1</v>
      </c>
      <c r="F145" cm="1">
        <f t="array" ref="F145">_xlfn.XLOOKUP(Table816[Bill],Table2[Bill],Table2[Agree Value])</f>
        <v>0</v>
      </c>
      <c r="G145">
        <f>IF(_6678[[#This Row],[Value]]=_6678[[#This Row],[Agree]],_6678[[#This Row],[Count]],0)</f>
        <v>0</v>
      </c>
      <c r="H145" cm="1">
        <f t="array" ref="H145">_xlfn.XLOOKUP(Table816[Bill],Table2[Bill],Table2[Weight?],"Error")</f>
        <v>6</v>
      </c>
    </row>
    <row r="146" spans="1:8" x14ac:dyDescent="0.2">
      <c r="A146" t="s">
        <v>185</v>
      </c>
      <c r="B146" t="s">
        <v>1</v>
      </c>
      <c r="C146" t="s">
        <v>51</v>
      </c>
      <c r="D146" t="s">
        <v>7</v>
      </c>
      <c r="E146">
        <f>IF(_6678[[#This Row],[Vote]]="YEA",1,0)</f>
        <v>1</v>
      </c>
      <c r="F146" cm="1">
        <f t="array" ref="F146">_xlfn.XLOOKUP(Table816[Bill],Table2[Bill],Table2[Agree Value])</f>
        <v>0</v>
      </c>
      <c r="G146">
        <f>IF(_6678[[#This Row],[Value]]=_6678[[#This Row],[Agree]],_6678[[#This Row],[Count]],0)</f>
        <v>0</v>
      </c>
      <c r="H146" cm="1">
        <f t="array" ref="H146">_xlfn.XLOOKUP(Table816[Bill],Table2[Bill],Table2[Weight?],"Error")</f>
        <v>6</v>
      </c>
    </row>
    <row r="147" spans="1:8" x14ac:dyDescent="0.2">
      <c r="A147" t="s">
        <v>186</v>
      </c>
      <c r="B147" t="s">
        <v>1</v>
      </c>
      <c r="C147" t="s">
        <v>9</v>
      </c>
      <c r="D147" t="s">
        <v>3</v>
      </c>
      <c r="E147">
        <f>IF(_6678[[#This Row],[Vote]]="YEA",1,0)</f>
        <v>0</v>
      </c>
      <c r="F147" cm="1">
        <f t="array" ref="F147">_xlfn.XLOOKUP(Table816[Bill],Table2[Bill],Table2[Agree Value])</f>
        <v>0</v>
      </c>
      <c r="G147">
        <f>IF(_6678[[#This Row],[Value]]=_6678[[#This Row],[Agree]],_6678[[#This Row],[Count]],0)</f>
        <v>6</v>
      </c>
      <c r="H147" cm="1">
        <f t="array" ref="H147">_xlfn.XLOOKUP(Table816[Bill],Table2[Bill],Table2[Weight?],"Error")</f>
        <v>6</v>
      </c>
    </row>
    <row r="148" spans="1:8" x14ac:dyDescent="0.2">
      <c r="A148" t="s">
        <v>187</v>
      </c>
      <c r="B148" t="s">
        <v>5</v>
      </c>
      <c r="C148" t="s">
        <v>64</v>
      </c>
      <c r="D148" t="s">
        <v>7</v>
      </c>
      <c r="E148">
        <f>IF(_6678[[#This Row],[Vote]]="YEA",1,0)</f>
        <v>1</v>
      </c>
      <c r="F148" cm="1">
        <f t="array" ref="F148">_xlfn.XLOOKUP(Table816[Bill],Table2[Bill],Table2[Agree Value])</f>
        <v>0</v>
      </c>
      <c r="G148">
        <f>IF(_6678[[#This Row],[Value]]=_6678[[#This Row],[Agree]],_6678[[#This Row],[Count]],0)</f>
        <v>0</v>
      </c>
      <c r="H148" cm="1">
        <f t="array" ref="H148">_xlfn.XLOOKUP(Table816[Bill],Table2[Bill],Table2[Weight?],"Error")</f>
        <v>6</v>
      </c>
    </row>
    <row r="149" spans="1:8" x14ac:dyDescent="0.2">
      <c r="A149" t="s">
        <v>188</v>
      </c>
      <c r="B149" t="s">
        <v>1</v>
      </c>
      <c r="C149" t="s">
        <v>62</v>
      </c>
      <c r="D149" t="s">
        <v>3</v>
      </c>
      <c r="E149">
        <f>IF(_6678[[#This Row],[Vote]]="YEA",1,0)</f>
        <v>0</v>
      </c>
      <c r="F149" cm="1">
        <f t="array" ref="F149">_xlfn.XLOOKUP(Table816[Bill],Table2[Bill],Table2[Agree Value])</f>
        <v>0</v>
      </c>
      <c r="G149">
        <f>IF(_6678[[#This Row],[Value]]=_6678[[#This Row],[Agree]],_6678[[#This Row],[Count]],0)</f>
        <v>6</v>
      </c>
      <c r="H149" cm="1">
        <f t="array" ref="H149">_xlfn.XLOOKUP(Table816[Bill],Table2[Bill],Table2[Weight?],"Error")</f>
        <v>6</v>
      </c>
    </row>
    <row r="150" spans="1:8" x14ac:dyDescent="0.2">
      <c r="A150" t="s">
        <v>189</v>
      </c>
      <c r="B150" t="s">
        <v>1</v>
      </c>
      <c r="C150" t="s">
        <v>15</v>
      </c>
      <c r="D150" t="s">
        <v>3</v>
      </c>
      <c r="E150">
        <f>IF(_6678[[#This Row],[Vote]]="YEA",1,0)</f>
        <v>0</v>
      </c>
      <c r="F150" cm="1">
        <f t="array" ref="F150">_xlfn.XLOOKUP(Table816[Bill],Table2[Bill],Table2[Agree Value])</f>
        <v>0</v>
      </c>
      <c r="G150">
        <f>IF(_6678[[#This Row],[Value]]=_6678[[#This Row],[Agree]],_6678[[#This Row],[Count]],0)</f>
        <v>6</v>
      </c>
      <c r="H150" cm="1">
        <f t="array" ref="H150">_xlfn.XLOOKUP(Table816[Bill],Table2[Bill],Table2[Weight?],"Error")</f>
        <v>6</v>
      </c>
    </row>
    <row r="151" spans="1:8" x14ac:dyDescent="0.2">
      <c r="A151" t="s">
        <v>190</v>
      </c>
      <c r="B151" t="s">
        <v>5</v>
      </c>
      <c r="C151" t="s">
        <v>9</v>
      </c>
      <c r="D151" t="s">
        <v>7</v>
      </c>
      <c r="E151">
        <f>IF(_6678[[#This Row],[Vote]]="YEA",1,0)</f>
        <v>1</v>
      </c>
      <c r="F151" cm="1">
        <f t="array" ref="F151">_xlfn.XLOOKUP(Table816[Bill],Table2[Bill],Table2[Agree Value])</f>
        <v>0</v>
      </c>
      <c r="G151">
        <f>IF(_6678[[#This Row],[Value]]=_6678[[#This Row],[Agree]],_6678[[#This Row],[Count]],0)</f>
        <v>0</v>
      </c>
      <c r="H151" cm="1">
        <f t="array" ref="H151">_xlfn.XLOOKUP(Table816[Bill],Table2[Bill],Table2[Weight?],"Error")</f>
        <v>6</v>
      </c>
    </row>
    <row r="152" spans="1:8" x14ac:dyDescent="0.2">
      <c r="A152" t="s">
        <v>191</v>
      </c>
      <c r="B152" t="s">
        <v>1</v>
      </c>
      <c r="C152" t="s">
        <v>9</v>
      </c>
      <c r="D152" t="s">
        <v>3</v>
      </c>
      <c r="E152">
        <f>IF(_6678[[#This Row],[Vote]]="YEA",1,0)</f>
        <v>0</v>
      </c>
      <c r="F152" cm="1">
        <f t="array" ref="F152">_xlfn.XLOOKUP(Table816[Bill],Table2[Bill],Table2[Agree Value])</f>
        <v>0</v>
      </c>
      <c r="G152">
        <f>IF(_6678[[#This Row],[Value]]=_6678[[#This Row],[Agree]],_6678[[#This Row],[Count]],0)</f>
        <v>6</v>
      </c>
      <c r="H152" cm="1">
        <f t="array" ref="H152">_xlfn.XLOOKUP(Table816[Bill],Table2[Bill],Table2[Weight?],"Error")</f>
        <v>6</v>
      </c>
    </row>
    <row r="153" spans="1:8" x14ac:dyDescent="0.2">
      <c r="A153" t="s">
        <v>192</v>
      </c>
      <c r="B153" t="s">
        <v>5</v>
      </c>
      <c r="C153" t="s">
        <v>39</v>
      </c>
      <c r="D153" t="s">
        <v>7</v>
      </c>
      <c r="E153">
        <f>IF(_6678[[#This Row],[Vote]]="YEA",1,0)</f>
        <v>1</v>
      </c>
      <c r="F153" cm="1">
        <f t="array" ref="F153">_xlfn.XLOOKUP(Table816[Bill],Table2[Bill],Table2[Agree Value])</f>
        <v>0</v>
      </c>
      <c r="G153">
        <f>IF(_6678[[#This Row],[Value]]=_6678[[#This Row],[Agree]],_6678[[#This Row],[Count]],0)</f>
        <v>0</v>
      </c>
      <c r="H153" cm="1">
        <f t="array" ref="H153">_xlfn.XLOOKUP(Table816[Bill],Table2[Bill],Table2[Weight?],"Error")</f>
        <v>6</v>
      </c>
    </row>
    <row r="154" spans="1:8" x14ac:dyDescent="0.2">
      <c r="A154" t="s">
        <v>193</v>
      </c>
      <c r="B154" t="s">
        <v>1</v>
      </c>
      <c r="C154" t="s">
        <v>194</v>
      </c>
      <c r="D154" t="s">
        <v>7</v>
      </c>
      <c r="E154">
        <f>IF(_6678[[#This Row],[Vote]]="YEA",1,0)</f>
        <v>1</v>
      </c>
      <c r="F154" cm="1">
        <f t="array" ref="F154">_xlfn.XLOOKUP(Table816[Bill],Table2[Bill],Table2[Agree Value])</f>
        <v>0</v>
      </c>
      <c r="G154">
        <f>IF(_6678[[#This Row],[Value]]=_6678[[#This Row],[Agree]],_6678[[#This Row],[Count]],0)</f>
        <v>0</v>
      </c>
      <c r="H154" cm="1">
        <f t="array" ref="H154">_xlfn.XLOOKUP(Table816[Bill],Table2[Bill],Table2[Weight?],"Error")</f>
        <v>6</v>
      </c>
    </row>
    <row r="155" spans="1:8" x14ac:dyDescent="0.2">
      <c r="A155" t="s">
        <v>195</v>
      </c>
      <c r="B155" t="s">
        <v>1</v>
      </c>
      <c r="C155" t="s">
        <v>64</v>
      </c>
      <c r="D155" t="s">
        <v>3</v>
      </c>
      <c r="E155">
        <f>IF(_6678[[#This Row],[Vote]]="YEA",1,0)</f>
        <v>0</v>
      </c>
      <c r="F155" cm="1">
        <f t="array" ref="F155">_xlfn.XLOOKUP(Table816[Bill],Table2[Bill],Table2[Agree Value])</f>
        <v>0</v>
      </c>
      <c r="G155">
        <f>IF(_6678[[#This Row],[Value]]=_6678[[#This Row],[Agree]],_6678[[#This Row],[Count]],0)</f>
        <v>6</v>
      </c>
      <c r="H155" cm="1">
        <f t="array" ref="H155">_xlfn.XLOOKUP(Table816[Bill],Table2[Bill],Table2[Weight?],"Error")</f>
        <v>6</v>
      </c>
    </row>
    <row r="156" spans="1:8" x14ac:dyDescent="0.2">
      <c r="A156" t="s">
        <v>196</v>
      </c>
      <c r="B156" t="s">
        <v>1</v>
      </c>
      <c r="C156" t="s">
        <v>9</v>
      </c>
      <c r="D156" t="s">
        <v>3</v>
      </c>
      <c r="E156">
        <f>IF(_6678[[#This Row],[Vote]]="YEA",1,0)</f>
        <v>0</v>
      </c>
      <c r="F156" cm="1">
        <f t="array" ref="F156">_xlfn.XLOOKUP(Table816[Bill],Table2[Bill],Table2[Agree Value])</f>
        <v>0</v>
      </c>
      <c r="G156">
        <f>IF(_6678[[#This Row],[Value]]=_6678[[#This Row],[Agree]],_6678[[#This Row],[Count]],0)</f>
        <v>6</v>
      </c>
      <c r="H156" cm="1">
        <f t="array" ref="H156">_xlfn.XLOOKUP(Table816[Bill],Table2[Bill],Table2[Weight?],"Error")</f>
        <v>6</v>
      </c>
    </row>
    <row r="157" spans="1:8" x14ac:dyDescent="0.2">
      <c r="A157" t="s">
        <v>197</v>
      </c>
      <c r="B157" t="s">
        <v>5</v>
      </c>
      <c r="C157" t="s">
        <v>15</v>
      </c>
      <c r="D157" t="s">
        <v>7</v>
      </c>
      <c r="E157">
        <f>IF(_6678[[#This Row],[Vote]]="YEA",1,0)</f>
        <v>1</v>
      </c>
      <c r="F157" cm="1">
        <f t="array" ref="F157">_xlfn.XLOOKUP(Table816[Bill],Table2[Bill],Table2[Agree Value])</f>
        <v>0</v>
      </c>
      <c r="G157">
        <f>IF(_6678[[#This Row],[Value]]=_6678[[#This Row],[Agree]],_6678[[#This Row],[Count]],0)</f>
        <v>0</v>
      </c>
      <c r="H157" cm="1">
        <f t="array" ref="H157">_xlfn.XLOOKUP(Table816[Bill],Table2[Bill],Table2[Weight?],"Error")</f>
        <v>6</v>
      </c>
    </row>
    <row r="158" spans="1:8" x14ac:dyDescent="0.2">
      <c r="A158" t="s">
        <v>198</v>
      </c>
      <c r="B158" t="s">
        <v>1</v>
      </c>
      <c r="C158" t="s">
        <v>15</v>
      </c>
      <c r="D158" t="s">
        <v>3</v>
      </c>
      <c r="E158">
        <f>IF(_6678[[#This Row],[Vote]]="YEA",1,0)</f>
        <v>0</v>
      </c>
      <c r="F158" cm="1">
        <f t="array" ref="F158">_xlfn.XLOOKUP(Table816[Bill],Table2[Bill],Table2[Agree Value])</f>
        <v>0</v>
      </c>
      <c r="G158">
        <f>IF(_6678[[#This Row],[Value]]=_6678[[#This Row],[Agree]],_6678[[#This Row],[Count]],0)</f>
        <v>6</v>
      </c>
      <c r="H158" cm="1">
        <f t="array" ref="H158">_xlfn.XLOOKUP(Table816[Bill],Table2[Bill],Table2[Weight?],"Error")</f>
        <v>6</v>
      </c>
    </row>
    <row r="159" spans="1:8" x14ac:dyDescent="0.2">
      <c r="A159" t="s">
        <v>199</v>
      </c>
      <c r="B159" t="s">
        <v>5</v>
      </c>
      <c r="C159" t="s">
        <v>47</v>
      </c>
      <c r="D159" t="s">
        <v>7</v>
      </c>
      <c r="E159">
        <f>IF(_6678[[#This Row],[Vote]]="YEA",1,0)</f>
        <v>1</v>
      </c>
      <c r="F159" cm="1">
        <f t="array" ref="F159">_xlfn.XLOOKUP(Table816[Bill],Table2[Bill],Table2[Agree Value])</f>
        <v>0</v>
      </c>
      <c r="G159">
        <f>IF(_6678[[#This Row],[Value]]=_6678[[#This Row],[Agree]],_6678[[#This Row],[Count]],0)</f>
        <v>0</v>
      </c>
      <c r="H159" cm="1">
        <f t="array" ref="H159">_xlfn.XLOOKUP(Table816[Bill],Table2[Bill],Table2[Weight?],"Error")</f>
        <v>6</v>
      </c>
    </row>
    <row r="160" spans="1:8" x14ac:dyDescent="0.2">
      <c r="A160" t="s">
        <v>200</v>
      </c>
      <c r="B160" t="s">
        <v>5</v>
      </c>
      <c r="C160" t="s">
        <v>15</v>
      </c>
      <c r="D160" t="s">
        <v>7</v>
      </c>
      <c r="E160">
        <f>IF(_6678[[#This Row],[Vote]]="YEA",1,0)</f>
        <v>1</v>
      </c>
      <c r="F160" cm="1">
        <f t="array" ref="F160">_xlfn.XLOOKUP(Table816[Bill],Table2[Bill],Table2[Agree Value])</f>
        <v>0</v>
      </c>
      <c r="G160">
        <f>IF(_6678[[#This Row],[Value]]=_6678[[#This Row],[Agree]],_6678[[#This Row],[Count]],0)</f>
        <v>0</v>
      </c>
      <c r="H160" cm="1">
        <f t="array" ref="H160">_xlfn.XLOOKUP(Table816[Bill],Table2[Bill],Table2[Weight?],"Error")</f>
        <v>6</v>
      </c>
    </row>
    <row r="161" spans="1:8" x14ac:dyDescent="0.2">
      <c r="A161" t="s">
        <v>201</v>
      </c>
      <c r="B161" t="s">
        <v>5</v>
      </c>
      <c r="C161" t="s">
        <v>51</v>
      </c>
      <c r="D161" t="s">
        <v>7</v>
      </c>
      <c r="E161">
        <f>IF(_6678[[#This Row],[Vote]]="YEA",1,0)</f>
        <v>1</v>
      </c>
      <c r="F161" cm="1">
        <f t="array" ref="F161">_xlfn.XLOOKUP(Table816[Bill],Table2[Bill],Table2[Agree Value])</f>
        <v>0</v>
      </c>
      <c r="G161">
        <f>IF(_6678[[#This Row],[Value]]=_6678[[#This Row],[Agree]],_6678[[#This Row],[Count]],0)</f>
        <v>0</v>
      </c>
      <c r="H161" cm="1">
        <f t="array" ref="H161">_xlfn.XLOOKUP(Table816[Bill],Table2[Bill],Table2[Weight?],"Error")</f>
        <v>6</v>
      </c>
    </row>
    <row r="162" spans="1:8" x14ac:dyDescent="0.2">
      <c r="A162" t="s">
        <v>202</v>
      </c>
      <c r="B162" t="s">
        <v>1</v>
      </c>
      <c r="C162" t="s">
        <v>203</v>
      </c>
      <c r="D162" t="s">
        <v>7</v>
      </c>
      <c r="E162">
        <f>IF(_6678[[#This Row],[Vote]]="YEA",1,0)</f>
        <v>1</v>
      </c>
      <c r="F162" cm="1">
        <f t="array" ref="F162">_xlfn.XLOOKUP(Table816[Bill],Table2[Bill],Table2[Agree Value])</f>
        <v>0</v>
      </c>
      <c r="G162">
        <f>IF(_6678[[#This Row],[Value]]=_6678[[#This Row],[Agree]],_6678[[#This Row],[Count]],0)</f>
        <v>0</v>
      </c>
      <c r="H162" cm="1">
        <f t="array" ref="H162">_xlfn.XLOOKUP(Table816[Bill],Table2[Bill],Table2[Weight?],"Error")</f>
        <v>6</v>
      </c>
    </row>
    <row r="163" spans="1:8" x14ac:dyDescent="0.2">
      <c r="A163" t="s">
        <v>204</v>
      </c>
      <c r="B163" t="s">
        <v>5</v>
      </c>
      <c r="C163" t="s">
        <v>15</v>
      </c>
      <c r="D163" t="s">
        <v>7</v>
      </c>
      <c r="E163">
        <f>IF(_6678[[#This Row],[Vote]]="YEA",1,0)</f>
        <v>1</v>
      </c>
      <c r="F163" cm="1">
        <f t="array" ref="F163">_xlfn.XLOOKUP(Table816[Bill],Table2[Bill],Table2[Agree Value])</f>
        <v>0</v>
      </c>
      <c r="G163">
        <f>IF(_6678[[#This Row],[Value]]=_6678[[#This Row],[Agree]],_6678[[#This Row],[Count]],0)</f>
        <v>0</v>
      </c>
      <c r="H163" cm="1">
        <f t="array" ref="H163">_xlfn.XLOOKUP(Table816[Bill],Table2[Bill],Table2[Weight?],"Error")</f>
        <v>6</v>
      </c>
    </row>
    <row r="164" spans="1:8" x14ac:dyDescent="0.2">
      <c r="A164" t="s">
        <v>205</v>
      </c>
      <c r="B164" t="s">
        <v>5</v>
      </c>
      <c r="C164" t="s">
        <v>89</v>
      </c>
      <c r="D164" t="s">
        <v>7</v>
      </c>
      <c r="E164">
        <f>IF(_6678[[#This Row],[Vote]]="YEA",1,0)</f>
        <v>1</v>
      </c>
      <c r="F164" cm="1">
        <f t="array" ref="F164">_xlfn.XLOOKUP(Table816[Bill],Table2[Bill],Table2[Agree Value])</f>
        <v>0</v>
      </c>
      <c r="G164">
        <f>IF(_6678[[#This Row],[Value]]=_6678[[#This Row],[Agree]],_6678[[#This Row],[Count]],0)</f>
        <v>0</v>
      </c>
      <c r="H164" cm="1">
        <f t="array" ref="H164">_xlfn.XLOOKUP(Table816[Bill],Table2[Bill],Table2[Weight?],"Error")</f>
        <v>6</v>
      </c>
    </row>
    <row r="165" spans="1:8" x14ac:dyDescent="0.2">
      <c r="A165" t="s">
        <v>206</v>
      </c>
      <c r="B165" t="s">
        <v>5</v>
      </c>
      <c r="C165" t="s">
        <v>11</v>
      </c>
      <c r="D165" t="s">
        <v>7</v>
      </c>
      <c r="E165">
        <f>IF(_6678[[#This Row],[Vote]]="YEA",1,0)</f>
        <v>1</v>
      </c>
      <c r="F165" cm="1">
        <f t="array" ref="F165">_xlfn.XLOOKUP(Table816[Bill],Table2[Bill],Table2[Agree Value])</f>
        <v>0</v>
      </c>
      <c r="G165">
        <f>IF(_6678[[#This Row],[Value]]=_6678[[#This Row],[Agree]],_6678[[#This Row],[Count]],0)</f>
        <v>0</v>
      </c>
      <c r="H165" cm="1">
        <f t="array" ref="H165">_xlfn.XLOOKUP(Table816[Bill],Table2[Bill],Table2[Weight?],"Error")</f>
        <v>6</v>
      </c>
    </row>
    <row r="166" spans="1:8" x14ac:dyDescent="0.2">
      <c r="A166" t="s">
        <v>207</v>
      </c>
      <c r="B166" t="s">
        <v>5</v>
      </c>
      <c r="C166" t="s">
        <v>75</v>
      </c>
      <c r="D166" t="s">
        <v>7</v>
      </c>
      <c r="E166">
        <f>IF(_6678[[#This Row],[Vote]]="YEA",1,0)</f>
        <v>1</v>
      </c>
      <c r="F166" cm="1">
        <f t="array" ref="F166">_xlfn.XLOOKUP(Table816[Bill],Table2[Bill],Table2[Agree Value])</f>
        <v>0</v>
      </c>
      <c r="G166">
        <f>IF(_6678[[#This Row],[Value]]=_6678[[#This Row],[Agree]],_6678[[#This Row],[Count]],0)</f>
        <v>0</v>
      </c>
      <c r="H166" cm="1">
        <f t="array" ref="H166">_xlfn.XLOOKUP(Table816[Bill],Table2[Bill],Table2[Weight?],"Error")</f>
        <v>6</v>
      </c>
    </row>
    <row r="167" spans="1:8" x14ac:dyDescent="0.2">
      <c r="A167" t="s">
        <v>208</v>
      </c>
      <c r="B167" t="s">
        <v>1</v>
      </c>
      <c r="C167" t="s">
        <v>15</v>
      </c>
      <c r="D167" t="s">
        <v>3</v>
      </c>
      <c r="E167">
        <f>IF(_6678[[#This Row],[Vote]]="YEA",1,0)</f>
        <v>0</v>
      </c>
      <c r="F167" cm="1">
        <f t="array" ref="F167">_xlfn.XLOOKUP(Table816[Bill],Table2[Bill],Table2[Agree Value])</f>
        <v>0</v>
      </c>
      <c r="G167">
        <f>IF(_6678[[#This Row],[Value]]=_6678[[#This Row],[Agree]],_6678[[#This Row],[Count]],0)</f>
        <v>6</v>
      </c>
      <c r="H167" cm="1">
        <f t="array" ref="H167">_xlfn.XLOOKUP(Table816[Bill],Table2[Bill],Table2[Weight?],"Error")</f>
        <v>6</v>
      </c>
    </row>
    <row r="168" spans="1:8" x14ac:dyDescent="0.2">
      <c r="A168" t="s">
        <v>209</v>
      </c>
      <c r="B168" t="s">
        <v>5</v>
      </c>
      <c r="C168" t="s">
        <v>13</v>
      </c>
      <c r="D168" t="s">
        <v>7</v>
      </c>
      <c r="E168">
        <f>IF(_6678[[#This Row],[Vote]]="YEA",1,0)</f>
        <v>1</v>
      </c>
      <c r="F168" cm="1">
        <f t="array" ref="F168">_xlfn.XLOOKUP(Table816[Bill],Table2[Bill],Table2[Agree Value])</f>
        <v>0</v>
      </c>
      <c r="G168">
        <f>IF(_6678[[#This Row],[Value]]=_6678[[#This Row],[Agree]],_6678[[#This Row],[Count]],0)</f>
        <v>0</v>
      </c>
      <c r="H168" cm="1">
        <f t="array" ref="H168">_xlfn.XLOOKUP(Table816[Bill],Table2[Bill],Table2[Weight?],"Error")</f>
        <v>6</v>
      </c>
    </row>
    <row r="169" spans="1:8" x14ac:dyDescent="0.2">
      <c r="A169" t="s">
        <v>210</v>
      </c>
      <c r="B169" t="s">
        <v>5</v>
      </c>
      <c r="C169" t="s">
        <v>47</v>
      </c>
      <c r="D169" t="s">
        <v>7</v>
      </c>
      <c r="E169">
        <f>IF(_6678[[#This Row],[Vote]]="YEA",1,0)</f>
        <v>1</v>
      </c>
      <c r="F169" cm="1">
        <f t="array" ref="F169">_xlfn.XLOOKUP(Table816[Bill],Table2[Bill],Table2[Agree Value])</f>
        <v>0</v>
      </c>
      <c r="G169">
        <f>IF(_6678[[#This Row],[Value]]=_6678[[#This Row],[Agree]],_6678[[#This Row],[Count]],0)</f>
        <v>0</v>
      </c>
      <c r="H169" cm="1">
        <f t="array" ref="H169">_xlfn.XLOOKUP(Table816[Bill],Table2[Bill],Table2[Weight?],"Error")</f>
        <v>6</v>
      </c>
    </row>
    <row r="170" spans="1:8" x14ac:dyDescent="0.2">
      <c r="A170" t="s">
        <v>211</v>
      </c>
      <c r="B170" t="s">
        <v>1</v>
      </c>
      <c r="C170" t="s">
        <v>51</v>
      </c>
      <c r="D170" t="s">
        <v>3</v>
      </c>
      <c r="E170">
        <f>IF(_6678[[#This Row],[Vote]]="YEA",1,0)</f>
        <v>0</v>
      </c>
      <c r="F170" cm="1">
        <f t="array" ref="F170">_xlfn.XLOOKUP(Table816[Bill],Table2[Bill],Table2[Agree Value])</f>
        <v>0</v>
      </c>
      <c r="G170">
        <f>IF(_6678[[#This Row],[Value]]=_6678[[#This Row],[Agree]],_6678[[#This Row],[Count]],0)</f>
        <v>6</v>
      </c>
      <c r="H170" cm="1">
        <f t="array" ref="H170">_xlfn.XLOOKUP(Table816[Bill],Table2[Bill],Table2[Weight?],"Error")</f>
        <v>6</v>
      </c>
    </row>
    <row r="171" spans="1:8" x14ac:dyDescent="0.2">
      <c r="A171" t="s">
        <v>212</v>
      </c>
      <c r="B171" t="s">
        <v>5</v>
      </c>
      <c r="C171" t="s">
        <v>169</v>
      </c>
      <c r="D171" t="s">
        <v>7</v>
      </c>
      <c r="E171">
        <f>IF(_6678[[#This Row],[Vote]]="YEA",1,0)</f>
        <v>1</v>
      </c>
      <c r="F171" cm="1">
        <f t="array" ref="F171">_xlfn.XLOOKUP(Table816[Bill],Table2[Bill],Table2[Agree Value])</f>
        <v>0</v>
      </c>
      <c r="G171">
        <f>IF(_6678[[#This Row],[Value]]=_6678[[#This Row],[Agree]],_6678[[#This Row],[Count]],0)</f>
        <v>0</v>
      </c>
      <c r="H171" cm="1">
        <f t="array" ref="H171">_xlfn.XLOOKUP(Table816[Bill],Table2[Bill],Table2[Weight?],"Error")</f>
        <v>6</v>
      </c>
    </row>
    <row r="172" spans="1:8" x14ac:dyDescent="0.2">
      <c r="A172" t="s">
        <v>213</v>
      </c>
      <c r="B172" t="s">
        <v>5</v>
      </c>
      <c r="C172" t="s">
        <v>161</v>
      </c>
      <c r="D172" t="s">
        <v>7</v>
      </c>
      <c r="E172">
        <f>IF(_6678[[#This Row],[Vote]]="YEA",1,0)</f>
        <v>1</v>
      </c>
      <c r="F172" cm="1">
        <f t="array" ref="F172">_xlfn.XLOOKUP(Table816[Bill],Table2[Bill],Table2[Agree Value])</f>
        <v>0</v>
      </c>
      <c r="G172">
        <f>IF(_6678[[#This Row],[Value]]=_6678[[#This Row],[Agree]],_6678[[#This Row],[Count]],0)</f>
        <v>0</v>
      </c>
      <c r="H172" cm="1">
        <f t="array" ref="H172">_xlfn.XLOOKUP(Table816[Bill],Table2[Bill],Table2[Weight?],"Error")</f>
        <v>6</v>
      </c>
    </row>
    <row r="173" spans="1:8" x14ac:dyDescent="0.2">
      <c r="A173" t="s">
        <v>214</v>
      </c>
      <c r="B173" t="s">
        <v>5</v>
      </c>
      <c r="C173" t="s">
        <v>36</v>
      </c>
      <c r="D173" t="s">
        <v>7</v>
      </c>
      <c r="E173">
        <f>IF(_6678[[#This Row],[Vote]]="YEA",1,0)</f>
        <v>1</v>
      </c>
      <c r="F173" cm="1">
        <f t="array" ref="F173">_xlfn.XLOOKUP(Table816[Bill],Table2[Bill],Table2[Agree Value])</f>
        <v>0</v>
      </c>
      <c r="G173">
        <f>IF(_6678[[#This Row],[Value]]=_6678[[#This Row],[Agree]],_6678[[#This Row],[Count]],0)</f>
        <v>0</v>
      </c>
      <c r="H173" cm="1">
        <f t="array" ref="H173">_xlfn.XLOOKUP(Table816[Bill],Table2[Bill],Table2[Weight?],"Error")</f>
        <v>6</v>
      </c>
    </row>
    <row r="174" spans="1:8" x14ac:dyDescent="0.2">
      <c r="A174" t="s">
        <v>215</v>
      </c>
      <c r="B174" t="s">
        <v>5</v>
      </c>
      <c r="C174" t="s">
        <v>216</v>
      </c>
      <c r="D174" t="s">
        <v>7</v>
      </c>
      <c r="E174">
        <f>IF(_6678[[#This Row],[Vote]]="YEA",1,0)</f>
        <v>1</v>
      </c>
      <c r="F174" cm="1">
        <f t="array" ref="F174">_xlfn.XLOOKUP(Table816[Bill],Table2[Bill],Table2[Agree Value])</f>
        <v>0</v>
      </c>
      <c r="G174">
        <f>IF(_6678[[#This Row],[Value]]=_6678[[#This Row],[Agree]],_6678[[#This Row],[Count]],0)</f>
        <v>0</v>
      </c>
      <c r="H174" cm="1">
        <f t="array" ref="H174">_xlfn.XLOOKUP(Table816[Bill],Table2[Bill],Table2[Weight?],"Error")</f>
        <v>6</v>
      </c>
    </row>
    <row r="175" spans="1:8" x14ac:dyDescent="0.2">
      <c r="A175" t="s">
        <v>217</v>
      </c>
      <c r="B175" t="s">
        <v>1</v>
      </c>
      <c r="C175" t="s">
        <v>9</v>
      </c>
      <c r="D175" t="s">
        <v>7</v>
      </c>
      <c r="E175">
        <f>IF(_6678[[#This Row],[Vote]]="YEA",1,0)</f>
        <v>1</v>
      </c>
      <c r="F175" cm="1">
        <f t="array" ref="F175">_xlfn.XLOOKUP(Table816[Bill],Table2[Bill],Table2[Agree Value])</f>
        <v>0</v>
      </c>
      <c r="G175">
        <f>IF(_6678[[#This Row],[Value]]=_6678[[#This Row],[Agree]],_6678[[#This Row],[Count]],0)</f>
        <v>0</v>
      </c>
      <c r="H175" cm="1">
        <f t="array" ref="H175">_xlfn.XLOOKUP(Table816[Bill],Table2[Bill],Table2[Weight?],"Error")</f>
        <v>6</v>
      </c>
    </row>
    <row r="176" spans="1:8" x14ac:dyDescent="0.2">
      <c r="A176" t="s">
        <v>218</v>
      </c>
      <c r="B176" t="s">
        <v>5</v>
      </c>
      <c r="C176" t="s">
        <v>219</v>
      </c>
      <c r="D176" t="s">
        <v>7</v>
      </c>
      <c r="E176">
        <f>IF(_6678[[#This Row],[Vote]]="YEA",1,0)</f>
        <v>1</v>
      </c>
      <c r="F176" cm="1">
        <f t="array" ref="F176">_xlfn.XLOOKUP(Table816[Bill],Table2[Bill],Table2[Agree Value])</f>
        <v>0</v>
      </c>
      <c r="G176">
        <f>IF(_6678[[#This Row],[Value]]=_6678[[#This Row],[Agree]],_6678[[#This Row],[Count]],0)</f>
        <v>0</v>
      </c>
      <c r="H176" cm="1">
        <f t="array" ref="H176">_xlfn.XLOOKUP(Table816[Bill],Table2[Bill],Table2[Weight?],"Error")</f>
        <v>6</v>
      </c>
    </row>
    <row r="177" spans="1:8" x14ac:dyDescent="0.2">
      <c r="A177" t="s">
        <v>220</v>
      </c>
      <c r="B177" t="s">
        <v>5</v>
      </c>
      <c r="C177" t="s">
        <v>75</v>
      </c>
      <c r="D177" t="s">
        <v>7</v>
      </c>
      <c r="E177">
        <f>IF(_6678[[#This Row],[Vote]]="YEA",1,0)</f>
        <v>1</v>
      </c>
      <c r="F177" cm="1">
        <f t="array" ref="F177">_xlfn.XLOOKUP(Table816[Bill],Table2[Bill],Table2[Agree Value])</f>
        <v>0</v>
      </c>
      <c r="G177">
        <f>IF(_6678[[#This Row],[Value]]=_6678[[#This Row],[Agree]],_6678[[#This Row],[Count]],0)</f>
        <v>0</v>
      </c>
      <c r="H177" cm="1">
        <f t="array" ref="H177">_xlfn.XLOOKUP(Table816[Bill],Table2[Bill],Table2[Weight?],"Error")</f>
        <v>6</v>
      </c>
    </row>
    <row r="178" spans="1:8" x14ac:dyDescent="0.2">
      <c r="A178" t="s">
        <v>221</v>
      </c>
      <c r="B178" t="s">
        <v>1</v>
      </c>
      <c r="C178" t="s">
        <v>118</v>
      </c>
      <c r="D178" t="s">
        <v>7</v>
      </c>
      <c r="E178">
        <f>IF(_6678[[#This Row],[Vote]]="YEA",1,0)</f>
        <v>1</v>
      </c>
      <c r="F178" cm="1">
        <f t="array" ref="F178">_xlfn.XLOOKUP(Table816[Bill],Table2[Bill],Table2[Agree Value])</f>
        <v>0</v>
      </c>
      <c r="G178">
        <f>IF(_6678[[#This Row],[Value]]=_6678[[#This Row],[Agree]],_6678[[#This Row],[Count]],0)</f>
        <v>0</v>
      </c>
      <c r="H178" cm="1">
        <f t="array" ref="H178">_xlfn.XLOOKUP(Table816[Bill],Table2[Bill],Table2[Weight?],"Error")</f>
        <v>6</v>
      </c>
    </row>
    <row r="179" spans="1:8" x14ac:dyDescent="0.2">
      <c r="A179" t="s">
        <v>222</v>
      </c>
      <c r="B179" t="s">
        <v>5</v>
      </c>
      <c r="C179" t="s">
        <v>49</v>
      </c>
      <c r="D179" t="s">
        <v>7</v>
      </c>
      <c r="E179">
        <f>IF(_6678[[#This Row],[Vote]]="YEA",1,0)</f>
        <v>1</v>
      </c>
      <c r="F179" cm="1">
        <f t="array" ref="F179">_xlfn.XLOOKUP(Table816[Bill],Table2[Bill],Table2[Agree Value])</f>
        <v>0</v>
      </c>
      <c r="G179">
        <f>IF(_6678[[#This Row],[Value]]=_6678[[#This Row],[Agree]],_6678[[#This Row],[Count]],0)</f>
        <v>0</v>
      </c>
      <c r="H179" cm="1">
        <f t="array" ref="H179">_xlfn.XLOOKUP(Table816[Bill],Table2[Bill],Table2[Weight?],"Error")</f>
        <v>6</v>
      </c>
    </row>
    <row r="180" spans="1:8" x14ac:dyDescent="0.2">
      <c r="A180" t="s">
        <v>223</v>
      </c>
      <c r="B180" t="s">
        <v>5</v>
      </c>
      <c r="C180" t="s">
        <v>89</v>
      </c>
      <c r="D180" t="s">
        <v>7</v>
      </c>
      <c r="E180">
        <f>IF(_6678[[#This Row],[Vote]]="YEA",1,0)</f>
        <v>1</v>
      </c>
      <c r="F180" cm="1">
        <f t="array" ref="F180">_xlfn.XLOOKUP(Table816[Bill],Table2[Bill],Table2[Agree Value])</f>
        <v>0</v>
      </c>
      <c r="G180">
        <f>IF(_6678[[#This Row],[Value]]=_6678[[#This Row],[Agree]],_6678[[#This Row],[Count]],0)</f>
        <v>0</v>
      </c>
      <c r="H180" cm="1">
        <f t="array" ref="H180">_xlfn.XLOOKUP(Table816[Bill],Table2[Bill],Table2[Weight?],"Error")</f>
        <v>6</v>
      </c>
    </row>
    <row r="181" spans="1:8" x14ac:dyDescent="0.2">
      <c r="A181" t="s">
        <v>494</v>
      </c>
      <c r="B181" t="s">
        <v>1</v>
      </c>
      <c r="C181" t="s">
        <v>64</v>
      </c>
      <c r="D181" t="s">
        <v>3</v>
      </c>
      <c r="E181">
        <f>IF(_6678[[#This Row],[Vote]]="YEA",1,0)</f>
        <v>0</v>
      </c>
      <c r="F181" cm="1">
        <f t="array" ref="F181">_xlfn.XLOOKUP(Table816[Bill],Table2[Bill],Table2[Agree Value])</f>
        <v>0</v>
      </c>
      <c r="G181">
        <f>IF(_6678[[#This Row],[Value]]=_6678[[#This Row],[Agree]],_6678[[#This Row],[Count]],0)</f>
        <v>6</v>
      </c>
      <c r="H181" cm="1">
        <f t="array" ref="H181">_xlfn.XLOOKUP(Table816[Bill],Table2[Bill],Table2[Weight?],"Error")</f>
        <v>6</v>
      </c>
    </row>
    <row r="182" spans="1:8" x14ac:dyDescent="0.2">
      <c r="A182" t="s">
        <v>224</v>
      </c>
      <c r="B182" t="s">
        <v>5</v>
      </c>
      <c r="C182" t="s">
        <v>123</v>
      </c>
      <c r="D182" t="s">
        <v>7</v>
      </c>
      <c r="E182">
        <f>IF(_6678[[#This Row],[Vote]]="YEA",1,0)</f>
        <v>1</v>
      </c>
      <c r="F182" cm="1">
        <f t="array" ref="F182">_xlfn.XLOOKUP(Table816[Bill],Table2[Bill],Table2[Agree Value])</f>
        <v>0</v>
      </c>
      <c r="G182">
        <f>IF(_6678[[#This Row],[Value]]=_6678[[#This Row],[Agree]],_6678[[#This Row],[Count]],0)</f>
        <v>0</v>
      </c>
      <c r="H182" cm="1">
        <f t="array" ref="H182">_xlfn.XLOOKUP(Table816[Bill],Table2[Bill],Table2[Weight?],"Error")</f>
        <v>6</v>
      </c>
    </row>
    <row r="183" spans="1:8" x14ac:dyDescent="0.2">
      <c r="A183" t="s">
        <v>225</v>
      </c>
      <c r="B183" t="s">
        <v>1</v>
      </c>
      <c r="C183" t="s">
        <v>118</v>
      </c>
      <c r="D183" t="s">
        <v>7</v>
      </c>
      <c r="E183">
        <f>IF(_6678[[#This Row],[Vote]]="YEA",1,0)</f>
        <v>1</v>
      </c>
      <c r="F183" cm="1">
        <f t="array" ref="F183">_xlfn.XLOOKUP(Table816[Bill],Table2[Bill],Table2[Agree Value])</f>
        <v>0</v>
      </c>
      <c r="G183">
        <f>IF(_6678[[#This Row],[Value]]=_6678[[#This Row],[Agree]],_6678[[#This Row],[Count]],0)</f>
        <v>0</v>
      </c>
      <c r="H183" cm="1">
        <f t="array" ref="H183">_xlfn.XLOOKUP(Table816[Bill],Table2[Bill],Table2[Weight?],"Error")</f>
        <v>6</v>
      </c>
    </row>
    <row r="184" spans="1:8" x14ac:dyDescent="0.2">
      <c r="A184" t="s">
        <v>226</v>
      </c>
      <c r="B184" t="s">
        <v>5</v>
      </c>
      <c r="C184" t="s">
        <v>164</v>
      </c>
      <c r="D184" t="s">
        <v>7</v>
      </c>
      <c r="E184">
        <f>IF(_6678[[#This Row],[Vote]]="YEA",1,0)</f>
        <v>1</v>
      </c>
      <c r="F184" cm="1">
        <f t="array" ref="F184">_xlfn.XLOOKUP(Table816[Bill],Table2[Bill],Table2[Agree Value])</f>
        <v>0</v>
      </c>
      <c r="G184">
        <f>IF(_6678[[#This Row],[Value]]=_6678[[#This Row],[Agree]],_6678[[#This Row],[Count]],0)</f>
        <v>0</v>
      </c>
      <c r="H184" cm="1">
        <f t="array" ref="H184">_xlfn.XLOOKUP(Table816[Bill],Table2[Bill],Table2[Weight?],"Error")</f>
        <v>6</v>
      </c>
    </row>
    <row r="185" spans="1:8" x14ac:dyDescent="0.2">
      <c r="A185" t="s">
        <v>227</v>
      </c>
      <c r="B185" t="s">
        <v>1</v>
      </c>
      <c r="C185" t="s">
        <v>19</v>
      </c>
      <c r="D185" t="s">
        <v>7</v>
      </c>
      <c r="E185">
        <f>IF(_6678[[#This Row],[Vote]]="YEA",1,0)</f>
        <v>1</v>
      </c>
      <c r="F185" cm="1">
        <f t="array" ref="F185">_xlfn.XLOOKUP(Table816[Bill],Table2[Bill],Table2[Agree Value])</f>
        <v>0</v>
      </c>
      <c r="G185">
        <f>IF(_6678[[#This Row],[Value]]=_6678[[#This Row],[Agree]],_6678[[#This Row],[Count]],0)</f>
        <v>0</v>
      </c>
      <c r="H185" cm="1">
        <f t="array" ref="H185">_xlfn.XLOOKUP(Table816[Bill],Table2[Bill],Table2[Weight?],"Error")</f>
        <v>6</v>
      </c>
    </row>
    <row r="186" spans="1:8" x14ac:dyDescent="0.2">
      <c r="A186" t="s">
        <v>228</v>
      </c>
      <c r="B186" t="s">
        <v>5</v>
      </c>
      <c r="C186" t="s">
        <v>29</v>
      </c>
      <c r="D186" t="s">
        <v>7</v>
      </c>
      <c r="E186">
        <f>IF(_6678[[#This Row],[Vote]]="YEA",1,0)</f>
        <v>1</v>
      </c>
      <c r="F186" cm="1">
        <f t="array" ref="F186">_xlfn.XLOOKUP(Table816[Bill],Table2[Bill],Table2[Agree Value])</f>
        <v>0</v>
      </c>
      <c r="G186">
        <f>IF(_6678[[#This Row],[Value]]=_6678[[#This Row],[Agree]],_6678[[#This Row],[Count]],0)</f>
        <v>0</v>
      </c>
      <c r="H186" cm="1">
        <f t="array" ref="H186">_xlfn.XLOOKUP(Table816[Bill],Table2[Bill],Table2[Weight?],"Error")</f>
        <v>6</v>
      </c>
    </row>
    <row r="187" spans="1:8" x14ac:dyDescent="0.2">
      <c r="A187" t="s">
        <v>229</v>
      </c>
      <c r="B187" t="s">
        <v>1</v>
      </c>
      <c r="C187" t="s">
        <v>66</v>
      </c>
      <c r="D187" t="s">
        <v>7</v>
      </c>
      <c r="E187">
        <f>IF(_6678[[#This Row],[Vote]]="YEA",1,0)</f>
        <v>1</v>
      </c>
      <c r="F187" cm="1">
        <f t="array" ref="F187">_xlfn.XLOOKUP(Table816[Bill],Table2[Bill],Table2[Agree Value])</f>
        <v>0</v>
      </c>
      <c r="G187">
        <f>IF(_6678[[#This Row],[Value]]=_6678[[#This Row],[Agree]],_6678[[#This Row],[Count]],0)</f>
        <v>0</v>
      </c>
      <c r="H187" cm="1">
        <f t="array" ref="H187">_xlfn.XLOOKUP(Table816[Bill],Table2[Bill],Table2[Weight?],"Error")</f>
        <v>6</v>
      </c>
    </row>
    <row r="188" spans="1:8" x14ac:dyDescent="0.2">
      <c r="A188" t="s">
        <v>230</v>
      </c>
      <c r="B188" t="s">
        <v>1</v>
      </c>
      <c r="C188" t="s">
        <v>219</v>
      </c>
      <c r="D188" t="s">
        <v>3</v>
      </c>
      <c r="E188">
        <f>IF(_6678[[#This Row],[Vote]]="YEA",1,0)</f>
        <v>0</v>
      </c>
      <c r="F188" cm="1">
        <f t="array" ref="F188">_xlfn.XLOOKUP(Table816[Bill],Table2[Bill],Table2[Agree Value])</f>
        <v>0</v>
      </c>
      <c r="G188">
        <f>IF(_6678[[#This Row],[Value]]=_6678[[#This Row],[Agree]],_6678[[#This Row],[Count]],0)</f>
        <v>6</v>
      </c>
      <c r="H188" cm="1">
        <f t="array" ref="H188">_xlfn.XLOOKUP(Table816[Bill],Table2[Bill],Table2[Weight?],"Error")</f>
        <v>6</v>
      </c>
    </row>
    <row r="189" spans="1:8" x14ac:dyDescent="0.2">
      <c r="A189" t="s">
        <v>231</v>
      </c>
      <c r="B189" t="s">
        <v>1</v>
      </c>
      <c r="C189" t="s">
        <v>42</v>
      </c>
      <c r="D189" t="s">
        <v>7</v>
      </c>
      <c r="E189">
        <f>IF(_6678[[#This Row],[Vote]]="YEA",1,0)</f>
        <v>1</v>
      </c>
      <c r="F189" cm="1">
        <f t="array" ref="F189">_xlfn.XLOOKUP(Table816[Bill],Table2[Bill],Table2[Agree Value])</f>
        <v>0</v>
      </c>
      <c r="G189">
        <f>IF(_6678[[#This Row],[Value]]=_6678[[#This Row],[Agree]],_6678[[#This Row],[Count]],0)</f>
        <v>0</v>
      </c>
      <c r="H189" cm="1">
        <f t="array" ref="H189">_xlfn.XLOOKUP(Table816[Bill],Table2[Bill],Table2[Weight?],"Error")</f>
        <v>6</v>
      </c>
    </row>
    <row r="190" spans="1:8" x14ac:dyDescent="0.2">
      <c r="A190" t="s">
        <v>232</v>
      </c>
      <c r="B190" t="s">
        <v>5</v>
      </c>
      <c r="C190" t="s">
        <v>2</v>
      </c>
      <c r="D190" t="s">
        <v>7</v>
      </c>
      <c r="E190">
        <f>IF(_6678[[#This Row],[Vote]]="YEA",1,0)</f>
        <v>1</v>
      </c>
      <c r="F190" cm="1">
        <f t="array" ref="F190">_xlfn.XLOOKUP(Table816[Bill],Table2[Bill],Table2[Agree Value])</f>
        <v>0</v>
      </c>
      <c r="G190">
        <f>IF(_6678[[#This Row],[Value]]=_6678[[#This Row],[Agree]],_6678[[#This Row],[Count]],0)</f>
        <v>0</v>
      </c>
      <c r="H190" cm="1">
        <f t="array" ref="H190">_xlfn.XLOOKUP(Table816[Bill],Table2[Bill],Table2[Weight?],"Error")</f>
        <v>6</v>
      </c>
    </row>
    <row r="191" spans="1:8" x14ac:dyDescent="0.2">
      <c r="A191" t="s">
        <v>233</v>
      </c>
      <c r="B191" t="s">
        <v>1</v>
      </c>
      <c r="C191" t="s">
        <v>9</v>
      </c>
      <c r="D191" t="s">
        <v>3</v>
      </c>
      <c r="E191">
        <f>IF(_6678[[#This Row],[Vote]]="YEA",1,0)</f>
        <v>0</v>
      </c>
      <c r="F191" cm="1">
        <f t="array" ref="F191">_xlfn.XLOOKUP(Table816[Bill],Table2[Bill],Table2[Agree Value])</f>
        <v>0</v>
      </c>
      <c r="G191">
        <f>IF(_6678[[#This Row],[Value]]=_6678[[#This Row],[Agree]],_6678[[#This Row],[Count]],0)</f>
        <v>6</v>
      </c>
      <c r="H191" cm="1">
        <f t="array" ref="H191">_xlfn.XLOOKUP(Table816[Bill],Table2[Bill],Table2[Weight?],"Error")</f>
        <v>6</v>
      </c>
    </row>
    <row r="192" spans="1:8" x14ac:dyDescent="0.2">
      <c r="A192" t="s">
        <v>234</v>
      </c>
      <c r="B192" t="s">
        <v>5</v>
      </c>
      <c r="C192" t="s">
        <v>45</v>
      </c>
      <c r="D192" t="s">
        <v>7</v>
      </c>
      <c r="E192">
        <f>IF(_6678[[#This Row],[Vote]]="YEA",1,0)</f>
        <v>1</v>
      </c>
      <c r="F192" cm="1">
        <f t="array" ref="F192">_xlfn.XLOOKUP(Table816[Bill],Table2[Bill],Table2[Agree Value])</f>
        <v>0</v>
      </c>
      <c r="G192">
        <f>IF(_6678[[#This Row],[Value]]=_6678[[#This Row],[Agree]],_6678[[#This Row],[Count]],0)</f>
        <v>0</v>
      </c>
      <c r="H192" cm="1">
        <f t="array" ref="H192">_xlfn.XLOOKUP(Table816[Bill],Table2[Bill],Table2[Weight?],"Error")</f>
        <v>6</v>
      </c>
    </row>
    <row r="193" spans="1:8" x14ac:dyDescent="0.2">
      <c r="A193" t="s">
        <v>235</v>
      </c>
      <c r="B193" t="s">
        <v>5</v>
      </c>
      <c r="C193" t="s">
        <v>15</v>
      </c>
      <c r="D193" t="s">
        <v>7</v>
      </c>
      <c r="E193">
        <f>IF(_6678[[#This Row],[Vote]]="YEA",1,0)</f>
        <v>1</v>
      </c>
      <c r="F193" cm="1">
        <f t="array" ref="F193">_xlfn.XLOOKUP(Table816[Bill],Table2[Bill],Table2[Agree Value])</f>
        <v>0</v>
      </c>
      <c r="G193">
        <f>IF(_6678[[#This Row],[Value]]=_6678[[#This Row],[Agree]],_6678[[#This Row],[Count]],0)</f>
        <v>0</v>
      </c>
      <c r="H193" cm="1">
        <f t="array" ref="H193">_xlfn.XLOOKUP(Table816[Bill],Table2[Bill],Table2[Weight?],"Error")</f>
        <v>6</v>
      </c>
    </row>
    <row r="194" spans="1:8" x14ac:dyDescent="0.2">
      <c r="A194" t="s">
        <v>236</v>
      </c>
      <c r="B194" t="s">
        <v>5</v>
      </c>
      <c r="C194" t="s">
        <v>9</v>
      </c>
      <c r="D194" t="s">
        <v>7</v>
      </c>
      <c r="E194">
        <f>IF(_6678[[#This Row],[Vote]]="YEA",1,0)</f>
        <v>1</v>
      </c>
      <c r="F194" cm="1">
        <f t="array" ref="F194">_xlfn.XLOOKUP(Table816[Bill],Table2[Bill],Table2[Agree Value])</f>
        <v>0</v>
      </c>
      <c r="G194">
        <f>IF(_6678[[#This Row],[Value]]=_6678[[#This Row],[Agree]],_6678[[#This Row],[Count]],0)</f>
        <v>0</v>
      </c>
      <c r="H194" cm="1">
        <f t="array" ref="H194">_xlfn.XLOOKUP(Table816[Bill],Table2[Bill],Table2[Weight?],"Error")</f>
        <v>6</v>
      </c>
    </row>
    <row r="195" spans="1:8" x14ac:dyDescent="0.2">
      <c r="A195" t="s">
        <v>237</v>
      </c>
      <c r="B195" t="s">
        <v>1</v>
      </c>
      <c r="C195" t="s">
        <v>219</v>
      </c>
      <c r="D195" t="s">
        <v>3</v>
      </c>
      <c r="E195">
        <f>IF(_6678[[#This Row],[Vote]]="YEA",1,0)</f>
        <v>0</v>
      </c>
      <c r="F195" cm="1">
        <f t="array" ref="F195">_xlfn.XLOOKUP(Table816[Bill],Table2[Bill],Table2[Agree Value])</f>
        <v>0</v>
      </c>
      <c r="G195">
        <f>IF(_6678[[#This Row],[Value]]=_6678[[#This Row],[Agree]],_6678[[#This Row],[Count]],0)</f>
        <v>6</v>
      </c>
      <c r="H195" cm="1">
        <f t="array" ref="H195">_xlfn.XLOOKUP(Table816[Bill],Table2[Bill],Table2[Weight?],"Error")</f>
        <v>6</v>
      </c>
    </row>
    <row r="196" spans="1:8" x14ac:dyDescent="0.2">
      <c r="A196" t="s">
        <v>238</v>
      </c>
      <c r="B196" t="s">
        <v>1</v>
      </c>
      <c r="C196" t="s">
        <v>62</v>
      </c>
      <c r="D196" t="s">
        <v>3</v>
      </c>
      <c r="E196">
        <f>IF(_6678[[#This Row],[Vote]]="YEA",1,0)</f>
        <v>0</v>
      </c>
      <c r="F196" cm="1">
        <f t="array" ref="F196">_xlfn.XLOOKUP(Table816[Bill],Table2[Bill],Table2[Agree Value])</f>
        <v>0</v>
      </c>
      <c r="G196">
        <f>IF(_6678[[#This Row],[Value]]=_6678[[#This Row],[Agree]],_6678[[#This Row],[Count]],0)</f>
        <v>6</v>
      </c>
      <c r="H196" cm="1">
        <f t="array" ref="H196">_xlfn.XLOOKUP(Table816[Bill],Table2[Bill],Table2[Weight?],"Error")</f>
        <v>6</v>
      </c>
    </row>
    <row r="197" spans="1:8" x14ac:dyDescent="0.2">
      <c r="A197" t="s">
        <v>239</v>
      </c>
      <c r="B197" t="s">
        <v>1</v>
      </c>
      <c r="C197" t="s">
        <v>2</v>
      </c>
      <c r="D197" t="s">
        <v>7</v>
      </c>
      <c r="E197">
        <f>IF(_6678[[#This Row],[Vote]]="YEA",1,0)</f>
        <v>1</v>
      </c>
      <c r="F197" cm="1">
        <f t="array" ref="F197">_xlfn.XLOOKUP(Table816[Bill],Table2[Bill],Table2[Agree Value])</f>
        <v>0</v>
      </c>
      <c r="G197">
        <f>IF(_6678[[#This Row],[Value]]=_6678[[#This Row],[Agree]],_6678[[#This Row],[Count]],0)</f>
        <v>0</v>
      </c>
      <c r="H197" cm="1">
        <f t="array" ref="H197">_xlfn.XLOOKUP(Table816[Bill],Table2[Bill],Table2[Weight?],"Error")</f>
        <v>6</v>
      </c>
    </row>
    <row r="198" spans="1:8" x14ac:dyDescent="0.2">
      <c r="A198" t="s">
        <v>240</v>
      </c>
      <c r="B198" t="s">
        <v>5</v>
      </c>
      <c r="C198" t="s">
        <v>15</v>
      </c>
      <c r="D198" t="s">
        <v>7</v>
      </c>
      <c r="E198">
        <f>IF(_6678[[#This Row],[Vote]]="YEA",1,0)</f>
        <v>1</v>
      </c>
      <c r="F198" cm="1">
        <f t="array" ref="F198">_xlfn.XLOOKUP(Table816[Bill],Table2[Bill],Table2[Agree Value])</f>
        <v>0</v>
      </c>
      <c r="G198">
        <f>IF(_6678[[#This Row],[Value]]=_6678[[#This Row],[Agree]],_6678[[#This Row],[Count]],0)</f>
        <v>0</v>
      </c>
      <c r="H198" cm="1">
        <f t="array" ref="H198">_xlfn.XLOOKUP(Table816[Bill],Table2[Bill],Table2[Weight?],"Error")</f>
        <v>6</v>
      </c>
    </row>
    <row r="199" spans="1:8" x14ac:dyDescent="0.2">
      <c r="A199" t="s">
        <v>241</v>
      </c>
      <c r="B199" t="s">
        <v>1</v>
      </c>
      <c r="C199" t="s">
        <v>15</v>
      </c>
      <c r="D199" t="s">
        <v>3</v>
      </c>
      <c r="E199">
        <f>IF(_6678[[#This Row],[Vote]]="YEA",1,0)</f>
        <v>0</v>
      </c>
      <c r="F199" cm="1">
        <f t="array" ref="F199">_xlfn.XLOOKUP(Table816[Bill],Table2[Bill],Table2[Agree Value])</f>
        <v>0</v>
      </c>
      <c r="G199">
        <f>IF(_6678[[#This Row],[Value]]=_6678[[#This Row],[Agree]],_6678[[#This Row],[Count]],0)</f>
        <v>6</v>
      </c>
      <c r="H199" cm="1">
        <f t="array" ref="H199">_xlfn.XLOOKUP(Table816[Bill],Table2[Bill],Table2[Weight?],"Error")</f>
        <v>6</v>
      </c>
    </row>
    <row r="200" spans="1:8" x14ac:dyDescent="0.2">
      <c r="A200" t="s">
        <v>242</v>
      </c>
      <c r="B200" t="s">
        <v>1</v>
      </c>
      <c r="C200" t="s">
        <v>9</v>
      </c>
      <c r="D200" t="s">
        <v>3</v>
      </c>
      <c r="E200">
        <f>IF(_6678[[#This Row],[Vote]]="YEA",1,0)</f>
        <v>0</v>
      </c>
      <c r="F200" cm="1">
        <f t="array" ref="F200">_xlfn.XLOOKUP(Table816[Bill],Table2[Bill],Table2[Agree Value])</f>
        <v>0</v>
      </c>
      <c r="G200">
        <f>IF(_6678[[#This Row],[Value]]=_6678[[#This Row],[Agree]],_6678[[#This Row],[Count]],0)</f>
        <v>6</v>
      </c>
      <c r="H200" cm="1">
        <f t="array" ref="H200">_xlfn.XLOOKUP(Table816[Bill],Table2[Bill],Table2[Weight?],"Error")</f>
        <v>6</v>
      </c>
    </row>
    <row r="201" spans="1:8" x14ac:dyDescent="0.2">
      <c r="A201" t="s">
        <v>243</v>
      </c>
      <c r="B201" t="s">
        <v>5</v>
      </c>
      <c r="C201" t="s">
        <v>45</v>
      </c>
      <c r="D201" t="s">
        <v>7</v>
      </c>
      <c r="E201">
        <f>IF(_6678[[#This Row],[Vote]]="YEA",1,0)</f>
        <v>1</v>
      </c>
      <c r="F201" cm="1">
        <f t="array" ref="F201">_xlfn.XLOOKUP(Table816[Bill],Table2[Bill],Table2[Agree Value])</f>
        <v>0</v>
      </c>
      <c r="G201">
        <f>IF(_6678[[#This Row],[Value]]=_6678[[#This Row],[Agree]],_6678[[#This Row],[Count]],0)</f>
        <v>0</v>
      </c>
      <c r="H201" cm="1">
        <f t="array" ref="H201">_xlfn.XLOOKUP(Table816[Bill],Table2[Bill],Table2[Weight?],"Error")</f>
        <v>6</v>
      </c>
    </row>
    <row r="202" spans="1:8" x14ac:dyDescent="0.2">
      <c r="A202" t="s">
        <v>244</v>
      </c>
      <c r="B202" t="s">
        <v>1</v>
      </c>
      <c r="C202" t="s">
        <v>141</v>
      </c>
      <c r="D202" t="s">
        <v>3</v>
      </c>
      <c r="E202">
        <f>IF(_6678[[#This Row],[Vote]]="YEA",1,0)</f>
        <v>0</v>
      </c>
      <c r="F202" cm="1">
        <f t="array" ref="F202">_xlfn.XLOOKUP(Table816[Bill],Table2[Bill],Table2[Agree Value])</f>
        <v>0</v>
      </c>
      <c r="G202">
        <f>IF(_6678[[#This Row],[Value]]=_6678[[#This Row],[Agree]],_6678[[#This Row],[Count]],0)</f>
        <v>6</v>
      </c>
      <c r="H202" cm="1">
        <f t="array" ref="H202">_xlfn.XLOOKUP(Table816[Bill],Table2[Bill],Table2[Weight?],"Error")</f>
        <v>6</v>
      </c>
    </row>
    <row r="203" spans="1:8" x14ac:dyDescent="0.2">
      <c r="A203" t="s">
        <v>245</v>
      </c>
      <c r="B203" t="s">
        <v>1</v>
      </c>
      <c r="C203" t="s">
        <v>64</v>
      </c>
      <c r="D203" t="s">
        <v>3</v>
      </c>
      <c r="E203">
        <f>IF(_6678[[#This Row],[Vote]]="YEA",1,0)</f>
        <v>0</v>
      </c>
      <c r="F203" cm="1">
        <f t="array" ref="F203">_xlfn.XLOOKUP(Table816[Bill],Table2[Bill],Table2[Agree Value])</f>
        <v>0</v>
      </c>
      <c r="G203">
        <f>IF(_6678[[#This Row],[Value]]=_6678[[#This Row],[Agree]],_6678[[#This Row],[Count]],0)</f>
        <v>6</v>
      </c>
      <c r="H203" cm="1">
        <f t="array" ref="H203">_xlfn.XLOOKUP(Table816[Bill],Table2[Bill],Table2[Weight?],"Error")</f>
        <v>6</v>
      </c>
    </row>
    <row r="204" spans="1:8" x14ac:dyDescent="0.2">
      <c r="A204" t="s">
        <v>246</v>
      </c>
      <c r="B204" t="s">
        <v>1</v>
      </c>
      <c r="C204" t="s">
        <v>13</v>
      </c>
      <c r="D204" t="s">
        <v>3</v>
      </c>
      <c r="E204">
        <f>IF(_6678[[#This Row],[Vote]]="YEA",1,0)</f>
        <v>0</v>
      </c>
      <c r="F204" cm="1">
        <f t="array" ref="F204">_xlfn.XLOOKUP(Table816[Bill],Table2[Bill],Table2[Agree Value])</f>
        <v>0</v>
      </c>
      <c r="G204">
        <f>IF(_6678[[#This Row],[Value]]=_6678[[#This Row],[Agree]],_6678[[#This Row],[Count]],0)</f>
        <v>6</v>
      </c>
      <c r="H204" cm="1">
        <f t="array" ref="H204">_xlfn.XLOOKUP(Table816[Bill],Table2[Bill],Table2[Weight?],"Error")</f>
        <v>6</v>
      </c>
    </row>
    <row r="205" spans="1:8" x14ac:dyDescent="0.2">
      <c r="A205" t="s">
        <v>247</v>
      </c>
      <c r="B205" t="s">
        <v>5</v>
      </c>
      <c r="C205" t="s">
        <v>89</v>
      </c>
      <c r="D205" t="s">
        <v>7</v>
      </c>
      <c r="E205">
        <f>IF(_6678[[#This Row],[Vote]]="YEA",1,0)</f>
        <v>1</v>
      </c>
      <c r="F205" cm="1">
        <f t="array" ref="F205">_xlfn.XLOOKUP(Table816[Bill],Table2[Bill],Table2[Agree Value])</f>
        <v>0</v>
      </c>
      <c r="G205">
        <f>IF(_6678[[#This Row],[Value]]=_6678[[#This Row],[Agree]],_6678[[#This Row],[Count]],0)</f>
        <v>0</v>
      </c>
      <c r="H205" cm="1">
        <f t="array" ref="H205">_xlfn.XLOOKUP(Table816[Bill],Table2[Bill],Table2[Weight?],"Error")</f>
        <v>6</v>
      </c>
    </row>
    <row r="206" spans="1:8" x14ac:dyDescent="0.2">
      <c r="A206" t="s">
        <v>248</v>
      </c>
      <c r="B206" t="s">
        <v>5</v>
      </c>
      <c r="C206" t="s">
        <v>249</v>
      </c>
      <c r="D206" t="s">
        <v>7</v>
      </c>
      <c r="E206">
        <f>IF(_6678[[#This Row],[Vote]]="YEA",1,0)</f>
        <v>1</v>
      </c>
      <c r="F206" cm="1">
        <f t="array" ref="F206">_xlfn.XLOOKUP(Table816[Bill],Table2[Bill],Table2[Agree Value])</f>
        <v>0</v>
      </c>
      <c r="G206">
        <f>IF(_6678[[#This Row],[Value]]=_6678[[#This Row],[Agree]],_6678[[#This Row],[Count]],0)</f>
        <v>0</v>
      </c>
      <c r="H206" cm="1">
        <f t="array" ref="H206">_xlfn.XLOOKUP(Table816[Bill],Table2[Bill],Table2[Weight?],"Error")</f>
        <v>6</v>
      </c>
    </row>
    <row r="207" spans="1:8" x14ac:dyDescent="0.2">
      <c r="A207" t="s">
        <v>250</v>
      </c>
      <c r="B207" t="s">
        <v>5</v>
      </c>
      <c r="C207" t="s">
        <v>31</v>
      </c>
      <c r="D207" t="s">
        <v>7</v>
      </c>
      <c r="E207">
        <f>IF(_6678[[#This Row],[Vote]]="YEA",1,0)</f>
        <v>1</v>
      </c>
      <c r="F207" cm="1">
        <f t="array" ref="F207">_xlfn.XLOOKUP(Table816[Bill],Table2[Bill],Table2[Agree Value])</f>
        <v>0</v>
      </c>
      <c r="G207">
        <f>IF(_6678[[#This Row],[Value]]=_6678[[#This Row],[Agree]],_6678[[#This Row],[Count]],0)</f>
        <v>0</v>
      </c>
      <c r="H207" cm="1">
        <f t="array" ref="H207">_xlfn.XLOOKUP(Table816[Bill],Table2[Bill],Table2[Weight?],"Error")</f>
        <v>6</v>
      </c>
    </row>
    <row r="208" spans="1:8" x14ac:dyDescent="0.2">
      <c r="A208" t="s">
        <v>251</v>
      </c>
      <c r="B208" t="s">
        <v>5</v>
      </c>
      <c r="C208" t="s">
        <v>31</v>
      </c>
      <c r="D208" t="s">
        <v>7</v>
      </c>
      <c r="E208">
        <f>IF(_6678[[#This Row],[Vote]]="YEA",1,0)</f>
        <v>1</v>
      </c>
      <c r="F208" cm="1">
        <f t="array" ref="F208">_xlfn.XLOOKUP(Table816[Bill],Table2[Bill],Table2[Agree Value])</f>
        <v>0</v>
      </c>
      <c r="G208">
        <f>IF(_6678[[#This Row],[Value]]=_6678[[#This Row],[Agree]],_6678[[#This Row],[Count]],0)</f>
        <v>0</v>
      </c>
      <c r="H208" cm="1">
        <f t="array" ref="H208">_xlfn.XLOOKUP(Table816[Bill],Table2[Bill],Table2[Weight?],"Error")</f>
        <v>6</v>
      </c>
    </row>
    <row r="209" spans="1:8" x14ac:dyDescent="0.2">
      <c r="A209" t="s">
        <v>252</v>
      </c>
      <c r="B209" t="s">
        <v>5</v>
      </c>
      <c r="C209" t="s">
        <v>66</v>
      </c>
      <c r="D209" t="s">
        <v>7</v>
      </c>
      <c r="E209">
        <f>IF(_6678[[#This Row],[Vote]]="YEA",1,0)</f>
        <v>1</v>
      </c>
      <c r="F209" cm="1">
        <f t="array" ref="F209">_xlfn.XLOOKUP(Table816[Bill],Table2[Bill],Table2[Agree Value])</f>
        <v>0</v>
      </c>
      <c r="G209">
        <f>IF(_6678[[#This Row],[Value]]=_6678[[#This Row],[Agree]],_6678[[#This Row],[Count]],0)</f>
        <v>0</v>
      </c>
      <c r="H209" cm="1">
        <f t="array" ref="H209">_xlfn.XLOOKUP(Table816[Bill],Table2[Bill],Table2[Weight?],"Error")</f>
        <v>6</v>
      </c>
    </row>
    <row r="210" spans="1:8" x14ac:dyDescent="0.2">
      <c r="A210" t="s">
        <v>253</v>
      </c>
      <c r="B210" t="s">
        <v>1</v>
      </c>
      <c r="C210" t="s">
        <v>9</v>
      </c>
      <c r="D210" t="s">
        <v>3</v>
      </c>
      <c r="E210">
        <f>IF(_6678[[#This Row],[Vote]]="YEA",1,0)</f>
        <v>0</v>
      </c>
      <c r="F210" cm="1">
        <f t="array" ref="F210">_xlfn.XLOOKUP(Table816[Bill],Table2[Bill],Table2[Agree Value])</f>
        <v>0</v>
      </c>
      <c r="G210">
        <f>IF(_6678[[#This Row],[Value]]=_6678[[#This Row],[Agree]],_6678[[#This Row],[Count]],0)</f>
        <v>6</v>
      </c>
      <c r="H210" cm="1">
        <f t="array" ref="H210">_xlfn.XLOOKUP(Table816[Bill],Table2[Bill],Table2[Weight?],"Error")</f>
        <v>6</v>
      </c>
    </row>
    <row r="211" spans="1:8" x14ac:dyDescent="0.2">
      <c r="A211" t="s">
        <v>254</v>
      </c>
      <c r="B211" t="s">
        <v>1</v>
      </c>
      <c r="C211" t="s">
        <v>31</v>
      </c>
      <c r="D211" t="s">
        <v>7</v>
      </c>
      <c r="E211">
        <f>IF(_6678[[#This Row],[Vote]]="YEA",1,0)</f>
        <v>1</v>
      </c>
      <c r="F211" cm="1">
        <f t="array" ref="F211">_xlfn.XLOOKUP(Table816[Bill],Table2[Bill],Table2[Agree Value])</f>
        <v>0</v>
      </c>
      <c r="G211">
        <f>IF(_6678[[#This Row],[Value]]=_6678[[#This Row],[Agree]],_6678[[#This Row],[Count]],0)</f>
        <v>0</v>
      </c>
      <c r="H211" cm="1">
        <f t="array" ref="H211">_xlfn.XLOOKUP(Table816[Bill],Table2[Bill],Table2[Weight?],"Error")</f>
        <v>6</v>
      </c>
    </row>
    <row r="212" spans="1:8" x14ac:dyDescent="0.2">
      <c r="A212" t="s">
        <v>255</v>
      </c>
      <c r="B212" t="s">
        <v>5</v>
      </c>
      <c r="C212" t="s">
        <v>203</v>
      </c>
      <c r="D212" t="s">
        <v>7</v>
      </c>
      <c r="E212">
        <f>IF(_6678[[#This Row],[Vote]]="YEA",1,0)</f>
        <v>1</v>
      </c>
      <c r="F212" cm="1">
        <f t="array" ref="F212">_xlfn.XLOOKUP(Table816[Bill],Table2[Bill],Table2[Agree Value])</f>
        <v>0</v>
      </c>
      <c r="G212">
        <f>IF(_6678[[#This Row],[Value]]=_6678[[#This Row],[Agree]],_6678[[#This Row],[Count]],0)</f>
        <v>0</v>
      </c>
      <c r="H212" cm="1">
        <f t="array" ref="H212">_xlfn.XLOOKUP(Table816[Bill],Table2[Bill],Table2[Weight?],"Error")</f>
        <v>6</v>
      </c>
    </row>
    <row r="213" spans="1:8" x14ac:dyDescent="0.2">
      <c r="A213" t="s">
        <v>256</v>
      </c>
      <c r="B213" t="s">
        <v>1</v>
      </c>
      <c r="C213" t="s">
        <v>24</v>
      </c>
      <c r="D213" t="s">
        <v>7</v>
      </c>
      <c r="E213">
        <f>IF(_6678[[#This Row],[Vote]]="YEA",1,0)</f>
        <v>1</v>
      </c>
      <c r="F213" cm="1">
        <f t="array" ref="F213">_xlfn.XLOOKUP(Table816[Bill],Table2[Bill],Table2[Agree Value])</f>
        <v>0</v>
      </c>
      <c r="G213">
        <f>IF(_6678[[#This Row],[Value]]=_6678[[#This Row],[Agree]],_6678[[#This Row],[Count]],0)</f>
        <v>0</v>
      </c>
      <c r="H213" cm="1">
        <f t="array" ref="H213">_xlfn.XLOOKUP(Table816[Bill],Table2[Bill],Table2[Weight?],"Error")</f>
        <v>6</v>
      </c>
    </row>
    <row r="214" spans="1:8" x14ac:dyDescent="0.2">
      <c r="A214" t="s">
        <v>257</v>
      </c>
      <c r="B214" t="s">
        <v>1</v>
      </c>
      <c r="C214" t="s">
        <v>62</v>
      </c>
      <c r="D214" t="s">
        <v>3</v>
      </c>
      <c r="E214">
        <f>IF(_6678[[#This Row],[Vote]]="YEA",1,0)</f>
        <v>0</v>
      </c>
      <c r="F214" cm="1">
        <f t="array" ref="F214">_xlfn.XLOOKUP(Table816[Bill],Table2[Bill],Table2[Agree Value])</f>
        <v>0</v>
      </c>
      <c r="G214">
        <f>IF(_6678[[#This Row],[Value]]=_6678[[#This Row],[Agree]],_6678[[#This Row],[Count]],0)</f>
        <v>6</v>
      </c>
      <c r="H214" cm="1">
        <f t="array" ref="H214">_xlfn.XLOOKUP(Table816[Bill],Table2[Bill],Table2[Weight?],"Error")</f>
        <v>6</v>
      </c>
    </row>
    <row r="215" spans="1:8" x14ac:dyDescent="0.2">
      <c r="A215" t="s">
        <v>258</v>
      </c>
      <c r="B215" t="s">
        <v>5</v>
      </c>
      <c r="C215" t="s">
        <v>161</v>
      </c>
      <c r="D215" t="s">
        <v>7</v>
      </c>
      <c r="E215">
        <f>IF(_6678[[#This Row],[Vote]]="YEA",1,0)</f>
        <v>1</v>
      </c>
      <c r="F215" cm="1">
        <f t="array" ref="F215">_xlfn.XLOOKUP(Table816[Bill],Table2[Bill],Table2[Agree Value])</f>
        <v>0</v>
      </c>
      <c r="G215">
        <f>IF(_6678[[#This Row],[Value]]=_6678[[#This Row],[Agree]],_6678[[#This Row],[Count]],0)</f>
        <v>0</v>
      </c>
      <c r="H215" cm="1">
        <f t="array" ref="H215">_xlfn.XLOOKUP(Table816[Bill],Table2[Bill],Table2[Weight?],"Error")</f>
        <v>6</v>
      </c>
    </row>
    <row r="216" spans="1:8" x14ac:dyDescent="0.2">
      <c r="A216" t="s">
        <v>259</v>
      </c>
      <c r="B216" t="s">
        <v>5</v>
      </c>
      <c r="C216" t="s">
        <v>66</v>
      </c>
      <c r="D216" t="s">
        <v>7</v>
      </c>
      <c r="E216">
        <f>IF(_6678[[#This Row],[Vote]]="YEA",1,0)</f>
        <v>1</v>
      </c>
      <c r="F216" cm="1">
        <f t="array" ref="F216">_xlfn.XLOOKUP(Table816[Bill],Table2[Bill],Table2[Agree Value])</f>
        <v>0</v>
      </c>
      <c r="G216">
        <f>IF(_6678[[#This Row],[Value]]=_6678[[#This Row],[Agree]],_6678[[#This Row],[Count]],0)</f>
        <v>0</v>
      </c>
      <c r="H216" cm="1">
        <f t="array" ref="H216">_xlfn.XLOOKUP(Table816[Bill],Table2[Bill],Table2[Weight?],"Error")</f>
        <v>6</v>
      </c>
    </row>
    <row r="217" spans="1:8" x14ac:dyDescent="0.2">
      <c r="A217" t="s">
        <v>260</v>
      </c>
      <c r="B217" t="s">
        <v>1</v>
      </c>
      <c r="C217" t="s">
        <v>9</v>
      </c>
      <c r="D217" t="s">
        <v>3</v>
      </c>
      <c r="E217">
        <f>IF(_6678[[#This Row],[Vote]]="YEA",1,0)</f>
        <v>0</v>
      </c>
      <c r="F217" cm="1">
        <f t="array" ref="F217">_xlfn.XLOOKUP(Table816[Bill],Table2[Bill],Table2[Agree Value])</f>
        <v>0</v>
      </c>
      <c r="G217">
        <f>IF(_6678[[#This Row],[Value]]=_6678[[#This Row],[Agree]],_6678[[#This Row],[Count]],0)</f>
        <v>6</v>
      </c>
      <c r="H217" cm="1">
        <f t="array" ref="H217">_xlfn.XLOOKUP(Table816[Bill],Table2[Bill],Table2[Weight?],"Error")</f>
        <v>6</v>
      </c>
    </row>
    <row r="218" spans="1:8" x14ac:dyDescent="0.2">
      <c r="A218" t="s">
        <v>261</v>
      </c>
      <c r="B218" t="s">
        <v>5</v>
      </c>
      <c r="C218" t="s">
        <v>47</v>
      </c>
      <c r="D218" t="s">
        <v>7</v>
      </c>
      <c r="E218">
        <f>IF(_6678[[#This Row],[Vote]]="YEA",1,0)</f>
        <v>1</v>
      </c>
      <c r="F218" cm="1">
        <f t="array" ref="F218">_xlfn.XLOOKUP(Table816[Bill],Table2[Bill],Table2[Agree Value])</f>
        <v>0</v>
      </c>
      <c r="G218">
        <f>IF(_6678[[#This Row],[Value]]=_6678[[#This Row],[Agree]],_6678[[#This Row],[Count]],0)</f>
        <v>0</v>
      </c>
      <c r="H218" cm="1">
        <f t="array" ref="H218">_xlfn.XLOOKUP(Table816[Bill],Table2[Bill],Table2[Weight?],"Error")</f>
        <v>6</v>
      </c>
    </row>
    <row r="219" spans="1:8" x14ac:dyDescent="0.2">
      <c r="A219" t="s">
        <v>262</v>
      </c>
      <c r="B219" t="s">
        <v>1</v>
      </c>
      <c r="C219" t="s">
        <v>45</v>
      </c>
      <c r="D219" t="s">
        <v>7</v>
      </c>
      <c r="E219">
        <f>IF(_6678[[#This Row],[Vote]]="YEA",1,0)</f>
        <v>1</v>
      </c>
      <c r="F219" cm="1">
        <f t="array" ref="F219">_xlfn.XLOOKUP(Table816[Bill],Table2[Bill],Table2[Agree Value])</f>
        <v>0</v>
      </c>
      <c r="G219">
        <f>IF(_6678[[#This Row],[Value]]=_6678[[#This Row],[Agree]],_6678[[#This Row],[Count]],0)</f>
        <v>0</v>
      </c>
      <c r="H219" cm="1">
        <f t="array" ref="H219">_xlfn.XLOOKUP(Table816[Bill],Table2[Bill],Table2[Weight?],"Error")</f>
        <v>6</v>
      </c>
    </row>
    <row r="220" spans="1:8" x14ac:dyDescent="0.2">
      <c r="A220" t="s">
        <v>263</v>
      </c>
      <c r="B220" t="s">
        <v>5</v>
      </c>
      <c r="C220" t="s">
        <v>9</v>
      </c>
      <c r="D220" t="s">
        <v>7</v>
      </c>
      <c r="E220">
        <f>IF(_6678[[#This Row],[Vote]]="YEA",1,0)</f>
        <v>1</v>
      </c>
      <c r="F220" cm="1">
        <f t="array" ref="F220">_xlfn.XLOOKUP(Table816[Bill],Table2[Bill],Table2[Agree Value])</f>
        <v>0</v>
      </c>
      <c r="G220">
        <f>IF(_6678[[#This Row],[Value]]=_6678[[#This Row],[Agree]],_6678[[#This Row],[Count]],0)</f>
        <v>0</v>
      </c>
      <c r="H220" cm="1">
        <f t="array" ref="H220">_xlfn.XLOOKUP(Table816[Bill],Table2[Bill],Table2[Weight?],"Error")</f>
        <v>6</v>
      </c>
    </row>
    <row r="221" spans="1:8" x14ac:dyDescent="0.2">
      <c r="A221" t="s">
        <v>264</v>
      </c>
      <c r="B221" t="s">
        <v>1</v>
      </c>
      <c r="C221" t="s">
        <v>141</v>
      </c>
      <c r="D221" t="s">
        <v>3</v>
      </c>
      <c r="E221">
        <f>IF(_6678[[#This Row],[Vote]]="YEA",1,0)</f>
        <v>0</v>
      </c>
      <c r="F221" cm="1">
        <f t="array" ref="F221">_xlfn.XLOOKUP(Table816[Bill],Table2[Bill],Table2[Agree Value])</f>
        <v>0</v>
      </c>
      <c r="G221">
        <f>IF(_6678[[#This Row],[Value]]=_6678[[#This Row],[Agree]],_6678[[#This Row],[Count]],0)</f>
        <v>6</v>
      </c>
      <c r="H221" cm="1">
        <f t="array" ref="H221">_xlfn.XLOOKUP(Table816[Bill],Table2[Bill],Table2[Weight?],"Error")</f>
        <v>6</v>
      </c>
    </row>
    <row r="222" spans="1:8" x14ac:dyDescent="0.2">
      <c r="A222" t="s">
        <v>265</v>
      </c>
      <c r="B222" t="s">
        <v>5</v>
      </c>
      <c r="C222" t="s">
        <v>9</v>
      </c>
      <c r="D222" t="s">
        <v>7</v>
      </c>
      <c r="E222">
        <f>IF(_6678[[#This Row],[Vote]]="YEA",1,0)</f>
        <v>1</v>
      </c>
      <c r="F222" cm="1">
        <f t="array" ref="F222">_xlfn.XLOOKUP(Table816[Bill],Table2[Bill],Table2[Agree Value])</f>
        <v>0</v>
      </c>
      <c r="G222">
        <f>IF(_6678[[#This Row],[Value]]=_6678[[#This Row],[Agree]],_6678[[#This Row],[Count]],0)</f>
        <v>0</v>
      </c>
      <c r="H222" cm="1">
        <f t="array" ref="H222">_xlfn.XLOOKUP(Table816[Bill],Table2[Bill],Table2[Weight?],"Error")</f>
        <v>6</v>
      </c>
    </row>
    <row r="223" spans="1:8" x14ac:dyDescent="0.2">
      <c r="A223" t="s">
        <v>266</v>
      </c>
      <c r="B223" t="s">
        <v>1</v>
      </c>
      <c r="C223" t="s">
        <v>203</v>
      </c>
      <c r="D223" t="s">
        <v>3</v>
      </c>
      <c r="E223">
        <f>IF(_6678[[#This Row],[Vote]]="YEA",1,0)</f>
        <v>0</v>
      </c>
      <c r="F223" cm="1">
        <f t="array" ref="F223">_xlfn.XLOOKUP(Table816[Bill],Table2[Bill],Table2[Agree Value])</f>
        <v>0</v>
      </c>
      <c r="G223">
        <f>IF(_6678[[#This Row],[Value]]=_6678[[#This Row],[Agree]],_6678[[#This Row],[Count]],0)</f>
        <v>6</v>
      </c>
      <c r="H223" cm="1">
        <f t="array" ref="H223">_xlfn.XLOOKUP(Table816[Bill],Table2[Bill],Table2[Weight?],"Error")</f>
        <v>6</v>
      </c>
    </row>
    <row r="224" spans="1:8" x14ac:dyDescent="0.2">
      <c r="A224" t="s">
        <v>267</v>
      </c>
      <c r="B224" t="s">
        <v>1</v>
      </c>
      <c r="C224" t="s">
        <v>62</v>
      </c>
      <c r="D224" t="s">
        <v>3</v>
      </c>
      <c r="E224">
        <f>IF(_6678[[#This Row],[Vote]]="YEA",1,0)</f>
        <v>0</v>
      </c>
      <c r="F224" cm="1">
        <f t="array" ref="F224">_xlfn.XLOOKUP(Table816[Bill],Table2[Bill],Table2[Agree Value])</f>
        <v>0</v>
      </c>
      <c r="G224">
        <f>IF(_6678[[#This Row],[Value]]=_6678[[#This Row],[Agree]],_6678[[#This Row],[Count]],0)</f>
        <v>6</v>
      </c>
      <c r="H224" cm="1">
        <f t="array" ref="H224">_xlfn.XLOOKUP(Table816[Bill],Table2[Bill],Table2[Weight?],"Error")</f>
        <v>6</v>
      </c>
    </row>
    <row r="225" spans="1:8" x14ac:dyDescent="0.2">
      <c r="A225" t="s">
        <v>268</v>
      </c>
      <c r="B225" t="s">
        <v>1</v>
      </c>
      <c r="C225" t="s">
        <v>269</v>
      </c>
      <c r="D225" t="s">
        <v>7</v>
      </c>
      <c r="E225">
        <f>IF(_6678[[#This Row],[Vote]]="YEA",1,0)</f>
        <v>1</v>
      </c>
      <c r="F225" cm="1">
        <f t="array" ref="F225">_xlfn.XLOOKUP(Table816[Bill],Table2[Bill],Table2[Agree Value])</f>
        <v>0</v>
      </c>
      <c r="G225">
        <f>IF(_6678[[#This Row],[Value]]=_6678[[#This Row],[Agree]],_6678[[#This Row],[Count]],0)</f>
        <v>0</v>
      </c>
      <c r="H225" cm="1">
        <f t="array" ref="H225">_xlfn.XLOOKUP(Table816[Bill],Table2[Bill],Table2[Weight?],"Error")</f>
        <v>6</v>
      </c>
    </row>
    <row r="226" spans="1:8" x14ac:dyDescent="0.2">
      <c r="A226" t="s">
        <v>270</v>
      </c>
      <c r="B226" t="s">
        <v>5</v>
      </c>
      <c r="C226" t="s">
        <v>75</v>
      </c>
      <c r="D226" t="s">
        <v>7</v>
      </c>
      <c r="E226">
        <f>IF(_6678[[#This Row],[Vote]]="YEA",1,0)</f>
        <v>1</v>
      </c>
      <c r="F226" cm="1">
        <f t="array" ref="F226">_xlfn.XLOOKUP(Table816[Bill],Table2[Bill],Table2[Agree Value])</f>
        <v>0</v>
      </c>
      <c r="G226">
        <f>IF(_6678[[#This Row],[Value]]=_6678[[#This Row],[Agree]],_6678[[#This Row],[Count]],0)</f>
        <v>0</v>
      </c>
      <c r="H226" cm="1">
        <f t="array" ref="H226">_xlfn.XLOOKUP(Table816[Bill],Table2[Bill],Table2[Weight?],"Error")</f>
        <v>6</v>
      </c>
    </row>
    <row r="227" spans="1:8" x14ac:dyDescent="0.2">
      <c r="A227" t="s">
        <v>271</v>
      </c>
      <c r="B227" t="s">
        <v>5</v>
      </c>
      <c r="C227" t="s">
        <v>62</v>
      </c>
      <c r="D227" t="s">
        <v>7</v>
      </c>
      <c r="E227">
        <f>IF(_6678[[#This Row],[Vote]]="YEA",1,0)</f>
        <v>1</v>
      </c>
      <c r="F227" cm="1">
        <f t="array" ref="F227">_xlfn.XLOOKUP(Table816[Bill],Table2[Bill],Table2[Agree Value])</f>
        <v>0</v>
      </c>
      <c r="G227">
        <f>IF(_6678[[#This Row],[Value]]=_6678[[#This Row],[Agree]],_6678[[#This Row],[Count]],0)</f>
        <v>0</v>
      </c>
      <c r="H227" cm="1">
        <f t="array" ref="H227">_xlfn.XLOOKUP(Table816[Bill],Table2[Bill],Table2[Weight?],"Error")</f>
        <v>6</v>
      </c>
    </row>
    <row r="228" spans="1:8" x14ac:dyDescent="0.2">
      <c r="A228" t="s">
        <v>272</v>
      </c>
      <c r="B228" t="s">
        <v>5</v>
      </c>
      <c r="C228" t="s">
        <v>64</v>
      </c>
      <c r="D228" t="s">
        <v>7</v>
      </c>
      <c r="E228">
        <f>IF(_6678[[#This Row],[Vote]]="YEA",1,0)</f>
        <v>1</v>
      </c>
      <c r="F228" cm="1">
        <f t="array" ref="F228">_xlfn.XLOOKUP(Table816[Bill],Table2[Bill],Table2[Agree Value])</f>
        <v>0</v>
      </c>
      <c r="G228">
        <f>IF(_6678[[#This Row],[Value]]=_6678[[#This Row],[Agree]],_6678[[#This Row],[Count]],0)</f>
        <v>0</v>
      </c>
      <c r="H228" cm="1">
        <f t="array" ref="H228">_xlfn.XLOOKUP(Table816[Bill],Table2[Bill],Table2[Weight?],"Error")</f>
        <v>6</v>
      </c>
    </row>
    <row r="229" spans="1:8" x14ac:dyDescent="0.2">
      <c r="A229" t="s">
        <v>273</v>
      </c>
      <c r="B229" t="s">
        <v>5</v>
      </c>
      <c r="C229" t="s">
        <v>9</v>
      </c>
      <c r="D229" t="s">
        <v>7</v>
      </c>
      <c r="E229">
        <f>IF(_6678[[#This Row],[Vote]]="YEA",1,0)</f>
        <v>1</v>
      </c>
      <c r="F229" cm="1">
        <f t="array" ref="F229">_xlfn.XLOOKUP(Table816[Bill],Table2[Bill],Table2[Agree Value])</f>
        <v>0</v>
      </c>
      <c r="G229">
        <f>IF(_6678[[#This Row],[Value]]=_6678[[#This Row],[Agree]],_6678[[#This Row],[Count]],0)</f>
        <v>0</v>
      </c>
      <c r="H229" cm="1">
        <f t="array" ref="H229">_xlfn.XLOOKUP(Table816[Bill],Table2[Bill],Table2[Weight?],"Error")</f>
        <v>6</v>
      </c>
    </row>
    <row r="230" spans="1:8" x14ac:dyDescent="0.2">
      <c r="A230" t="s">
        <v>274</v>
      </c>
      <c r="B230" t="s">
        <v>5</v>
      </c>
      <c r="C230" t="s">
        <v>59</v>
      </c>
      <c r="D230" t="s">
        <v>7</v>
      </c>
      <c r="E230">
        <f>IF(_6678[[#This Row],[Vote]]="YEA",1,0)</f>
        <v>1</v>
      </c>
      <c r="F230" cm="1">
        <f t="array" ref="F230">_xlfn.XLOOKUP(Table816[Bill],Table2[Bill],Table2[Agree Value])</f>
        <v>0</v>
      </c>
      <c r="G230">
        <f>IF(_6678[[#This Row],[Value]]=_6678[[#This Row],[Agree]],_6678[[#This Row],[Count]],0)</f>
        <v>0</v>
      </c>
      <c r="H230" cm="1">
        <f t="array" ref="H230">_xlfn.XLOOKUP(Table816[Bill],Table2[Bill],Table2[Weight?],"Error")</f>
        <v>6</v>
      </c>
    </row>
    <row r="231" spans="1:8" x14ac:dyDescent="0.2">
      <c r="A231" t="s">
        <v>275</v>
      </c>
      <c r="B231" t="s">
        <v>1</v>
      </c>
      <c r="C231" t="s">
        <v>31</v>
      </c>
      <c r="D231" t="s">
        <v>7</v>
      </c>
      <c r="E231">
        <f>IF(_6678[[#This Row],[Vote]]="YEA",1,0)</f>
        <v>1</v>
      </c>
      <c r="F231" cm="1">
        <f t="array" ref="F231">_xlfn.XLOOKUP(Table816[Bill],Table2[Bill],Table2[Agree Value])</f>
        <v>0</v>
      </c>
      <c r="G231">
        <f>IF(_6678[[#This Row],[Value]]=_6678[[#This Row],[Agree]],_6678[[#This Row],[Count]],0)</f>
        <v>0</v>
      </c>
      <c r="H231" cm="1">
        <f t="array" ref="H231">_xlfn.XLOOKUP(Table816[Bill],Table2[Bill],Table2[Weight?],"Error")</f>
        <v>6</v>
      </c>
    </row>
    <row r="232" spans="1:8" x14ac:dyDescent="0.2">
      <c r="A232" t="s">
        <v>276</v>
      </c>
      <c r="B232" t="s">
        <v>5</v>
      </c>
      <c r="C232" t="s">
        <v>64</v>
      </c>
      <c r="D232" t="s">
        <v>7</v>
      </c>
      <c r="E232">
        <f>IF(_6678[[#This Row],[Vote]]="YEA",1,0)</f>
        <v>1</v>
      </c>
      <c r="F232" cm="1">
        <f t="array" ref="F232">_xlfn.XLOOKUP(Table816[Bill],Table2[Bill],Table2[Agree Value])</f>
        <v>0</v>
      </c>
      <c r="G232">
        <f>IF(_6678[[#This Row],[Value]]=_6678[[#This Row],[Agree]],_6678[[#This Row],[Count]],0)</f>
        <v>0</v>
      </c>
      <c r="H232" cm="1">
        <f t="array" ref="H232">_xlfn.XLOOKUP(Table816[Bill],Table2[Bill],Table2[Weight?],"Error")</f>
        <v>6</v>
      </c>
    </row>
    <row r="233" spans="1:8" x14ac:dyDescent="0.2">
      <c r="A233" t="s">
        <v>277</v>
      </c>
      <c r="B233" t="s">
        <v>1</v>
      </c>
      <c r="C233" t="s">
        <v>141</v>
      </c>
      <c r="D233" t="s">
        <v>3</v>
      </c>
      <c r="E233">
        <f>IF(_6678[[#This Row],[Vote]]="YEA",1,0)</f>
        <v>0</v>
      </c>
      <c r="F233" cm="1">
        <f t="array" ref="F233">_xlfn.XLOOKUP(Table816[Bill],Table2[Bill],Table2[Agree Value])</f>
        <v>0</v>
      </c>
      <c r="G233">
        <f>IF(_6678[[#This Row],[Value]]=_6678[[#This Row],[Agree]],_6678[[#This Row],[Count]],0)</f>
        <v>6</v>
      </c>
      <c r="H233" cm="1">
        <f t="array" ref="H233">_xlfn.XLOOKUP(Table816[Bill],Table2[Bill],Table2[Weight?],"Error")</f>
        <v>6</v>
      </c>
    </row>
    <row r="234" spans="1:8" x14ac:dyDescent="0.2">
      <c r="A234" t="s">
        <v>278</v>
      </c>
      <c r="B234" t="s">
        <v>1</v>
      </c>
      <c r="C234" t="s">
        <v>118</v>
      </c>
      <c r="D234" t="s">
        <v>3</v>
      </c>
      <c r="E234">
        <f>IF(_6678[[#This Row],[Vote]]="YEA",1,0)</f>
        <v>0</v>
      </c>
      <c r="F234" cm="1">
        <f t="array" ref="F234">_xlfn.XLOOKUP(Table816[Bill],Table2[Bill],Table2[Agree Value])</f>
        <v>0</v>
      </c>
      <c r="G234">
        <f>IF(_6678[[#This Row],[Value]]=_6678[[#This Row],[Agree]],_6678[[#This Row],[Count]],0)</f>
        <v>6</v>
      </c>
      <c r="H234" cm="1">
        <f t="array" ref="H234">_xlfn.XLOOKUP(Table816[Bill],Table2[Bill],Table2[Weight?],"Error")</f>
        <v>6</v>
      </c>
    </row>
    <row r="235" spans="1:8" x14ac:dyDescent="0.2">
      <c r="A235" t="s">
        <v>279</v>
      </c>
      <c r="B235" t="s">
        <v>5</v>
      </c>
      <c r="C235" t="s">
        <v>31</v>
      </c>
      <c r="D235" t="s">
        <v>7</v>
      </c>
      <c r="E235">
        <f>IF(_6678[[#This Row],[Vote]]="YEA",1,0)</f>
        <v>1</v>
      </c>
      <c r="F235" cm="1">
        <f t="array" ref="F235">_xlfn.XLOOKUP(Table816[Bill],Table2[Bill],Table2[Agree Value])</f>
        <v>0</v>
      </c>
      <c r="G235">
        <f>IF(_6678[[#This Row],[Value]]=_6678[[#This Row],[Agree]],_6678[[#This Row],[Count]],0)</f>
        <v>0</v>
      </c>
      <c r="H235" cm="1">
        <f t="array" ref="H235">_xlfn.XLOOKUP(Table816[Bill],Table2[Bill],Table2[Weight?],"Error")</f>
        <v>6</v>
      </c>
    </row>
    <row r="236" spans="1:8" x14ac:dyDescent="0.2">
      <c r="A236" t="s">
        <v>280</v>
      </c>
      <c r="B236" t="s">
        <v>5</v>
      </c>
      <c r="C236" t="s">
        <v>132</v>
      </c>
      <c r="D236" t="s">
        <v>7</v>
      </c>
      <c r="E236">
        <f>IF(_6678[[#This Row],[Vote]]="YEA",1,0)</f>
        <v>1</v>
      </c>
      <c r="F236" cm="1">
        <f t="array" ref="F236">_xlfn.XLOOKUP(Table816[Bill],Table2[Bill],Table2[Agree Value])</f>
        <v>0</v>
      </c>
      <c r="G236">
        <f>IF(_6678[[#This Row],[Value]]=_6678[[#This Row],[Agree]],_6678[[#This Row],[Count]],0)</f>
        <v>0</v>
      </c>
      <c r="H236" cm="1">
        <f t="array" ref="H236">_xlfn.XLOOKUP(Table816[Bill],Table2[Bill],Table2[Weight?],"Error")</f>
        <v>6</v>
      </c>
    </row>
    <row r="237" spans="1:8" x14ac:dyDescent="0.2">
      <c r="A237" t="s">
        <v>281</v>
      </c>
      <c r="B237" t="s">
        <v>5</v>
      </c>
      <c r="C237" t="s">
        <v>64</v>
      </c>
      <c r="D237" t="s">
        <v>7</v>
      </c>
      <c r="E237">
        <f>IF(_6678[[#This Row],[Vote]]="YEA",1,0)</f>
        <v>1</v>
      </c>
      <c r="F237" cm="1">
        <f t="array" ref="F237">_xlfn.XLOOKUP(Table816[Bill],Table2[Bill],Table2[Agree Value])</f>
        <v>0</v>
      </c>
      <c r="G237">
        <f>IF(_6678[[#This Row],[Value]]=_6678[[#This Row],[Agree]],_6678[[#This Row],[Count]],0)</f>
        <v>0</v>
      </c>
      <c r="H237" cm="1">
        <f t="array" ref="H237">_xlfn.XLOOKUP(Table816[Bill],Table2[Bill],Table2[Weight?],"Error")</f>
        <v>6</v>
      </c>
    </row>
    <row r="238" spans="1:8" x14ac:dyDescent="0.2">
      <c r="A238" t="s">
        <v>282</v>
      </c>
      <c r="B238" t="s">
        <v>1</v>
      </c>
      <c r="C238" t="s">
        <v>9</v>
      </c>
      <c r="D238" t="s">
        <v>3</v>
      </c>
      <c r="E238">
        <f>IF(_6678[[#This Row],[Vote]]="YEA",1,0)</f>
        <v>0</v>
      </c>
      <c r="F238" cm="1">
        <f t="array" ref="F238">_xlfn.XLOOKUP(Table816[Bill],Table2[Bill],Table2[Agree Value])</f>
        <v>0</v>
      </c>
      <c r="G238">
        <f>IF(_6678[[#This Row],[Value]]=_6678[[#This Row],[Agree]],_6678[[#This Row],[Count]],0)</f>
        <v>6</v>
      </c>
      <c r="H238" cm="1">
        <f t="array" ref="H238">_xlfn.XLOOKUP(Table816[Bill],Table2[Bill],Table2[Weight?],"Error")</f>
        <v>6</v>
      </c>
    </row>
    <row r="239" spans="1:8" x14ac:dyDescent="0.2">
      <c r="A239" t="s">
        <v>283</v>
      </c>
      <c r="B239" t="s">
        <v>5</v>
      </c>
      <c r="C239" t="s">
        <v>39</v>
      </c>
      <c r="D239" t="s">
        <v>7</v>
      </c>
      <c r="E239">
        <f>IF(_6678[[#This Row],[Vote]]="YEA",1,0)</f>
        <v>1</v>
      </c>
      <c r="F239" cm="1">
        <f t="array" ref="F239">_xlfn.XLOOKUP(Table816[Bill],Table2[Bill],Table2[Agree Value])</f>
        <v>0</v>
      </c>
      <c r="G239">
        <f>IF(_6678[[#This Row],[Value]]=_6678[[#This Row],[Agree]],_6678[[#This Row],[Count]],0)</f>
        <v>0</v>
      </c>
      <c r="H239" cm="1">
        <f t="array" ref="H239">_xlfn.XLOOKUP(Table816[Bill],Table2[Bill],Table2[Weight?],"Error")</f>
        <v>6</v>
      </c>
    </row>
    <row r="240" spans="1:8" x14ac:dyDescent="0.2">
      <c r="A240" t="s">
        <v>284</v>
      </c>
      <c r="B240" t="s">
        <v>1</v>
      </c>
      <c r="C240" t="s">
        <v>19</v>
      </c>
      <c r="D240" t="s">
        <v>7</v>
      </c>
      <c r="E240">
        <f>IF(_6678[[#This Row],[Vote]]="YEA",1,0)</f>
        <v>1</v>
      </c>
      <c r="F240" cm="1">
        <f t="array" ref="F240">_xlfn.XLOOKUP(Table816[Bill],Table2[Bill],Table2[Agree Value])</f>
        <v>0</v>
      </c>
      <c r="G240">
        <f>IF(_6678[[#This Row],[Value]]=_6678[[#This Row],[Agree]],_6678[[#This Row],[Count]],0)</f>
        <v>0</v>
      </c>
      <c r="H240" cm="1">
        <f t="array" ref="H240">_xlfn.XLOOKUP(Table816[Bill],Table2[Bill],Table2[Weight?],"Error")</f>
        <v>6</v>
      </c>
    </row>
    <row r="241" spans="1:8" x14ac:dyDescent="0.2">
      <c r="A241" t="s">
        <v>285</v>
      </c>
      <c r="B241" t="s">
        <v>1</v>
      </c>
      <c r="C241" t="s">
        <v>66</v>
      </c>
      <c r="D241" t="s">
        <v>3</v>
      </c>
      <c r="E241">
        <f>IF(_6678[[#This Row],[Vote]]="YEA",1,0)</f>
        <v>0</v>
      </c>
      <c r="F241" cm="1">
        <f t="array" ref="F241">_xlfn.XLOOKUP(Table816[Bill],Table2[Bill],Table2[Agree Value])</f>
        <v>0</v>
      </c>
      <c r="G241">
        <f>IF(_6678[[#This Row],[Value]]=_6678[[#This Row],[Agree]],_6678[[#This Row],[Count]],0)</f>
        <v>6</v>
      </c>
      <c r="H241" cm="1">
        <f t="array" ref="H241">_xlfn.XLOOKUP(Table816[Bill],Table2[Bill],Table2[Weight?],"Error")</f>
        <v>6</v>
      </c>
    </row>
    <row r="242" spans="1:8" x14ac:dyDescent="0.2">
      <c r="A242" t="s">
        <v>286</v>
      </c>
      <c r="B242" t="s">
        <v>1</v>
      </c>
      <c r="C242" t="s">
        <v>287</v>
      </c>
      <c r="D242" t="s">
        <v>3</v>
      </c>
      <c r="E242">
        <f>IF(_6678[[#This Row],[Vote]]="YEA",1,0)</f>
        <v>0</v>
      </c>
      <c r="F242" cm="1">
        <f t="array" ref="F242">_xlfn.XLOOKUP(Table816[Bill],Table2[Bill],Table2[Agree Value])</f>
        <v>0</v>
      </c>
      <c r="G242">
        <f>IF(_6678[[#This Row],[Value]]=_6678[[#This Row],[Agree]],_6678[[#This Row],[Count]],0)</f>
        <v>6</v>
      </c>
      <c r="H242" cm="1">
        <f t="array" ref="H242">_xlfn.XLOOKUP(Table816[Bill],Table2[Bill],Table2[Weight?],"Error")</f>
        <v>6</v>
      </c>
    </row>
    <row r="243" spans="1:8" x14ac:dyDescent="0.2">
      <c r="A243" t="s">
        <v>288</v>
      </c>
      <c r="B243" t="s">
        <v>5</v>
      </c>
      <c r="C243" t="s">
        <v>51</v>
      </c>
      <c r="D243" t="s">
        <v>7</v>
      </c>
      <c r="E243">
        <f>IF(_6678[[#This Row],[Vote]]="YEA",1,0)</f>
        <v>1</v>
      </c>
      <c r="F243" cm="1">
        <f t="array" ref="F243">_xlfn.XLOOKUP(Table816[Bill],Table2[Bill],Table2[Agree Value])</f>
        <v>0</v>
      </c>
      <c r="G243">
        <f>IF(_6678[[#This Row],[Value]]=_6678[[#This Row],[Agree]],_6678[[#This Row],[Count]],0)</f>
        <v>0</v>
      </c>
      <c r="H243" cm="1">
        <f t="array" ref="H243">_xlfn.XLOOKUP(Table816[Bill],Table2[Bill],Table2[Weight?],"Error")</f>
        <v>6</v>
      </c>
    </row>
    <row r="244" spans="1:8" x14ac:dyDescent="0.2">
      <c r="A244" t="s">
        <v>289</v>
      </c>
      <c r="B244" t="s">
        <v>5</v>
      </c>
      <c r="C244" t="s">
        <v>89</v>
      </c>
      <c r="D244" t="s">
        <v>7</v>
      </c>
      <c r="E244">
        <f>IF(_6678[[#This Row],[Vote]]="YEA",1,0)</f>
        <v>1</v>
      </c>
      <c r="F244" cm="1">
        <f t="array" ref="F244">_xlfn.XLOOKUP(Table816[Bill],Table2[Bill],Table2[Agree Value])</f>
        <v>0</v>
      </c>
      <c r="G244">
        <f>IF(_6678[[#This Row],[Value]]=_6678[[#This Row],[Agree]],_6678[[#This Row],[Count]],0)</f>
        <v>0</v>
      </c>
      <c r="H244" cm="1">
        <f t="array" ref="H244">_xlfn.XLOOKUP(Table816[Bill],Table2[Bill],Table2[Weight?],"Error")</f>
        <v>6</v>
      </c>
    </row>
    <row r="245" spans="1:8" x14ac:dyDescent="0.2">
      <c r="A245" t="s">
        <v>290</v>
      </c>
      <c r="B245" t="s">
        <v>1</v>
      </c>
      <c r="C245" t="s">
        <v>9</v>
      </c>
      <c r="D245" t="s">
        <v>7</v>
      </c>
      <c r="E245">
        <f>IF(_6678[[#This Row],[Vote]]="YEA",1,0)</f>
        <v>1</v>
      </c>
      <c r="F245" cm="1">
        <f t="array" ref="F245">_xlfn.XLOOKUP(Table816[Bill],Table2[Bill],Table2[Agree Value])</f>
        <v>0</v>
      </c>
      <c r="G245">
        <f>IF(_6678[[#This Row],[Value]]=_6678[[#This Row],[Agree]],_6678[[#This Row],[Count]],0)</f>
        <v>0</v>
      </c>
      <c r="H245" cm="1">
        <f t="array" ref="H245">_xlfn.XLOOKUP(Table816[Bill],Table2[Bill],Table2[Weight?],"Error")</f>
        <v>6</v>
      </c>
    </row>
    <row r="246" spans="1:8" x14ac:dyDescent="0.2">
      <c r="A246" t="s">
        <v>291</v>
      </c>
      <c r="B246" t="s">
        <v>1</v>
      </c>
      <c r="C246" t="s">
        <v>9</v>
      </c>
      <c r="D246" t="s">
        <v>3</v>
      </c>
      <c r="E246">
        <f>IF(_6678[[#This Row],[Vote]]="YEA",1,0)</f>
        <v>0</v>
      </c>
      <c r="F246" cm="1">
        <f t="array" ref="F246">_xlfn.XLOOKUP(Table816[Bill],Table2[Bill],Table2[Agree Value])</f>
        <v>0</v>
      </c>
      <c r="G246">
        <f>IF(_6678[[#This Row],[Value]]=_6678[[#This Row],[Agree]],_6678[[#This Row],[Count]],0)</f>
        <v>6</v>
      </c>
      <c r="H246" cm="1">
        <f t="array" ref="H246">_xlfn.XLOOKUP(Table816[Bill],Table2[Bill],Table2[Weight?],"Error")</f>
        <v>6</v>
      </c>
    </row>
    <row r="247" spans="1:8" x14ac:dyDescent="0.2">
      <c r="A247" t="s">
        <v>292</v>
      </c>
      <c r="B247" t="s">
        <v>1</v>
      </c>
      <c r="C247" t="s">
        <v>9</v>
      </c>
      <c r="D247" t="s">
        <v>3</v>
      </c>
      <c r="E247">
        <f>IF(_6678[[#This Row],[Vote]]="YEA",1,0)</f>
        <v>0</v>
      </c>
      <c r="F247" cm="1">
        <f t="array" ref="F247">_xlfn.XLOOKUP(Table816[Bill],Table2[Bill],Table2[Agree Value])</f>
        <v>0</v>
      </c>
      <c r="G247">
        <f>IF(_6678[[#This Row],[Value]]=_6678[[#This Row],[Agree]],_6678[[#This Row],[Count]],0)</f>
        <v>6</v>
      </c>
      <c r="H247" cm="1">
        <f t="array" ref="H247">_xlfn.XLOOKUP(Table816[Bill],Table2[Bill],Table2[Weight?],"Error")</f>
        <v>6</v>
      </c>
    </row>
    <row r="248" spans="1:8" x14ac:dyDescent="0.2">
      <c r="A248" t="s">
        <v>293</v>
      </c>
      <c r="B248" t="s">
        <v>5</v>
      </c>
      <c r="C248" t="s">
        <v>13</v>
      </c>
      <c r="D248" t="s">
        <v>7</v>
      </c>
      <c r="E248">
        <f>IF(_6678[[#This Row],[Vote]]="YEA",1,0)</f>
        <v>1</v>
      </c>
      <c r="F248" cm="1">
        <f t="array" ref="F248">_xlfn.XLOOKUP(Table816[Bill],Table2[Bill],Table2[Agree Value])</f>
        <v>0</v>
      </c>
      <c r="G248">
        <f>IF(_6678[[#This Row],[Value]]=_6678[[#This Row],[Agree]],_6678[[#This Row],[Count]],0)</f>
        <v>0</v>
      </c>
      <c r="H248" cm="1">
        <f t="array" ref="H248">_xlfn.XLOOKUP(Table816[Bill],Table2[Bill],Table2[Weight?],"Error")</f>
        <v>6</v>
      </c>
    </row>
    <row r="249" spans="1:8" x14ac:dyDescent="0.2">
      <c r="A249" t="s">
        <v>294</v>
      </c>
      <c r="B249" t="s">
        <v>5</v>
      </c>
      <c r="C249" t="s">
        <v>49</v>
      </c>
      <c r="D249" t="s">
        <v>7</v>
      </c>
      <c r="E249">
        <f>IF(_6678[[#This Row],[Vote]]="YEA",1,0)</f>
        <v>1</v>
      </c>
      <c r="F249" cm="1">
        <f t="array" ref="F249">_xlfn.XLOOKUP(Table816[Bill],Table2[Bill],Table2[Agree Value])</f>
        <v>0</v>
      </c>
      <c r="G249">
        <f>IF(_6678[[#This Row],[Value]]=_6678[[#This Row],[Agree]],_6678[[#This Row],[Count]],0)</f>
        <v>0</v>
      </c>
      <c r="H249" cm="1">
        <f t="array" ref="H249">_xlfn.XLOOKUP(Table816[Bill],Table2[Bill],Table2[Weight?],"Error")</f>
        <v>6</v>
      </c>
    </row>
    <row r="250" spans="1:8" x14ac:dyDescent="0.2">
      <c r="A250" t="s">
        <v>295</v>
      </c>
      <c r="B250" t="s">
        <v>5</v>
      </c>
      <c r="C250" t="s">
        <v>11</v>
      </c>
      <c r="D250" t="s">
        <v>7</v>
      </c>
      <c r="E250">
        <f>IF(_6678[[#This Row],[Vote]]="YEA",1,0)</f>
        <v>1</v>
      </c>
      <c r="F250" cm="1">
        <f t="array" ref="F250">_xlfn.XLOOKUP(Table816[Bill],Table2[Bill],Table2[Agree Value])</f>
        <v>0</v>
      </c>
      <c r="G250">
        <f>IF(_6678[[#This Row],[Value]]=_6678[[#This Row],[Agree]],_6678[[#This Row],[Count]],0)</f>
        <v>0</v>
      </c>
      <c r="H250" cm="1">
        <f t="array" ref="H250">_xlfn.XLOOKUP(Table816[Bill],Table2[Bill],Table2[Weight?],"Error")</f>
        <v>6</v>
      </c>
    </row>
    <row r="251" spans="1:8" x14ac:dyDescent="0.2">
      <c r="A251" t="s">
        <v>296</v>
      </c>
      <c r="B251" t="s">
        <v>5</v>
      </c>
      <c r="C251" t="s">
        <v>39</v>
      </c>
      <c r="D251" t="s">
        <v>7</v>
      </c>
      <c r="E251">
        <f>IF(_6678[[#This Row],[Vote]]="YEA",1,0)</f>
        <v>1</v>
      </c>
      <c r="F251" cm="1">
        <f t="array" ref="F251">_xlfn.XLOOKUP(Table816[Bill],Table2[Bill],Table2[Agree Value])</f>
        <v>0</v>
      </c>
      <c r="G251">
        <f>IF(_6678[[#This Row],[Value]]=_6678[[#This Row],[Agree]],_6678[[#This Row],[Count]],0)</f>
        <v>0</v>
      </c>
      <c r="H251" cm="1">
        <f t="array" ref="H251">_xlfn.XLOOKUP(Table816[Bill],Table2[Bill],Table2[Weight?],"Error")</f>
        <v>6</v>
      </c>
    </row>
    <row r="252" spans="1:8" x14ac:dyDescent="0.2">
      <c r="A252" t="s">
        <v>297</v>
      </c>
      <c r="B252" t="s">
        <v>5</v>
      </c>
      <c r="C252" t="s">
        <v>15</v>
      </c>
      <c r="D252" t="s">
        <v>7</v>
      </c>
      <c r="E252">
        <f>IF(_6678[[#This Row],[Vote]]="YEA",1,0)</f>
        <v>1</v>
      </c>
      <c r="F252" cm="1">
        <f t="array" ref="F252">_xlfn.XLOOKUP(Table816[Bill],Table2[Bill],Table2[Agree Value])</f>
        <v>0</v>
      </c>
      <c r="G252">
        <f>IF(_6678[[#This Row],[Value]]=_6678[[#This Row],[Agree]],_6678[[#This Row],[Count]],0)</f>
        <v>0</v>
      </c>
      <c r="H252" cm="1">
        <f t="array" ref="H252">_xlfn.XLOOKUP(Table816[Bill],Table2[Bill],Table2[Weight?],"Error")</f>
        <v>6</v>
      </c>
    </row>
    <row r="253" spans="1:8" x14ac:dyDescent="0.2">
      <c r="A253" t="s">
        <v>298</v>
      </c>
      <c r="B253" t="s">
        <v>1</v>
      </c>
      <c r="C253" t="s">
        <v>24</v>
      </c>
      <c r="D253" t="s">
        <v>7</v>
      </c>
      <c r="E253">
        <f>IF(_6678[[#This Row],[Vote]]="YEA",1,0)</f>
        <v>1</v>
      </c>
      <c r="F253" cm="1">
        <f t="array" ref="F253">_xlfn.XLOOKUP(Table816[Bill],Table2[Bill],Table2[Agree Value])</f>
        <v>0</v>
      </c>
      <c r="G253">
        <f>IF(_6678[[#This Row],[Value]]=_6678[[#This Row],[Agree]],_6678[[#This Row],[Count]],0)</f>
        <v>0</v>
      </c>
      <c r="H253" cm="1">
        <f t="array" ref="H253">_xlfn.XLOOKUP(Table816[Bill],Table2[Bill],Table2[Weight?],"Error")</f>
        <v>6</v>
      </c>
    </row>
    <row r="254" spans="1:8" x14ac:dyDescent="0.2">
      <c r="A254" t="s">
        <v>299</v>
      </c>
      <c r="B254" t="s">
        <v>5</v>
      </c>
      <c r="C254" t="s">
        <v>108</v>
      </c>
      <c r="D254" t="s">
        <v>7</v>
      </c>
      <c r="E254">
        <f>IF(_6678[[#This Row],[Vote]]="YEA",1,0)</f>
        <v>1</v>
      </c>
      <c r="F254" cm="1">
        <f t="array" ref="F254">_xlfn.XLOOKUP(Table816[Bill],Table2[Bill],Table2[Agree Value])</f>
        <v>0</v>
      </c>
      <c r="G254">
        <f>IF(_6678[[#This Row],[Value]]=_6678[[#This Row],[Agree]],_6678[[#This Row],[Count]],0)</f>
        <v>0</v>
      </c>
      <c r="H254" cm="1">
        <f t="array" ref="H254">_xlfn.XLOOKUP(Table816[Bill],Table2[Bill],Table2[Weight?],"Error")</f>
        <v>6</v>
      </c>
    </row>
    <row r="255" spans="1:8" x14ac:dyDescent="0.2">
      <c r="A255" t="s">
        <v>300</v>
      </c>
      <c r="B255" t="s">
        <v>1</v>
      </c>
      <c r="C255" t="s">
        <v>17</v>
      </c>
      <c r="D255" t="s">
        <v>3</v>
      </c>
      <c r="E255">
        <f>IF(_6678[[#This Row],[Vote]]="YEA",1,0)</f>
        <v>0</v>
      </c>
      <c r="F255" cm="1">
        <f t="array" ref="F255">_xlfn.XLOOKUP(Table816[Bill],Table2[Bill],Table2[Agree Value])</f>
        <v>0</v>
      </c>
      <c r="G255">
        <f>IF(_6678[[#This Row],[Value]]=_6678[[#This Row],[Agree]],_6678[[#This Row],[Count]],0)</f>
        <v>6</v>
      </c>
      <c r="H255" cm="1">
        <f t="array" ref="H255">_xlfn.XLOOKUP(Table816[Bill],Table2[Bill],Table2[Weight?],"Error")</f>
        <v>6</v>
      </c>
    </row>
    <row r="256" spans="1:8" x14ac:dyDescent="0.2">
      <c r="A256" t="s">
        <v>301</v>
      </c>
      <c r="B256" t="s">
        <v>5</v>
      </c>
      <c r="C256" t="s">
        <v>64</v>
      </c>
      <c r="D256" t="s">
        <v>7</v>
      </c>
      <c r="E256">
        <f>IF(_6678[[#This Row],[Vote]]="YEA",1,0)</f>
        <v>1</v>
      </c>
      <c r="F256" cm="1">
        <f t="array" ref="F256">_xlfn.XLOOKUP(Table816[Bill],Table2[Bill],Table2[Agree Value])</f>
        <v>0</v>
      </c>
      <c r="G256">
        <f>IF(_6678[[#This Row],[Value]]=_6678[[#This Row],[Agree]],_6678[[#This Row],[Count]],0)</f>
        <v>0</v>
      </c>
      <c r="H256" cm="1">
        <f t="array" ref="H256">_xlfn.XLOOKUP(Table816[Bill],Table2[Bill],Table2[Weight?],"Error")</f>
        <v>6</v>
      </c>
    </row>
    <row r="257" spans="1:8" x14ac:dyDescent="0.2">
      <c r="A257" t="s">
        <v>302</v>
      </c>
      <c r="B257" t="s">
        <v>5</v>
      </c>
      <c r="C257" t="s">
        <v>129</v>
      </c>
      <c r="D257" t="s">
        <v>7</v>
      </c>
      <c r="E257">
        <f>IF(_6678[[#This Row],[Vote]]="YEA",1,0)</f>
        <v>1</v>
      </c>
      <c r="F257" cm="1">
        <f t="array" ref="F257">_xlfn.XLOOKUP(Table816[Bill],Table2[Bill],Table2[Agree Value])</f>
        <v>0</v>
      </c>
      <c r="G257">
        <f>IF(_6678[[#This Row],[Value]]=_6678[[#This Row],[Agree]],_6678[[#This Row],[Count]],0)</f>
        <v>0</v>
      </c>
      <c r="H257" cm="1">
        <f t="array" ref="H257">_xlfn.XLOOKUP(Table816[Bill],Table2[Bill],Table2[Weight?],"Error")</f>
        <v>6</v>
      </c>
    </row>
    <row r="258" spans="1:8" x14ac:dyDescent="0.2">
      <c r="A258" t="s">
        <v>303</v>
      </c>
      <c r="B258" t="s">
        <v>5</v>
      </c>
      <c r="C258" t="s">
        <v>132</v>
      </c>
      <c r="D258" t="s">
        <v>7</v>
      </c>
      <c r="E258">
        <f>IF(_6678[[#This Row],[Vote]]="YEA",1,0)</f>
        <v>1</v>
      </c>
      <c r="F258" cm="1">
        <f t="array" ref="F258">_xlfn.XLOOKUP(Table816[Bill],Table2[Bill],Table2[Agree Value])</f>
        <v>0</v>
      </c>
      <c r="G258">
        <f>IF(_6678[[#This Row],[Value]]=_6678[[#This Row],[Agree]],_6678[[#This Row],[Count]],0)</f>
        <v>0</v>
      </c>
      <c r="H258" cm="1">
        <f t="array" ref="H258">_xlfn.XLOOKUP(Table816[Bill],Table2[Bill],Table2[Weight?],"Error")</f>
        <v>6</v>
      </c>
    </row>
    <row r="259" spans="1:8" x14ac:dyDescent="0.2">
      <c r="A259" t="s">
        <v>304</v>
      </c>
      <c r="B259" t="s">
        <v>1</v>
      </c>
      <c r="C259" t="s">
        <v>2</v>
      </c>
      <c r="D259" t="s">
        <v>7</v>
      </c>
      <c r="E259">
        <f>IF(_6678[[#This Row],[Vote]]="YEA",1,0)</f>
        <v>1</v>
      </c>
      <c r="F259" cm="1">
        <f t="array" ref="F259">_xlfn.XLOOKUP(Table816[Bill],Table2[Bill],Table2[Agree Value])</f>
        <v>0</v>
      </c>
      <c r="G259">
        <f>IF(_6678[[#This Row],[Value]]=_6678[[#This Row],[Agree]],_6678[[#This Row],[Count]],0)</f>
        <v>0</v>
      </c>
      <c r="H259" cm="1">
        <f t="array" ref="H259">_xlfn.XLOOKUP(Table816[Bill],Table2[Bill],Table2[Weight?],"Error")</f>
        <v>6</v>
      </c>
    </row>
    <row r="260" spans="1:8" x14ac:dyDescent="0.2">
      <c r="A260" t="s">
        <v>305</v>
      </c>
      <c r="B260" t="s">
        <v>5</v>
      </c>
      <c r="C260" t="s">
        <v>36</v>
      </c>
      <c r="D260" t="s">
        <v>7</v>
      </c>
      <c r="E260">
        <f>IF(_6678[[#This Row],[Vote]]="YEA",1,0)</f>
        <v>1</v>
      </c>
      <c r="F260" cm="1">
        <f t="array" ref="F260">_xlfn.XLOOKUP(Table816[Bill],Table2[Bill],Table2[Agree Value])</f>
        <v>0</v>
      </c>
      <c r="G260">
        <f>IF(_6678[[#This Row],[Value]]=_6678[[#This Row],[Agree]],_6678[[#This Row],[Count]],0)</f>
        <v>0</v>
      </c>
      <c r="H260" cm="1">
        <f t="array" ref="H260">_xlfn.XLOOKUP(Table816[Bill],Table2[Bill],Table2[Weight?],"Error")</f>
        <v>6</v>
      </c>
    </row>
    <row r="261" spans="1:8" x14ac:dyDescent="0.2">
      <c r="A261" t="s">
        <v>306</v>
      </c>
      <c r="B261" t="s">
        <v>5</v>
      </c>
      <c r="C261" t="s">
        <v>39</v>
      </c>
      <c r="D261" t="s">
        <v>7</v>
      </c>
      <c r="E261">
        <f>IF(_6678[[#This Row],[Vote]]="YEA",1,0)</f>
        <v>1</v>
      </c>
      <c r="F261" cm="1">
        <f t="array" ref="F261">_xlfn.XLOOKUP(Table816[Bill],Table2[Bill],Table2[Agree Value])</f>
        <v>0</v>
      </c>
      <c r="G261">
        <f>IF(_6678[[#This Row],[Value]]=_6678[[#This Row],[Agree]],_6678[[#This Row],[Count]],0)</f>
        <v>0</v>
      </c>
      <c r="H261" cm="1">
        <f t="array" ref="H261">_xlfn.XLOOKUP(Table816[Bill],Table2[Bill],Table2[Weight?],"Error")</f>
        <v>6</v>
      </c>
    </row>
    <row r="262" spans="1:8" x14ac:dyDescent="0.2">
      <c r="A262" t="s">
        <v>307</v>
      </c>
      <c r="B262" t="s">
        <v>1</v>
      </c>
      <c r="C262" t="s">
        <v>9</v>
      </c>
      <c r="D262" t="s">
        <v>3</v>
      </c>
      <c r="E262">
        <f>IF(_6678[[#This Row],[Vote]]="YEA",1,0)</f>
        <v>0</v>
      </c>
      <c r="F262" cm="1">
        <f t="array" ref="F262">_xlfn.XLOOKUP(Table816[Bill],Table2[Bill],Table2[Agree Value])</f>
        <v>0</v>
      </c>
      <c r="G262">
        <f>IF(_6678[[#This Row],[Value]]=_6678[[#This Row],[Agree]],_6678[[#This Row],[Count]],0)</f>
        <v>6</v>
      </c>
      <c r="H262" cm="1">
        <f t="array" ref="H262">_xlfn.XLOOKUP(Table816[Bill],Table2[Bill],Table2[Weight?],"Error")</f>
        <v>6</v>
      </c>
    </row>
    <row r="263" spans="1:8" x14ac:dyDescent="0.2">
      <c r="A263" t="s">
        <v>308</v>
      </c>
      <c r="B263" t="s">
        <v>1</v>
      </c>
      <c r="C263" t="s">
        <v>13</v>
      </c>
      <c r="D263" t="s">
        <v>3</v>
      </c>
      <c r="E263">
        <f>IF(_6678[[#This Row],[Vote]]="YEA",1,0)</f>
        <v>0</v>
      </c>
      <c r="F263" cm="1">
        <f t="array" ref="F263">_xlfn.XLOOKUP(Table816[Bill],Table2[Bill],Table2[Agree Value])</f>
        <v>0</v>
      </c>
      <c r="G263">
        <f>IF(_6678[[#This Row],[Value]]=_6678[[#This Row],[Agree]],_6678[[#This Row],[Count]],0)</f>
        <v>6</v>
      </c>
      <c r="H263" cm="1">
        <f t="array" ref="H263">_xlfn.XLOOKUP(Table816[Bill],Table2[Bill],Table2[Weight?],"Error")</f>
        <v>6</v>
      </c>
    </row>
    <row r="264" spans="1:8" x14ac:dyDescent="0.2">
      <c r="A264" t="s">
        <v>309</v>
      </c>
      <c r="B264" t="s">
        <v>5</v>
      </c>
      <c r="C264" t="s">
        <v>15</v>
      </c>
      <c r="D264" t="s">
        <v>7</v>
      </c>
      <c r="E264">
        <f>IF(_6678[[#This Row],[Vote]]="YEA",1,0)</f>
        <v>1</v>
      </c>
      <c r="F264" cm="1">
        <f t="array" ref="F264">_xlfn.XLOOKUP(Table816[Bill],Table2[Bill],Table2[Agree Value])</f>
        <v>0</v>
      </c>
      <c r="G264">
        <f>IF(_6678[[#This Row],[Value]]=_6678[[#This Row],[Agree]],_6678[[#This Row],[Count]],0)</f>
        <v>0</v>
      </c>
      <c r="H264" cm="1">
        <f t="array" ref="H264">_xlfn.XLOOKUP(Table816[Bill],Table2[Bill],Table2[Weight?],"Error")</f>
        <v>6</v>
      </c>
    </row>
    <row r="265" spans="1:8" x14ac:dyDescent="0.2">
      <c r="A265" t="s">
        <v>310</v>
      </c>
      <c r="B265" t="s">
        <v>5</v>
      </c>
      <c r="C265" t="s">
        <v>45</v>
      </c>
      <c r="D265" t="s">
        <v>7</v>
      </c>
      <c r="E265">
        <f>IF(_6678[[#This Row],[Vote]]="YEA",1,0)</f>
        <v>1</v>
      </c>
      <c r="F265" cm="1">
        <f t="array" ref="F265">_xlfn.XLOOKUP(Table816[Bill],Table2[Bill],Table2[Agree Value])</f>
        <v>0</v>
      </c>
      <c r="G265">
        <f>IF(_6678[[#This Row],[Value]]=_6678[[#This Row],[Agree]],_6678[[#This Row],[Count]],0)</f>
        <v>0</v>
      </c>
      <c r="H265" cm="1">
        <f t="array" ref="H265">_xlfn.XLOOKUP(Table816[Bill],Table2[Bill],Table2[Weight?],"Error")</f>
        <v>6</v>
      </c>
    </row>
    <row r="266" spans="1:8" x14ac:dyDescent="0.2">
      <c r="A266" t="s">
        <v>311</v>
      </c>
      <c r="B266" t="s">
        <v>1</v>
      </c>
      <c r="C266" t="s">
        <v>47</v>
      </c>
      <c r="D266" t="s">
        <v>3</v>
      </c>
      <c r="E266">
        <f>IF(_6678[[#This Row],[Vote]]="YEA",1,0)</f>
        <v>0</v>
      </c>
      <c r="F266" cm="1">
        <f t="array" ref="F266">_xlfn.XLOOKUP(Table816[Bill],Table2[Bill],Table2[Agree Value])</f>
        <v>0</v>
      </c>
      <c r="G266">
        <f>IF(_6678[[#This Row],[Value]]=_6678[[#This Row],[Agree]],_6678[[#This Row],[Count]],0)</f>
        <v>6</v>
      </c>
      <c r="H266" cm="1">
        <f t="array" ref="H266">_xlfn.XLOOKUP(Table816[Bill],Table2[Bill],Table2[Weight?],"Error")</f>
        <v>6</v>
      </c>
    </row>
    <row r="267" spans="1:8" x14ac:dyDescent="0.2">
      <c r="A267" t="s">
        <v>312</v>
      </c>
      <c r="B267" t="s">
        <v>5</v>
      </c>
      <c r="C267" t="s">
        <v>9</v>
      </c>
      <c r="D267" t="s">
        <v>7</v>
      </c>
      <c r="E267">
        <f>IF(_6678[[#This Row],[Vote]]="YEA",1,0)</f>
        <v>1</v>
      </c>
      <c r="F267" cm="1">
        <f t="array" ref="F267">_xlfn.XLOOKUP(Table816[Bill],Table2[Bill],Table2[Agree Value])</f>
        <v>0</v>
      </c>
      <c r="G267">
        <f>IF(_6678[[#This Row],[Value]]=_6678[[#This Row],[Agree]],_6678[[#This Row],[Count]],0)</f>
        <v>0</v>
      </c>
      <c r="H267" cm="1">
        <f t="array" ref="H267">_xlfn.XLOOKUP(Table816[Bill],Table2[Bill],Table2[Weight?],"Error")</f>
        <v>6</v>
      </c>
    </row>
    <row r="268" spans="1:8" x14ac:dyDescent="0.2">
      <c r="A268" t="s">
        <v>313</v>
      </c>
      <c r="B268" t="s">
        <v>1</v>
      </c>
      <c r="C268" t="s">
        <v>120</v>
      </c>
      <c r="D268" t="s">
        <v>3</v>
      </c>
      <c r="E268">
        <f>IF(_6678[[#This Row],[Vote]]="YEA",1,0)</f>
        <v>0</v>
      </c>
      <c r="F268" cm="1">
        <f t="array" ref="F268">_xlfn.XLOOKUP(Table816[Bill],Table2[Bill],Table2[Agree Value])</f>
        <v>0</v>
      </c>
      <c r="G268">
        <f>IF(_6678[[#This Row],[Value]]=_6678[[#This Row],[Agree]],_6678[[#This Row],[Count]],0)</f>
        <v>6</v>
      </c>
      <c r="H268" cm="1">
        <f t="array" ref="H268">_xlfn.XLOOKUP(Table816[Bill],Table2[Bill],Table2[Weight?],"Error")</f>
        <v>6</v>
      </c>
    </row>
    <row r="269" spans="1:8" x14ac:dyDescent="0.2">
      <c r="A269" t="s">
        <v>314</v>
      </c>
      <c r="B269" t="s">
        <v>5</v>
      </c>
      <c r="C269" t="s">
        <v>13</v>
      </c>
      <c r="D269" t="s">
        <v>7</v>
      </c>
      <c r="E269">
        <f>IF(_6678[[#This Row],[Vote]]="YEA",1,0)</f>
        <v>1</v>
      </c>
      <c r="F269" cm="1">
        <f t="array" ref="F269">_xlfn.XLOOKUP(Table816[Bill],Table2[Bill],Table2[Agree Value])</f>
        <v>0</v>
      </c>
      <c r="G269">
        <f>IF(_6678[[#This Row],[Value]]=_6678[[#This Row],[Agree]],_6678[[#This Row],[Count]],0)</f>
        <v>0</v>
      </c>
      <c r="H269" cm="1">
        <f t="array" ref="H269">_xlfn.XLOOKUP(Table816[Bill],Table2[Bill],Table2[Weight?],"Error")</f>
        <v>6</v>
      </c>
    </row>
    <row r="270" spans="1:8" x14ac:dyDescent="0.2">
      <c r="A270" t="s">
        <v>315</v>
      </c>
      <c r="B270" t="s">
        <v>1</v>
      </c>
      <c r="C270" t="s">
        <v>36</v>
      </c>
      <c r="D270" t="s">
        <v>3</v>
      </c>
      <c r="E270">
        <f>IF(_6678[[#This Row],[Vote]]="YEA",1,0)</f>
        <v>0</v>
      </c>
      <c r="F270" cm="1">
        <f t="array" ref="F270">_xlfn.XLOOKUP(Table816[Bill],Table2[Bill],Table2[Agree Value])</f>
        <v>0</v>
      </c>
      <c r="G270">
        <f>IF(_6678[[#This Row],[Value]]=_6678[[#This Row],[Agree]],_6678[[#This Row],[Count]],0)</f>
        <v>6</v>
      </c>
      <c r="H270" cm="1">
        <f t="array" ref="H270">_xlfn.XLOOKUP(Table816[Bill],Table2[Bill],Table2[Weight?],"Error")</f>
        <v>6</v>
      </c>
    </row>
    <row r="271" spans="1:8" x14ac:dyDescent="0.2">
      <c r="A271" t="s">
        <v>316</v>
      </c>
      <c r="B271" t="s">
        <v>1</v>
      </c>
      <c r="C271" t="s">
        <v>24</v>
      </c>
      <c r="D271" t="s">
        <v>3</v>
      </c>
      <c r="E271">
        <f>IF(_6678[[#This Row],[Vote]]="YEA",1,0)</f>
        <v>0</v>
      </c>
      <c r="F271" cm="1">
        <f t="array" ref="F271">_xlfn.XLOOKUP(Table816[Bill],Table2[Bill],Table2[Agree Value])</f>
        <v>0</v>
      </c>
      <c r="G271">
        <f>IF(_6678[[#This Row],[Value]]=_6678[[#This Row],[Agree]],_6678[[#This Row],[Count]],0)</f>
        <v>6</v>
      </c>
      <c r="H271" cm="1">
        <f t="array" ref="H271">_xlfn.XLOOKUP(Table816[Bill],Table2[Bill],Table2[Weight?],"Error")</f>
        <v>6</v>
      </c>
    </row>
    <row r="272" spans="1:8" x14ac:dyDescent="0.2">
      <c r="A272" t="s">
        <v>317</v>
      </c>
      <c r="B272" t="s">
        <v>5</v>
      </c>
      <c r="C272" t="s">
        <v>2</v>
      </c>
      <c r="D272" t="s">
        <v>7</v>
      </c>
      <c r="E272">
        <f>IF(_6678[[#This Row],[Vote]]="YEA",1,0)</f>
        <v>1</v>
      </c>
      <c r="F272" cm="1">
        <f t="array" ref="F272">_xlfn.XLOOKUP(Table816[Bill],Table2[Bill],Table2[Agree Value])</f>
        <v>0</v>
      </c>
      <c r="G272">
        <f>IF(_6678[[#This Row],[Value]]=_6678[[#This Row],[Agree]],_6678[[#This Row],[Count]],0)</f>
        <v>0</v>
      </c>
      <c r="H272" cm="1">
        <f t="array" ref="H272">_xlfn.XLOOKUP(Table816[Bill],Table2[Bill],Table2[Weight?],"Error")</f>
        <v>6</v>
      </c>
    </row>
    <row r="273" spans="1:8" x14ac:dyDescent="0.2">
      <c r="A273" t="s">
        <v>318</v>
      </c>
      <c r="B273" t="s">
        <v>1</v>
      </c>
      <c r="C273" t="s">
        <v>64</v>
      </c>
      <c r="D273" t="s">
        <v>3</v>
      </c>
      <c r="E273">
        <f>IF(_6678[[#This Row],[Vote]]="YEA",1,0)</f>
        <v>0</v>
      </c>
      <c r="F273" cm="1">
        <f t="array" ref="F273">_xlfn.XLOOKUP(Table816[Bill],Table2[Bill],Table2[Agree Value])</f>
        <v>0</v>
      </c>
      <c r="G273">
        <f>IF(_6678[[#This Row],[Value]]=_6678[[#This Row],[Agree]],_6678[[#This Row],[Count]],0)</f>
        <v>6</v>
      </c>
      <c r="H273" cm="1">
        <f t="array" ref="H273">_xlfn.XLOOKUP(Table816[Bill],Table2[Bill],Table2[Weight?],"Error")</f>
        <v>6</v>
      </c>
    </row>
    <row r="274" spans="1:8" x14ac:dyDescent="0.2">
      <c r="A274" t="s">
        <v>319</v>
      </c>
      <c r="B274" t="s">
        <v>1</v>
      </c>
      <c r="C274" t="s">
        <v>203</v>
      </c>
      <c r="D274" t="s">
        <v>3</v>
      </c>
      <c r="E274">
        <f>IF(_6678[[#This Row],[Vote]]="YEA",1,0)</f>
        <v>0</v>
      </c>
      <c r="F274" cm="1">
        <f t="array" ref="F274">_xlfn.XLOOKUP(Table816[Bill],Table2[Bill],Table2[Agree Value])</f>
        <v>0</v>
      </c>
      <c r="G274">
        <f>IF(_6678[[#This Row],[Value]]=_6678[[#This Row],[Agree]],_6678[[#This Row],[Count]],0)</f>
        <v>6</v>
      </c>
      <c r="H274" cm="1">
        <f t="array" ref="H274">_xlfn.XLOOKUP(Table816[Bill],Table2[Bill],Table2[Weight?],"Error")</f>
        <v>6</v>
      </c>
    </row>
    <row r="275" spans="1:8" x14ac:dyDescent="0.2">
      <c r="A275" t="s">
        <v>320</v>
      </c>
      <c r="B275" t="s">
        <v>1</v>
      </c>
      <c r="C275" t="s">
        <v>64</v>
      </c>
      <c r="D275" t="s">
        <v>3</v>
      </c>
      <c r="E275">
        <f>IF(_6678[[#This Row],[Vote]]="YEA",1,0)</f>
        <v>0</v>
      </c>
      <c r="F275" cm="1">
        <f t="array" ref="F275">_xlfn.XLOOKUP(Table816[Bill],Table2[Bill],Table2[Agree Value])</f>
        <v>0</v>
      </c>
      <c r="G275">
        <f>IF(_6678[[#This Row],[Value]]=_6678[[#This Row],[Agree]],_6678[[#This Row],[Count]],0)</f>
        <v>6</v>
      </c>
      <c r="H275" cm="1">
        <f t="array" ref="H275">_xlfn.XLOOKUP(Table816[Bill],Table2[Bill],Table2[Weight?],"Error")</f>
        <v>6</v>
      </c>
    </row>
    <row r="276" spans="1:8" x14ac:dyDescent="0.2">
      <c r="A276" t="s">
        <v>321</v>
      </c>
      <c r="B276" t="s">
        <v>5</v>
      </c>
      <c r="C276" t="s">
        <v>66</v>
      </c>
      <c r="D276" t="s">
        <v>7</v>
      </c>
      <c r="E276">
        <f>IF(_6678[[#This Row],[Vote]]="YEA",1,0)</f>
        <v>1</v>
      </c>
      <c r="F276" cm="1">
        <f t="array" ref="F276">_xlfn.XLOOKUP(Table816[Bill],Table2[Bill],Table2[Agree Value])</f>
        <v>0</v>
      </c>
      <c r="G276">
        <f>IF(_6678[[#This Row],[Value]]=_6678[[#This Row],[Agree]],_6678[[#This Row],[Count]],0)</f>
        <v>0</v>
      </c>
      <c r="H276" cm="1">
        <f t="array" ref="H276">_xlfn.XLOOKUP(Table816[Bill],Table2[Bill],Table2[Weight?],"Error")</f>
        <v>6</v>
      </c>
    </row>
    <row r="277" spans="1:8" x14ac:dyDescent="0.2">
      <c r="A277" t="s">
        <v>322</v>
      </c>
      <c r="B277" t="s">
        <v>1</v>
      </c>
      <c r="C277" t="s">
        <v>219</v>
      </c>
      <c r="D277" t="s">
        <v>3</v>
      </c>
      <c r="E277">
        <f>IF(_6678[[#This Row],[Vote]]="YEA",1,0)</f>
        <v>0</v>
      </c>
      <c r="F277" cm="1">
        <f t="array" ref="F277">_xlfn.XLOOKUP(Table816[Bill],Table2[Bill],Table2[Agree Value])</f>
        <v>0</v>
      </c>
      <c r="G277">
        <f>IF(_6678[[#This Row],[Value]]=_6678[[#This Row],[Agree]],_6678[[#This Row],[Count]],0)</f>
        <v>6</v>
      </c>
      <c r="H277" cm="1">
        <f t="array" ref="H277">_xlfn.XLOOKUP(Table816[Bill],Table2[Bill],Table2[Weight?],"Error")</f>
        <v>6</v>
      </c>
    </row>
    <row r="278" spans="1:8" x14ac:dyDescent="0.2">
      <c r="A278" t="s">
        <v>323</v>
      </c>
      <c r="B278" t="s">
        <v>5</v>
      </c>
      <c r="C278" t="s">
        <v>62</v>
      </c>
      <c r="D278" t="s">
        <v>7</v>
      </c>
      <c r="E278">
        <f>IF(_6678[[#This Row],[Vote]]="YEA",1,0)</f>
        <v>1</v>
      </c>
      <c r="F278" cm="1">
        <f t="array" ref="F278">_xlfn.XLOOKUP(Table816[Bill],Table2[Bill],Table2[Agree Value])</f>
        <v>0</v>
      </c>
      <c r="G278">
        <f>IF(_6678[[#This Row],[Value]]=_6678[[#This Row],[Agree]],_6678[[#This Row],[Count]],0)</f>
        <v>0</v>
      </c>
      <c r="H278" cm="1">
        <f t="array" ref="H278">_xlfn.XLOOKUP(Table816[Bill],Table2[Bill],Table2[Weight?],"Error")</f>
        <v>6</v>
      </c>
    </row>
    <row r="279" spans="1:8" x14ac:dyDescent="0.2">
      <c r="A279" t="s">
        <v>324</v>
      </c>
      <c r="B279" t="s">
        <v>5</v>
      </c>
      <c r="C279" t="s">
        <v>31</v>
      </c>
      <c r="D279" t="s">
        <v>7</v>
      </c>
      <c r="E279">
        <f>IF(_6678[[#This Row],[Vote]]="YEA",1,0)</f>
        <v>1</v>
      </c>
      <c r="F279" cm="1">
        <f t="array" ref="F279">_xlfn.XLOOKUP(Table816[Bill],Table2[Bill],Table2[Agree Value])</f>
        <v>0</v>
      </c>
      <c r="G279">
        <f>IF(_6678[[#This Row],[Value]]=_6678[[#This Row],[Agree]],_6678[[#This Row],[Count]],0)</f>
        <v>0</v>
      </c>
      <c r="H279" cm="1">
        <f t="array" ref="H279">_xlfn.XLOOKUP(Table816[Bill],Table2[Bill],Table2[Weight?],"Error")</f>
        <v>6</v>
      </c>
    </row>
    <row r="280" spans="1:8" x14ac:dyDescent="0.2">
      <c r="A280" t="s">
        <v>325</v>
      </c>
      <c r="B280" t="s">
        <v>5</v>
      </c>
      <c r="C280" t="s">
        <v>326</v>
      </c>
      <c r="D280" t="s">
        <v>7</v>
      </c>
      <c r="E280">
        <f>IF(_6678[[#This Row],[Vote]]="YEA",1,0)</f>
        <v>1</v>
      </c>
      <c r="F280" cm="1">
        <f t="array" ref="F280">_xlfn.XLOOKUP(Table816[Bill],Table2[Bill],Table2[Agree Value])</f>
        <v>0</v>
      </c>
      <c r="G280">
        <f>IF(_6678[[#This Row],[Value]]=_6678[[#This Row],[Agree]],_6678[[#This Row],[Count]],0)</f>
        <v>0</v>
      </c>
      <c r="H280" cm="1">
        <f t="array" ref="H280">_xlfn.XLOOKUP(Table816[Bill],Table2[Bill],Table2[Weight?],"Error")</f>
        <v>6</v>
      </c>
    </row>
    <row r="281" spans="1:8" x14ac:dyDescent="0.2">
      <c r="A281" t="s">
        <v>327</v>
      </c>
      <c r="B281" t="s">
        <v>5</v>
      </c>
      <c r="C281" t="s">
        <v>164</v>
      </c>
      <c r="D281" t="s">
        <v>7</v>
      </c>
      <c r="E281">
        <f>IF(_6678[[#This Row],[Vote]]="YEA",1,0)</f>
        <v>1</v>
      </c>
      <c r="F281" cm="1">
        <f t="array" ref="F281">_xlfn.XLOOKUP(Table816[Bill],Table2[Bill],Table2[Agree Value])</f>
        <v>0</v>
      </c>
      <c r="G281">
        <f>IF(_6678[[#This Row],[Value]]=_6678[[#This Row],[Agree]],_6678[[#This Row],[Count]],0)</f>
        <v>0</v>
      </c>
      <c r="H281" cm="1">
        <f t="array" ref="H281">_xlfn.XLOOKUP(Table816[Bill],Table2[Bill],Table2[Weight?],"Error")</f>
        <v>6</v>
      </c>
    </row>
    <row r="282" spans="1:8" x14ac:dyDescent="0.2">
      <c r="A282" t="s">
        <v>328</v>
      </c>
      <c r="B282" t="s">
        <v>5</v>
      </c>
      <c r="C282" t="s">
        <v>39</v>
      </c>
      <c r="D282" t="s">
        <v>7</v>
      </c>
      <c r="E282">
        <f>IF(_6678[[#This Row],[Vote]]="YEA",1,0)</f>
        <v>1</v>
      </c>
      <c r="F282" cm="1">
        <f t="array" ref="F282">_xlfn.XLOOKUP(Table816[Bill],Table2[Bill],Table2[Agree Value])</f>
        <v>0</v>
      </c>
      <c r="G282">
        <f>IF(_6678[[#This Row],[Value]]=_6678[[#This Row],[Agree]],_6678[[#This Row],[Count]],0)</f>
        <v>0</v>
      </c>
      <c r="H282" cm="1">
        <f t="array" ref="H282">_xlfn.XLOOKUP(Table816[Bill],Table2[Bill],Table2[Weight?],"Error")</f>
        <v>6</v>
      </c>
    </row>
    <row r="283" spans="1:8" x14ac:dyDescent="0.2">
      <c r="A283" t="s">
        <v>329</v>
      </c>
      <c r="B283" t="s">
        <v>5</v>
      </c>
      <c r="C283" t="s">
        <v>64</v>
      </c>
      <c r="D283" t="s">
        <v>7</v>
      </c>
      <c r="E283">
        <f>IF(_6678[[#This Row],[Vote]]="YEA",1,0)</f>
        <v>1</v>
      </c>
      <c r="F283" cm="1">
        <f t="array" ref="F283">_xlfn.XLOOKUP(Table816[Bill],Table2[Bill],Table2[Agree Value])</f>
        <v>0</v>
      </c>
      <c r="G283">
        <f>IF(_6678[[#This Row],[Value]]=_6678[[#This Row],[Agree]],_6678[[#This Row],[Count]],0)</f>
        <v>0</v>
      </c>
      <c r="H283" cm="1">
        <f t="array" ref="H283">_xlfn.XLOOKUP(Table816[Bill],Table2[Bill],Table2[Weight?],"Error")</f>
        <v>6</v>
      </c>
    </row>
    <row r="284" spans="1:8" x14ac:dyDescent="0.2">
      <c r="A284" t="s">
        <v>330</v>
      </c>
      <c r="B284" t="s">
        <v>5</v>
      </c>
      <c r="C284" t="s">
        <v>45</v>
      </c>
      <c r="D284" t="s">
        <v>7</v>
      </c>
      <c r="E284">
        <f>IF(_6678[[#This Row],[Vote]]="YEA",1,0)</f>
        <v>1</v>
      </c>
      <c r="F284" cm="1">
        <f t="array" ref="F284">_xlfn.XLOOKUP(Table816[Bill],Table2[Bill],Table2[Agree Value])</f>
        <v>0</v>
      </c>
      <c r="G284">
        <f>IF(_6678[[#This Row],[Value]]=_6678[[#This Row],[Agree]],_6678[[#This Row],[Count]],0)</f>
        <v>0</v>
      </c>
      <c r="H284" cm="1">
        <f t="array" ref="H284">_xlfn.XLOOKUP(Table816[Bill],Table2[Bill],Table2[Weight?],"Error")</f>
        <v>6</v>
      </c>
    </row>
    <row r="285" spans="1:8" x14ac:dyDescent="0.2">
      <c r="A285" t="s">
        <v>331</v>
      </c>
      <c r="B285" t="s">
        <v>5</v>
      </c>
      <c r="C285" t="s">
        <v>326</v>
      </c>
      <c r="D285" t="s">
        <v>7</v>
      </c>
      <c r="E285">
        <f>IF(_6678[[#This Row],[Vote]]="YEA",1,0)</f>
        <v>1</v>
      </c>
      <c r="F285" cm="1">
        <f t="array" ref="F285">_xlfn.XLOOKUP(Table816[Bill],Table2[Bill],Table2[Agree Value])</f>
        <v>0</v>
      </c>
      <c r="G285">
        <f>IF(_6678[[#This Row],[Value]]=_6678[[#This Row],[Agree]],_6678[[#This Row],[Count]],0)</f>
        <v>0</v>
      </c>
      <c r="H285" cm="1">
        <f t="array" ref="H285">_xlfn.XLOOKUP(Table816[Bill],Table2[Bill],Table2[Weight?],"Error")</f>
        <v>6</v>
      </c>
    </row>
    <row r="286" spans="1:8" x14ac:dyDescent="0.2">
      <c r="A286" t="s">
        <v>332</v>
      </c>
      <c r="B286" t="s">
        <v>5</v>
      </c>
      <c r="C286" t="s">
        <v>6</v>
      </c>
      <c r="D286" t="s">
        <v>7</v>
      </c>
      <c r="E286">
        <f>IF(_6678[[#This Row],[Vote]]="YEA",1,0)</f>
        <v>1</v>
      </c>
      <c r="F286" cm="1">
        <f t="array" ref="F286">_xlfn.XLOOKUP(Table816[Bill],Table2[Bill],Table2[Agree Value])</f>
        <v>0</v>
      </c>
      <c r="G286">
        <f>IF(_6678[[#This Row],[Value]]=_6678[[#This Row],[Agree]],_6678[[#This Row],[Count]],0)</f>
        <v>0</v>
      </c>
      <c r="H286" cm="1">
        <f t="array" ref="H286">_xlfn.XLOOKUP(Table816[Bill],Table2[Bill],Table2[Weight?],"Error")</f>
        <v>6</v>
      </c>
    </row>
    <row r="287" spans="1:8" x14ac:dyDescent="0.2">
      <c r="A287" t="s">
        <v>333</v>
      </c>
      <c r="B287" t="s">
        <v>5</v>
      </c>
      <c r="C287" t="s">
        <v>129</v>
      </c>
      <c r="D287" t="s">
        <v>7</v>
      </c>
      <c r="E287">
        <f>IF(_6678[[#This Row],[Vote]]="YEA",1,0)</f>
        <v>1</v>
      </c>
      <c r="F287" cm="1">
        <f t="array" ref="F287">_xlfn.XLOOKUP(Table816[Bill],Table2[Bill],Table2[Agree Value])</f>
        <v>0</v>
      </c>
      <c r="G287">
        <f>IF(_6678[[#This Row],[Value]]=_6678[[#This Row],[Agree]],_6678[[#This Row],[Count]],0)</f>
        <v>0</v>
      </c>
      <c r="H287" cm="1">
        <f t="array" ref="H287">_xlfn.XLOOKUP(Table816[Bill],Table2[Bill],Table2[Weight?],"Error")</f>
        <v>6</v>
      </c>
    </row>
    <row r="288" spans="1:8" x14ac:dyDescent="0.2">
      <c r="A288" t="s">
        <v>334</v>
      </c>
      <c r="B288" t="s">
        <v>1</v>
      </c>
      <c r="C288" t="s">
        <v>169</v>
      </c>
      <c r="D288" t="s">
        <v>3</v>
      </c>
      <c r="E288">
        <f>IF(_6678[[#This Row],[Vote]]="YEA",1,0)</f>
        <v>0</v>
      </c>
      <c r="F288" cm="1">
        <f t="array" ref="F288">_xlfn.XLOOKUP(Table816[Bill],Table2[Bill],Table2[Agree Value])</f>
        <v>0</v>
      </c>
      <c r="G288">
        <f>IF(_6678[[#This Row],[Value]]=_6678[[#This Row],[Agree]],_6678[[#This Row],[Count]],0)</f>
        <v>6</v>
      </c>
      <c r="H288" cm="1">
        <f t="array" ref="H288">_xlfn.XLOOKUP(Table816[Bill],Table2[Bill],Table2[Weight?],"Error")</f>
        <v>6</v>
      </c>
    </row>
    <row r="289" spans="1:8" x14ac:dyDescent="0.2">
      <c r="A289" t="s">
        <v>335</v>
      </c>
      <c r="B289" t="s">
        <v>5</v>
      </c>
      <c r="C289" t="s">
        <v>15</v>
      </c>
      <c r="D289" t="s">
        <v>7</v>
      </c>
      <c r="E289">
        <f>IF(_6678[[#This Row],[Vote]]="YEA",1,0)</f>
        <v>1</v>
      </c>
      <c r="F289" cm="1">
        <f t="array" ref="F289">_xlfn.XLOOKUP(Table816[Bill],Table2[Bill],Table2[Agree Value])</f>
        <v>0</v>
      </c>
      <c r="G289">
        <f>IF(_6678[[#This Row],[Value]]=_6678[[#This Row],[Agree]],_6678[[#This Row],[Count]],0)</f>
        <v>0</v>
      </c>
      <c r="H289" cm="1">
        <f t="array" ref="H289">_xlfn.XLOOKUP(Table816[Bill],Table2[Bill],Table2[Weight?],"Error")</f>
        <v>6</v>
      </c>
    </row>
    <row r="290" spans="1:8" x14ac:dyDescent="0.2">
      <c r="A290" t="s">
        <v>336</v>
      </c>
      <c r="B290" t="s">
        <v>1</v>
      </c>
      <c r="C290" t="s">
        <v>64</v>
      </c>
      <c r="D290" t="s">
        <v>7</v>
      </c>
      <c r="E290">
        <f>IF(_6678[[#This Row],[Vote]]="YEA",1,0)</f>
        <v>1</v>
      </c>
      <c r="F290" cm="1">
        <f t="array" ref="F290">_xlfn.XLOOKUP(Table816[Bill],Table2[Bill],Table2[Agree Value])</f>
        <v>0</v>
      </c>
      <c r="G290">
        <f>IF(_6678[[#This Row],[Value]]=_6678[[#This Row],[Agree]],_6678[[#This Row],[Count]],0)</f>
        <v>0</v>
      </c>
      <c r="H290" cm="1">
        <f t="array" ref="H290">_xlfn.XLOOKUP(Table816[Bill],Table2[Bill],Table2[Weight?],"Error")</f>
        <v>6</v>
      </c>
    </row>
    <row r="291" spans="1:8" x14ac:dyDescent="0.2">
      <c r="A291" t="s">
        <v>337</v>
      </c>
      <c r="B291" t="s">
        <v>1</v>
      </c>
      <c r="C291" t="s">
        <v>39</v>
      </c>
      <c r="D291" t="s">
        <v>7</v>
      </c>
      <c r="E291">
        <f>IF(_6678[[#This Row],[Vote]]="YEA",1,0)</f>
        <v>1</v>
      </c>
      <c r="F291" cm="1">
        <f t="array" ref="F291">_xlfn.XLOOKUP(Table816[Bill],Table2[Bill],Table2[Agree Value])</f>
        <v>0</v>
      </c>
      <c r="G291">
        <f>IF(_6678[[#This Row],[Value]]=_6678[[#This Row],[Agree]],_6678[[#This Row],[Count]],0)</f>
        <v>0</v>
      </c>
      <c r="H291" cm="1">
        <f t="array" ref="H291">_xlfn.XLOOKUP(Table816[Bill],Table2[Bill],Table2[Weight?],"Error")</f>
        <v>6</v>
      </c>
    </row>
    <row r="292" spans="1:8" x14ac:dyDescent="0.2">
      <c r="A292" t="s">
        <v>338</v>
      </c>
      <c r="B292" t="s">
        <v>1</v>
      </c>
      <c r="C292" t="s">
        <v>24</v>
      </c>
      <c r="D292" t="s">
        <v>3</v>
      </c>
      <c r="E292">
        <f>IF(_6678[[#This Row],[Vote]]="YEA",1,0)</f>
        <v>0</v>
      </c>
      <c r="F292" cm="1">
        <f t="array" ref="F292">_xlfn.XLOOKUP(Table816[Bill],Table2[Bill],Table2[Agree Value])</f>
        <v>0</v>
      </c>
      <c r="G292">
        <f>IF(_6678[[#This Row],[Value]]=_6678[[#This Row],[Agree]],_6678[[#This Row],[Count]],0)</f>
        <v>6</v>
      </c>
      <c r="H292" cm="1">
        <f t="array" ref="H292">_xlfn.XLOOKUP(Table816[Bill],Table2[Bill],Table2[Weight?],"Error")</f>
        <v>6</v>
      </c>
    </row>
    <row r="293" spans="1:8" x14ac:dyDescent="0.2">
      <c r="A293" t="s">
        <v>339</v>
      </c>
      <c r="B293" t="s">
        <v>1</v>
      </c>
      <c r="C293" t="s">
        <v>29</v>
      </c>
      <c r="D293" t="s">
        <v>7</v>
      </c>
      <c r="E293">
        <f>IF(_6678[[#This Row],[Vote]]="YEA",1,0)</f>
        <v>1</v>
      </c>
      <c r="F293" cm="1">
        <f t="array" ref="F293">_xlfn.XLOOKUP(Table816[Bill],Table2[Bill],Table2[Agree Value])</f>
        <v>0</v>
      </c>
      <c r="G293">
        <f>IF(_6678[[#This Row],[Value]]=_6678[[#This Row],[Agree]],_6678[[#This Row],[Count]],0)</f>
        <v>0</v>
      </c>
      <c r="H293" cm="1">
        <f t="array" ref="H293">_xlfn.XLOOKUP(Table816[Bill],Table2[Bill],Table2[Weight?],"Error")</f>
        <v>6</v>
      </c>
    </row>
    <row r="294" spans="1:8" x14ac:dyDescent="0.2">
      <c r="A294" t="s">
        <v>340</v>
      </c>
      <c r="B294" t="s">
        <v>1</v>
      </c>
      <c r="C294" t="s">
        <v>9</v>
      </c>
      <c r="D294" t="s">
        <v>3</v>
      </c>
      <c r="E294">
        <f>IF(_6678[[#This Row],[Vote]]="YEA",1,0)</f>
        <v>0</v>
      </c>
      <c r="F294" cm="1">
        <f t="array" ref="F294">_xlfn.XLOOKUP(Table816[Bill],Table2[Bill],Table2[Agree Value])</f>
        <v>0</v>
      </c>
      <c r="G294">
        <f>IF(_6678[[#This Row],[Value]]=_6678[[#This Row],[Agree]],_6678[[#This Row],[Count]],0)</f>
        <v>6</v>
      </c>
      <c r="H294" cm="1">
        <f t="array" ref="H294">_xlfn.XLOOKUP(Table816[Bill],Table2[Bill],Table2[Weight?],"Error")</f>
        <v>6</v>
      </c>
    </row>
    <row r="295" spans="1:8" x14ac:dyDescent="0.2">
      <c r="A295" t="s">
        <v>341</v>
      </c>
      <c r="B295" t="s">
        <v>5</v>
      </c>
      <c r="C295" t="s">
        <v>2</v>
      </c>
      <c r="D295" t="s">
        <v>7</v>
      </c>
      <c r="E295">
        <f>IF(_6678[[#This Row],[Vote]]="YEA",1,0)</f>
        <v>1</v>
      </c>
      <c r="F295" cm="1">
        <f t="array" ref="F295">_xlfn.XLOOKUP(Table816[Bill],Table2[Bill],Table2[Agree Value])</f>
        <v>0</v>
      </c>
      <c r="G295">
        <f>IF(_6678[[#This Row],[Value]]=_6678[[#This Row],[Agree]],_6678[[#This Row],[Count]],0)</f>
        <v>0</v>
      </c>
      <c r="H295" cm="1">
        <f t="array" ref="H295">_xlfn.XLOOKUP(Table816[Bill],Table2[Bill],Table2[Weight?],"Error")</f>
        <v>6</v>
      </c>
    </row>
    <row r="296" spans="1:8" x14ac:dyDescent="0.2">
      <c r="A296" t="s">
        <v>342</v>
      </c>
      <c r="B296" t="s">
        <v>1</v>
      </c>
      <c r="C296" t="s">
        <v>64</v>
      </c>
      <c r="D296" t="s">
        <v>3</v>
      </c>
      <c r="E296">
        <f>IF(_6678[[#This Row],[Vote]]="YEA",1,0)</f>
        <v>0</v>
      </c>
      <c r="F296" cm="1">
        <f t="array" ref="F296">_xlfn.XLOOKUP(Table816[Bill],Table2[Bill],Table2[Agree Value])</f>
        <v>0</v>
      </c>
      <c r="G296">
        <f>IF(_6678[[#This Row],[Value]]=_6678[[#This Row],[Agree]],_6678[[#This Row],[Count]],0)</f>
        <v>6</v>
      </c>
      <c r="H296" cm="1">
        <f t="array" ref="H296">_xlfn.XLOOKUP(Table816[Bill],Table2[Bill],Table2[Weight?],"Error")</f>
        <v>6</v>
      </c>
    </row>
    <row r="297" spans="1:8" x14ac:dyDescent="0.2">
      <c r="A297" t="s">
        <v>343</v>
      </c>
      <c r="B297" t="s">
        <v>1</v>
      </c>
      <c r="C297" t="s">
        <v>9</v>
      </c>
      <c r="D297" t="s">
        <v>3</v>
      </c>
      <c r="E297">
        <f>IF(_6678[[#This Row],[Vote]]="YEA",1,0)</f>
        <v>0</v>
      </c>
      <c r="F297" cm="1">
        <f t="array" ref="F297">_xlfn.XLOOKUP(Table816[Bill],Table2[Bill],Table2[Agree Value])</f>
        <v>0</v>
      </c>
      <c r="G297">
        <f>IF(_6678[[#This Row],[Value]]=_6678[[#This Row],[Agree]],_6678[[#This Row],[Count]],0)</f>
        <v>6</v>
      </c>
      <c r="H297" cm="1">
        <f t="array" ref="H297">_xlfn.XLOOKUP(Table816[Bill],Table2[Bill],Table2[Weight?],"Error")</f>
        <v>6</v>
      </c>
    </row>
    <row r="298" spans="1:8" x14ac:dyDescent="0.2">
      <c r="A298" t="s">
        <v>344</v>
      </c>
      <c r="B298" t="s">
        <v>1</v>
      </c>
      <c r="C298" t="s">
        <v>24</v>
      </c>
      <c r="D298" t="s">
        <v>3</v>
      </c>
      <c r="E298">
        <f>IF(_6678[[#This Row],[Vote]]="YEA",1,0)</f>
        <v>0</v>
      </c>
      <c r="F298" cm="1">
        <f t="array" ref="F298">_xlfn.XLOOKUP(Table816[Bill],Table2[Bill],Table2[Agree Value])</f>
        <v>0</v>
      </c>
      <c r="G298">
        <f>IF(_6678[[#This Row],[Value]]=_6678[[#This Row],[Agree]],_6678[[#This Row],[Count]],0)</f>
        <v>6</v>
      </c>
      <c r="H298" cm="1">
        <f t="array" ref="H298">_xlfn.XLOOKUP(Table816[Bill],Table2[Bill],Table2[Weight?],"Error")</f>
        <v>6</v>
      </c>
    </row>
    <row r="299" spans="1:8" x14ac:dyDescent="0.2">
      <c r="A299" t="s">
        <v>345</v>
      </c>
      <c r="B299" t="s">
        <v>1</v>
      </c>
      <c r="C299" t="s">
        <v>59</v>
      </c>
      <c r="D299" t="s">
        <v>3</v>
      </c>
      <c r="E299">
        <f>IF(_6678[[#This Row],[Vote]]="YEA",1,0)</f>
        <v>0</v>
      </c>
      <c r="F299" cm="1">
        <f t="array" ref="F299">_xlfn.XLOOKUP(Table816[Bill],Table2[Bill],Table2[Agree Value])</f>
        <v>0</v>
      </c>
      <c r="G299">
        <f>IF(_6678[[#This Row],[Value]]=_6678[[#This Row],[Agree]],_6678[[#This Row],[Count]],0)</f>
        <v>6</v>
      </c>
      <c r="H299" cm="1">
        <f t="array" ref="H299">_xlfn.XLOOKUP(Table816[Bill],Table2[Bill],Table2[Weight?],"Error")</f>
        <v>6</v>
      </c>
    </row>
    <row r="300" spans="1:8" x14ac:dyDescent="0.2">
      <c r="A300" t="s">
        <v>346</v>
      </c>
      <c r="B300" t="s">
        <v>5</v>
      </c>
      <c r="C300" t="s">
        <v>15</v>
      </c>
      <c r="D300" t="s">
        <v>7</v>
      </c>
      <c r="E300">
        <f>IF(_6678[[#This Row],[Vote]]="YEA",1,0)</f>
        <v>1</v>
      </c>
      <c r="F300" cm="1">
        <f t="array" ref="F300">_xlfn.XLOOKUP(Table816[Bill],Table2[Bill],Table2[Agree Value])</f>
        <v>0</v>
      </c>
      <c r="G300">
        <f>IF(_6678[[#This Row],[Value]]=_6678[[#This Row],[Agree]],_6678[[#This Row],[Count]],0)</f>
        <v>0</v>
      </c>
      <c r="H300" cm="1">
        <f t="array" ref="H300">_xlfn.XLOOKUP(Table816[Bill],Table2[Bill],Table2[Weight?],"Error")</f>
        <v>6</v>
      </c>
    </row>
    <row r="301" spans="1:8" x14ac:dyDescent="0.2">
      <c r="A301" t="s">
        <v>347</v>
      </c>
      <c r="B301" t="s">
        <v>5</v>
      </c>
      <c r="C301" t="s">
        <v>141</v>
      </c>
      <c r="D301" t="s">
        <v>7</v>
      </c>
      <c r="E301">
        <f>IF(_6678[[#This Row],[Vote]]="YEA",1,0)</f>
        <v>1</v>
      </c>
      <c r="F301" cm="1">
        <f t="array" ref="F301">_xlfn.XLOOKUP(Table816[Bill],Table2[Bill],Table2[Agree Value])</f>
        <v>0</v>
      </c>
      <c r="G301">
        <f>IF(_6678[[#This Row],[Value]]=_6678[[#This Row],[Agree]],_6678[[#This Row],[Count]],0)</f>
        <v>0</v>
      </c>
      <c r="H301" cm="1">
        <f t="array" ref="H301">_xlfn.XLOOKUP(Table816[Bill],Table2[Bill],Table2[Weight?],"Error")</f>
        <v>6</v>
      </c>
    </row>
    <row r="302" spans="1:8" x14ac:dyDescent="0.2">
      <c r="A302" t="s">
        <v>348</v>
      </c>
      <c r="B302" t="s">
        <v>1</v>
      </c>
      <c r="C302" t="s">
        <v>2</v>
      </c>
      <c r="D302" t="s">
        <v>7</v>
      </c>
      <c r="E302">
        <f>IF(_6678[[#This Row],[Vote]]="YEA",1,0)</f>
        <v>1</v>
      </c>
      <c r="F302" cm="1">
        <f t="array" ref="F302">_xlfn.XLOOKUP(Table816[Bill],Table2[Bill],Table2[Agree Value])</f>
        <v>0</v>
      </c>
      <c r="G302">
        <f>IF(_6678[[#This Row],[Value]]=_6678[[#This Row],[Agree]],_6678[[#This Row],[Count]],0)</f>
        <v>0</v>
      </c>
      <c r="H302" cm="1">
        <f t="array" ref="H302">_xlfn.XLOOKUP(Table816[Bill],Table2[Bill],Table2[Weight?],"Error")</f>
        <v>6</v>
      </c>
    </row>
    <row r="303" spans="1:8" x14ac:dyDescent="0.2">
      <c r="A303" t="s">
        <v>349</v>
      </c>
      <c r="B303" t="s">
        <v>1</v>
      </c>
      <c r="C303" t="s">
        <v>203</v>
      </c>
      <c r="D303" t="s">
        <v>400</v>
      </c>
      <c r="E303">
        <f>IF(_6678[[#This Row],[Vote]]="YEA",1,0)</f>
        <v>0</v>
      </c>
      <c r="F303" cm="1">
        <f t="array" ref="F303">_xlfn.XLOOKUP(Table816[Bill],Table2[Bill],Table2[Agree Value])</f>
        <v>0</v>
      </c>
      <c r="G303">
        <f>IF(_6678[[#This Row],[Value]]=_6678[[#This Row],[Agree]],_6678[[#This Row],[Count]],0)</f>
        <v>6</v>
      </c>
      <c r="H303" cm="1">
        <f t="array" ref="H303">_xlfn.XLOOKUP(Table816[Bill],Table2[Bill],Table2[Weight?],"Error")</f>
        <v>6</v>
      </c>
    </row>
    <row r="304" spans="1:8" x14ac:dyDescent="0.2">
      <c r="A304" t="s">
        <v>350</v>
      </c>
      <c r="B304" t="s">
        <v>5</v>
      </c>
      <c r="C304" t="s">
        <v>108</v>
      </c>
      <c r="D304" t="s">
        <v>7</v>
      </c>
      <c r="E304">
        <f>IF(_6678[[#This Row],[Vote]]="YEA",1,0)</f>
        <v>1</v>
      </c>
      <c r="F304" cm="1">
        <f t="array" ref="F304">_xlfn.XLOOKUP(Table816[Bill],Table2[Bill],Table2[Agree Value])</f>
        <v>0</v>
      </c>
      <c r="G304">
        <f>IF(_6678[[#This Row],[Value]]=_6678[[#This Row],[Agree]],_6678[[#This Row],[Count]],0)</f>
        <v>0</v>
      </c>
      <c r="H304" cm="1">
        <f t="array" ref="H304">_xlfn.XLOOKUP(Table816[Bill],Table2[Bill],Table2[Weight?],"Error")</f>
        <v>6</v>
      </c>
    </row>
    <row r="305" spans="1:8" x14ac:dyDescent="0.2">
      <c r="A305" t="s">
        <v>351</v>
      </c>
      <c r="B305" t="s">
        <v>5</v>
      </c>
      <c r="C305" t="s">
        <v>164</v>
      </c>
      <c r="D305" t="s">
        <v>7</v>
      </c>
      <c r="E305">
        <f>IF(_6678[[#This Row],[Vote]]="YEA",1,0)</f>
        <v>1</v>
      </c>
      <c r="F305" cm="1">
        <f t="array" ref="F305">_xlfn.XLOOKUP(Table816[Bill],Table2[Bill],Table2[Agree Value])</f>
        <v>0</v>
      </c>
      <c r="G305">
        <f>IF(_6678[[#This Row],[Value]]=_6678[[#This Row],[Agree]],_6678[[#This Row],[Count]],0)</f>
        <v>0</v>
      </c>
      <c r="H305" cm="1">
        <f t="array" ref="H305">_xlfn.XLOOKUP(Table816[Bill],Table2[Bill],Table2[Weight?],"Error")</f>
        <v>6</v>
      </c>
    </row>
    <row r="306" spans="1:8" x14ac:dyDescent="0.2">
      <c r="A306" t="s">
        <v>352</v>
      </c>
      <c r="B306" t="s">
        <v>5</v>
      </c>
      <c r="C306" t="s">
        <v>9</v>
      </c>
      <c r="D306" t="s">
        <v>7</v>
      </c>
      <c r="E306">
        <f>IF(_6678[[#This Row],[Vote]]="YEA",1,0)</f>
        <v>1</v>
      </c>
      <c r="F306" cm="1">
        <f t="array" ref="F306">_xlfn.XLOOKUP(Table816[Bill],Table2[Bill],Table2[Agree Value])</f>
        <v>0</v>
      </c>
      <c r="G306">
        <f>IF(_6678[[#This Row],[Value]]=_6678[[#This Row],[Agree]],_6678[[#This Row],[Count]],0)</f>
        <v>0</v>
      </c>
      <c r="H306" cm="1">
        <f t="array" ref="H306">_xlfn.XLOOKUP(Table816[Bill],Table2[Bill],Table2[Weight?],"Error")</f>
        <v>6</v>
      </c>
    </row>
    <row r="307" spans="1:8" x14ac:dyDescent="0.2">
      <c r="A307" t="s">
        <v>353</v>
      </c>
      <c r="B307" t="s">
        <v>1</v>
      </c>
      <c r="C307" t="s">
        <v>64</v>
      </c>
      <c r="D307" t="s">
        <v>3</v>
      </c>
      <c r="E307">
        <f>IF(_6678[[#This Row],[Vote]]="YEA",1,0)</f>
        <v>0</v>
      </c>
      <c r="F307" cm="1">
        <f t="array" ref="F307">_xlfn.XLOOKUP(Table816[Bill],Table2[Bill],Table2[Agree Value])</f>
        <v>0</v>
      </c>
      <c r="G307">
        <f>IF(_6678[[#This Row],[Value]]=_6678[[#This Row],[Agree]],_6678[[#This Row],[Count]],0)</f>
        <v>6</v>
      </c>
      <c r="H307" cm="1">
        <f t="array" ref="H307">_xlfn.XLOOKUP(Table816[Bill],Table2[Bill],Table2[Weight?],"Error")</f>
        <v>6</v>
      </c>
    </row>
    <row r="308" spans="1:8" x14ac:dyDescent="0.2">
      <c r="A308" t="s">
        <v>354</v>
      </c>
      <c r="B308" t="s">
        <v>5</v>
      </c>
      <c r="C308" t="s">
        <v>75</v>
      </c>
      <c r="D308" t="s">
        <v>7</v>
      </c>
      <c r="E308">
        <f>IF(_6678[[#This Row],[Vote]]="YEA",1,0)</f>
        <v>1</v>
      </c>
      <c r="F308" cm="1">
        <f t="array" ref="F308">_xlfn.XLOOKUP(Table816[Bill],Table2[Bill],Table2[Agree Value])</f>
        <v>0</v>
      </c>
      <c r="G308">
        <f>IF(_6678[[#This Row],[Value]]=_6678[[#This Row],[Agree]],_6678[[#This Row],[Count]],0)</f>
        <v>0</v>
      </c>
      <c r="H308" cm="1">
        <f t="array" ref="H308">_xlfn.XLOOKUP(Table816[Bill],Table2[Bill],Table2[Weight?],"Error")</f>
        <v>6</v>
      </c>
    </row>
    <row r="309" spans="1:8" x14ac:dyDescent="0.2">
      <c r="A309" t="s">
        <v>355</v>
      </c>
      <c r="B309" t="s">
        <v>1</v>
      </c>
      <c r="C309" t="s">
        <v>120</v>
      </c>
      <c r="D309" t="s">
        <v>3</v>
      </c>
      <c r="E309">
        <f>IF(_6678[[#This Row],[Vote]]="YEA",1,0)</f>
        <v>0</v>
      </c>
      <c r="F309" cm="1">
        <f t="array" ref="F309">_xlfn.XLOOKUP(Table816[Bill],Table2[Bill],Table2[Agree Value])</f>
        <v>0</v>
      </c>
      <c r="G309">
        <f>IF(_6678[[#This Row],[Value]]=_6678[[#This Row],[Agree]],_6678[[#This Row],[Count]],0)</f>
        <v>6</v>
      </c>
      <c r="H309" cm="1">
        <f t="array" ref="H309">_xlfn.XLOOKUP(Table816[Bill],Table2[Bill],Table2[Weight?],"Error")</f>
        <v>6</v>
      </c>
    </row>
    <row r="310" spans="1:8" x14ac:dyDescent="0.2">
      <c r="A310" t="s">
        <v>356</v>
      </c>
      <c r="B310" t="s">
        <v>5</v>
      </c>
      <c r="C310" t="s">
        <v>129</v>
      </c>
      <c r="D310" t="s">
        <v>7</v>
      </c>
      <c r="E310">
        <f>IF(_6678[[#This Row],[Vote]]="YEA",1,0)</f>
        <v>1</v>
      </c>
      <c r="F310" cm="1">
        <f t="array" ref="F310">_xlfn.XLOOKUP(Table816[Bill],Table2[Bill],Table2[Agree Value])</f>
        <v>0</v>
      </c>
      <c r="G310">
        <f>IF(_6678[[#This Row],[Value]]=_6678[[#This Row],[Agree]],_6678[[#This Row],[Count]],0)</f>
        <v>0</v>
      </c>
      <c r="H310" cm="1">
        <f t="array" ref="H310">_xlfn.XLOOKUP(Table816[Bill],Table2[Bill],Table2[Weight?],"Error")</f>
        <v>6</v>
      </c>
    </row>
    <row r="311" spans="1:8" x14ac:dyDescent="0.2">
      <c r="A311" t="s">
        <v>357</v>
      </c>
      <c r="B311" t="s">
        <v>1</v>
      </c>
      <c r="C311" t="s">
        <v>203</v>
      </c>
      <c r="D311" t="s">
        <v>3</v>
      </c>
      <c r="E311">
        <f>IF(_6678[[#This Row],[Vote]]="YEA",1,0)</f>
        <v>0</v>
      </c>
      <c r="F311" cm="1">
        <f t="array" ref="F311">_xlfn.XLOOKUP(Table816[Bill],Table2[Bill],Table2[Agree Value])</f>
        <v>0</v>
      </c>
      <c r="G311">
        <f>IF(_6678[[#This Row],[Value]]=_6678[[#This Row],[Agree]],_6678[[#This Row],[Count]],0)</f>
        <v>6</v>
      </c>
      <c r="H311" cm="1">
        <f t="array" ref="H311">_xlfn.XLOOKUP(Table816[Bill],Table2[Bill],Table2[Weight?],"Error")</f>
        <v>6</v>
      </c>
    </row>
    <row r="312" spans="1:8" x14ac:dyDescent="0.2">
      <c r="A312" t="s">
        <v>358</v>
      </c>
      <c r="B312" t="s">
        <v>5</v>
      </c>
      <c r="C312" t="s">
        <v>6</v>
      </c>
      <c r="D312" t="s">
        <v>7</v>
      </c>
      <c r="E312">
        <f>IF(_6678[[#This Row],[Vote]]="YEA",1,0)</f>
        <v>1</v>
      </c>
      <c r="F312" cm="1">
        <f t="array" ref="F312">_xlfn.XLOOKUP(Table816[Bill],Table2[Bill],Table2[Agree Value])</f>
        <v>0</v>
      </c>
      <c r="G312">
        <f>IF(_6678[[#This Row],[Value]]=_6678[[#This Row],[Agree]],_6678[[#This Row],[Count]],0)</f>
        <v>0</v>
      </c>
      <c r="H312" cm="1">
        <f t="array" ref="H312">_xlfn.XLOOKUP(Table816[Bill],Table2[Bill],Table2[Weight?],"Error")</f>
        <v>6</v>
      </c>
    </row>
    <row r="313" spans="1:8" x14ac:dyDescent="0.2">
      <c r="A313" t="s">
        <v>359</v>
      </c>
      <c r="B313" t="s">
        <v>1</v>
      </c>
      <c r="C313" t="s">
        <v>9</v>
      </c>
      <c r="D313" t="s">
        <v>7</v>
      </c>
      <c r="E313">
        <f>IF(_6678[[#This Row],[Vote]]="YEA",1,0)</f>
        <v>1</v>
      </c>
      <c r="F313" cm="1">
        <f t="array" ref="F313">_xlfn.XLOOKUP(Table816[Bill],Table2[Bill],Table2[Agree Value])</f>
        <v>0</v>
      </c>
      <c r="G313">
        <f>IF(_6678[[#This Row],[Value]]=_6678[[#This Row],[Agree]],_6678[[#This Row],[Count]],0)</f>
        <v>0</v>
      </c>
      <c r="H313" cm="1">
        <f t="array" ref="H313">_xlfn.XLOOKUP(Table816[Bill],Table2[Bill],Table2[Weight?],"Error")</f>
        <v>6</v>
      </c>
    </row>
    <row r="314" spans="1:8" x14ac:dyDescent="0.2">
      <c r="A314" t="s">
        <v>360</v>
      </c>
      <c r="B314" t="s">
        <v>1</v>
      </c>
      <c r="C314" t="s">
        <v>269</v>
      </c>
      <c r="D314" t="s">
        <v>7</v>
      </c>
      <c r="E314">
        <f>IF(_6678[[#This Row],[Vote]]="YEA",1,0)</f>
        <v>1</v>
      </c>
      <c r="F314" cm="1">
        <f t="array" ref="F314">_xlfn.XLOOKUP(Table816[Bill],Table2[Bill],Table2[Agree Value])</f>
        <v>0</v>
      </c>
      <c r="G314">
        <f>IF(_6678[[#This Row],[Value]]=_6678[[#This Row],[Agree]],_6678[[#This Row],[Count]],0)</f>
        <v>0</v>
      </c>
      <c r="H314" cm="1">
        <f t="array" ref="H314">_xlfn.XLOOKUP(Table816[Bill],Table2[Bill],Table2[Weight?],"Error")</f>
        <v>6</v>
      </c>
    </row>
    <row r="315" spans="1:8" x14ac:dyDescent="0.2">
      <c r="A315" t="s">
        <v>361</v>
      </c>
      <c r="B315" t="s">
        <v>1</v>
      </c>
      <c r="C315" t="s">
        <v>203</v>
      </c>
      <c r="D315" t="s">
        <v>7</v>
      </c>
      <c r="E315">
        <f>IF(_6678[[#This Row],[Vote]]="YEA",1,0)</f>
        <v>1</v>
      </c>
      <c r="F315" cm="1">
        <f t="array" ref="F315">_xlfn.XLOOKUP(Table816[Bill],Table2[Bill],Table2[Agree Value])</f>
        <v>0</v>
      </c>
      <c r="G315">
        <f>IF(_6678[[#This Row],[Value]]=_6678[[#This Row],[Agree]],_6678[[#This Row],[Count]],0)</f>
        <v>0</v>
      </c>
      <c r="H315" cm="1">
        <f t="array" ref="H315">_xlfn.XLOOKUP(Table816[Bill],Table2[Bill],Table2[Weight?],"Error")</f>
        <v>6</v>
      </c>
    </row>
    <row r="316" spans="1:8" x14ac:dyDescent="0.2">
      <c r="A316" t="s">
        <v>362</v>
      </c>
      <c r="B316" t="s">
        <v>1</v>
      </c>
      <c r="C316" t="s">
        <v>203</v>
      </c>
      <c r="D316" t="s">
        <v>3</v>
      </c>
      <c r="E316">
        <f>IF(_6678[[#This Row],[Vote]]="YEA",1,0)</f>
        <v>0</v>
      </c>
      <c r="F316" cm="1">
        <f t="array" ref="F316">_xlfn.XLOOKUP(Table816[Bill],Table2[Bill],Table2[Agree Value])</f>
        <v>0</v>
      </c>
      <c r="G316">
        <f>IF(_6678[[#This Row],[Value]]=_6678[[#This Row],[Agree]],_6678[[#This Row],[Count]],0)</f>
        <v>6</v>
      </c>
      <c r="H316" cm="1">
        <f t="array" ref="H316">_xlfn.XLOOKUP(Table816[Bill],Table2[Bill],Table2[Weight?],"Error")</f>
        <v>6</v>
      </c>
    </row>
    <row r="317" spans="1:8" x14ac:dyDescent="0.2">
      <c r="A317" t="s">
        <v>363</v>
      </c>
      <c r="B317" t="s">
        <v>1</v>
      </c>
      <c r="C317" t="s">
        <v>9</v>
      </c>
      <c r="D317" t="s">
        <v>3</v>
      </c>
      <c r="E317">
        <f>IF(_6678[[#This Row],[Vote]]="YEA",1,0)</f>
        <v>0</v>
      </c>
      <c r="F317" cm="1">
        <f t="array" ref="F317">_xlfn.XLOOKUP(Table816[Bill],Table2[Bill],Table2[Agree Value])</f>
        <v>0</v>
      </c>
      <c r="G317">
        <f>IF(_6678[[#This Row],[Value]]=_6678[[#This Row],[Agree]],_6678[[#This Row],[Count]],0)</f>
        <v>6</v>
      </c>
      <c r="H317" cm="1">
        <f t="array" ref="H317">_xlfn.XLOOKUP(Table816[Bill],Table2[Bill],Table2[Weight?],"Error")</f>
        <v>6</v>
      </c>
    </row>
    <row r="318" spans="1:8" x14ac:dyDescent="0.2">
      <c r="A318" t="s">
        <v>364</v>
      </c>
      <c r="B318" t="s">
        <v>1</v>
      </c>
      <c r="C318" t="s">
        <v>365</v>
      </c>
      <c r="D318" t="s">
        <v>7</v>
      </c>
      <c r="E318">
        <f>IF(_6678[[#This Row],[Vote]]="YEA",1,0)</f>
        <v>1</v>
      </c>
      <c r="F318" cm="1">
        <f t="array" ref="F318">_xlfn.XLOOKUP(Table816[Bill],Table2[Bill],Table2[Agree Value])</f>
        <v>0</v>
      </c>
      <c r="G318">
        <f>IF(_6678[[#This Row],[Value]]=_6678[[#This Row],[Agree]],_6678[[#This Row],[Count]],0)</f>
        <v>0</v>
      </c>
      <c r="H318" cm="1">
        <f t="array" ref="H318">_xlfn.XLOOKUP(Table816[Bill],Table2[Bill],Table2[Weight?],"Error")</f>
        <v>6</v>
      </c>
    </row>
    <row r="319" spans="1:8" x14ac:dyDescent="0.2">
      <c r="A319" t="s">
        <v>366</v>
      </c>
      <c r="B319" t="s">
        <v>5</v>
      </c>
      <c r="C319" t="s">
        <v>29</v>
      </c>
      <c r="D319" t="s">
        <v>7</v>
      </c>
      <c r="E319">
        <f>IF(_6678[[#This Row],[Vote]]="YEA",1,0)</f>
        <v>1</v>
      </c>
      <c r="F319" cm="1">
        <f t="array" ref="F319">_xlfn.XLOOKUP(Table816[Bill],Table2[Bill],Table2[Agree Value])</f>
        <v>0</v>
      </c>
      <c r="G319">
        <f>IF(_6678[[#This Row],[Value]]=_6678[[#This Row],[Agree]],_6678[[#This Row],[Count]],0)</f>
        <v>0</v>
      </c>
      <c r="H319" cm="1">
        <f t="array" ref="H319">_xlfn.XLOOKUP(Table816[Bill],Table2[Bill],Table2[Weight?],"Error")</f>
        <v>6</v>
      </c>
    </row>
    <row r="320" spans="1:8" x14ac:dyDescent="0.2">
      <c r="A320" t="s">
        <v>367</v>
      </c>
      <c r="B320" t="s">
        <v>1</v>
      </c>
      <c r="C320" t="s">
        <v>141</v>
      </c>
      <c r="D320" t="s">
        <v>7</v>
      </c>
      <c r="E320">
        <f>IF(_6678[[#This Row],[Vote]]="YEA",1,0)</f>
        <v>1</v>
      </c>
      <c r="F320" cm="1">
        <f t="array" ref="F320">_xlfn.XLOOKUP(Table816[Bill],Table2[Bill],Table2[Agree Value])</f>
        <v>0</v>
      </c>
      <c r="G320">
        <f>IF(_6678[[#This Row],[Value]]=_6678[[#This Row],[Agree]],_6678[[#This Row],[Count]],0)</f>
        <v>0</v>
      </c>
      <c r="H320" cm="1">
        <f t="array" ref="H320">_xlfn.XLOOKUP(Table816[Bill],Table2[Bill],Table2[Weight?],"Error")</f>
        <v>6</v>
      </c>
    </row>
    <row r="321" spans="1:8" x14ac:dyDescent="0.2">
      <c r="A321" t="s">
        <v>368</v>
      </c>
      <c r="B321" t="s">
        <v>5</v>
      </c>
      <c r="C321" t="s">
        <v>66</v>
      </c>
      <c r="D321" t="s">
        <v>7</v>
      </c>
      <c r="E321">
        <f>IF(_6678[[#This Row],[Vote]]="YEA",1,0)</f>
        <v>1</v>
      </c>
      <c r="F321" cm="1">
        <f t="array" ref="F321">_xlfn.XLOOKUP(Table816[Bill],Table2[Bill],Table2[Agree Value])</f>
        <v>0</v>
      </c>
      <c r="G321">
        <f>IF(_6678[[#This Row],[Value]]=_6678[[#This Row],[Agree]],_6678[[#This Row],[Count]],0)</f>
        <v>0</v>
      </c>
      <c r="H321" cm="1">
        <f t="array" ref="H321">_xlfn.XLOOKUP(Table816[Bill],Table2[Bill],Table2[Weight?],"Error")</f>
        <v>6</v>
      </c>
    </row>
    <row r="322" spans="1:8" x14ac:dyDescent="0.2">
      <c r="A322" t="s">
        <v>369</v>
      </c>
      <c r="B322" t="s">
        <v>1</v>
      </c>
      <c r="C322" t="s">
        <v>9</v>
      </c>
      <c r="D322" t="s">
        <v>3</v>
      </c>
      <c r="E322">
        <f>IF(_6678[[#This Row],[Vote]]="YEA",1,0)</f>
        <v>0</v>
      </c>
      <c r="F322" cm="1">
        <f t="array" ref="F322">_xlfn.XLOOKUP(Table816[Bill],Table2[Bill],Table2[Agree Value])</f>
        <v>0</v>
      </c>
      <c r="G322">
        <f>IF(_6678[[#This Row],[Value]]=_6678[[#This Row],[Agree]],_6678[[#This Row],[Count]],0)</f>
        <v>6</v>
      </c>
      <c r="H322" cm="1">
        <f t="array" ref="H322">_xlfn.XLOOKUP(Table816[Bill],Table2[Bill],Table2[Weight?],"Error")</f>
        <v>6</v>
      </c>
    </row>
    <row r="323" spans="1:8" x14ac:dyDescent="0.2">
      <c r="A323" t="s">
        <v>370</v>
      </c>
      <c r="B323" t="s">
        <v>1</v>
      </c>
      <c r="C323" t="s">
        <v>59</v>
      </c>
      <c r="D323" t="s">
        <v>3</v>
      </c>
      <c r="E323">
        <f>IF(_6678[[#This Row],[Vote]]="YEA",1,0)</f>
        <v>0</v>
      </c>
      <c r="F323" cm="1">
        <f t="array" ref="F323">_xlfn.XLOOKUP(Table816[Bill],Table2[Bill],Table2[Agree Value])</f>
        <v>0</v>
      </c>
      <c r="G323">
        <f>IF(_6678[[#This Row],[Value]]=_6678[[#This Row],[Agree]],_6678[[#This Row],[Count]],0)</f>
        <v>6</v>
      </c>
      <c r="H323" cm="1">
        <f t="array" ref="H323">_xlfn.XLOOKUP(Table816[Bill],Table2[Bill],Table2[Weight?],"Error")</f>
        <v>6</v>
      </c>
    </row>
    <row r="324" spans="1:8" x14ac:dyDescent="0.2">
      <c r="A324" t="s">
        <v>371</v>
      </c>
      <c r="B324" t="s">
        <v>5</v>
      </c>
      <c r="C324" t="s">
        <v>15</v>
      </c>
      <c r="D324" t="s">
        <v>7</v>
      </c>
      <c r="E324">
        <f>IF(_6678[[#This Row],[Vote]]="YEA",1,0)</f>
        <v>1</v>
      </c>
      <c r="F324" cm="1">
        <f t="array" ref="F324">_xlfn.XLOOKUP(Table816[Bill],Table2[Bill],Table2[Agree Value])</f>
        <v>0</v>
      </c>
      <c r="G324">
        <f>IF(_6678[[#This Row],[Value]]=_6678[[#This Row],[Agree]],_6678[[#This Row],[Count]],0)</f>
        <v>0</v>
      </c>
      <c r="H324" cm="1">
        <f t="array" ref="H324">_xlfn.XLOOKUP(Table816[Bill],Table2[Bill],Table2[Weight?],"Error")</f>
        <v>6</v>
      </c>
    </row>
    <row r="325" spans="1:8" x14ac:dyDescent="0.2">
      <c r="A325" t="s">
        <v>372</v>
      </c>
      <c r="B325" t="s">
        <v>1</v>
      </c>
      <c r="C325" t="s">
        <v>120</v>
      </c>
      <c r="D325" t="s">
        <v>400</v>
      </c>
      <c r="E325">
        <f>IF(_6678[[#This Row],[Vote]]="YEA",1,0)</f>
        <v>0</v>
      </c>
      <c r="F325" cm="1">
        <f t="array" ref="F325">_xlfn.XLOOKUP(Table816[Bill],Table2[Bill],Table2[Agree Value])</f>
        <v>0</v>
      </c>
      <c r="G325">
        <f>IF(_6678[[#This Row],[Value]]=_6678[[#This Row],[Agree]],_6678[[#This Row],[Count]],0)</f>
        <v>6</v>
      </c>
      <c r="H325" cm="1">
        <f t="array" ref="H325">_xlfn.XLOOKUP(Table816[Bill],Table2[Bill],Table2[Weight?],"Error")</f>
        <v>6</v>
      </c>
    </row>
    <row r="326" spans="1:8" x14ac:dyDescent="0.2">
      <c r="A326" t="s">
        <v>373</v>
      </c>
      <c r="B326" t="s">
        <v>1</v>
      </c>
      <c r="C326" t="s">
        <v>194</v>
      </c>
      <c r="D326" t="s">
        <v>3</v>
      </c>
      <c r="E326">
        <f>IF(_6678[[#This Row],[Vote]]="YEA",1,0)</f>
        <v>0</v>
      </c>
      <c r="F326" cm="1">
        <f t="array" ref="F326">_xlfn.XLOOKUP(Table816[Bill],Table2[Bill],Table2[Agree Value])</f>
        <v>0</v>
      </c>
      <c r="G326">
        <f>IF(_6678[[#This Row],[Value]]=_6678[[#This Row],[Agree]],_6678[[#This Row],[Count]],0)</f>
        <v>6</v>
      </c>
      <c r="H326" cm="1">
        <f t="array" ref="H326">_xlfn.XLOOKUP(Table816[Bill],Table2[Bill],Table2[Weight?],"Error")</f>
        <v>6</v>
      </c>
    </row>
    <row r="327" spans="1:8" x14ac:dyDescent="0.2">
      <c r="A327" t="s">
        <v>374</v>
      </c>
      <c r="B327" t="s">
        <v>1</v>
      </c>
      <c r="C327" t="s">
        <v>169</v>
      </c>
      <c r="D327" t="s">
        <v>3</v>
      </c>
      <c r="E327">
        <f>IF(_6678[[#This Row],[Vote]]="YEA",1,0)</f>
        <v>0</v>
      </c>
      <c r="F327" cm="1">
        <f t="array" ref="F327">_xlfn.XLOOKUP(Table816[Bill],Table2[Bill],Table2[Agree Value])</f>
        <v>0</v>
      </c>
      <c r="G327">
        <f>IF(_6678[[#This Row],[Value]]=_6678[[#This Row],[Agree]],_6678[[#This Row],[Count]],0)</f>
        <v>6</v>
      </c>
      <c r="H327" cm="1">
        <f t="array" ref="H327">_xlfn.XLOOKUP(Table816[Bill],Table2[Bill],Table2[Weight?],"Error")</f>
        <v>6</v>
      </c>
    </row>
    <row r="328" spans="1:8" x14ac:dyDescent="0.2">
      <c r="A328" t="s">
        <v>375</v>
      </c>
      <c r="B328" t="s">
        <v>1</v>
      </c>
      <c r="C328" t="s">
        <v>9</v>
      </c>
      <c r="D328" t="s">
        <v>3</v>
      </c>
      <c r="E328">
        <f>IF(_6678[[#This Row],[Vote]]="YEA",1,0)</f>
        <v>0</v>
      </c>
      <c r="F328" cm="1">
        <f t="array" ref="F328">_xlfn.XLOOKUP(Table816[Bill],Table2[Bill],Table2[Agree Value])</f>
        <v>0</v>
      </c>
      <c r="G328">
        <f>IF(_6678[[#This Row],[Value]]=_6678[[#This Row],[Agree]],_6678[[#This Row],[Count]],0)</f>
        <v>6</v>
      </c>
      <c r="H328" cm="1">
        <f t="array" ref="H328">_xlfn.XLOOKUP(Table816[Bill],Table2[Bill],Table2[Weight?],"Error")</f>
        <v>6</v>
      </c>
    </row>
    <row r="329" spans="1:8" x14ac:dyDescent="0.2">
      <c r="A329" t="s">
        <v>376</v>
      </c>
      <c r="B329" t="s">
        <v>5</v>
      </c>
      <c r="C329" t="s">
        <v>39</v>
      </c>
      <c r="D329" t="s">
        <v>7</v>
      </c>
      <c r="E329">
        <f>IF(_6678[[#This Row],[Vote]]="YEA",1,0)</f>
        <v>1</v>
      </c>
      <c r="F329" cm="1">
        <f t="array" ref="F329">_xlfn.XLOOKUP(Table816[Bill],Table2[Bill],Table2[Agree Value])</f>
        <v>0</v>
      </c>
      <c r="G329">
        <f>IF(_6678[[#This Row],[Value]]=_6678[[#This Row],[Agree]],_6678[[#This Row],[Count]],0)</f>
        <v>0</v>
      </c>
      <c r="H329" cm="1">
        <f t="array" ref="H329">_xlfn.XLOOKUP(Table816[Bill],Table2[Bill],Table2[Weight?],"Error")</f>
        <v>6</v>
      </c>
    </row>
    <row r="330" spans="1:8" x14ac:dyDescent="0.2">
      <c r="A330" t="s">
        <v>377</v>
      </c>
      <c r="B330" t="s">
        <v>1</v>
      </c>
      <c r="C330" t="s">
        <v>24</v>
      </c>
      <c r="D330" t="s">
        <v>3</v>
      </c>
      <c r="E330">
        <f>IF(_6678[[#This Row],[Vote]]="YEA",1,0)</f>
        <v>0</v>
      </c>
      <c r="F330" cm="1">
        <f t="array" ref="F330">_xlfn.XLOOKUP(Table816[Bill],Table2[Bill],Table2[Agree Value])</f>
        <v>0</v>
      </c>
      <c r="G330">
        <f>IF(_6678[[#This Row],[Value]]=_6678[[#This Row],[Agree]],_6678[[#This Row],[Count]],0)</f>
        <v>6</v>
      </c>
      <c r="H330" cm="1">
        <f t="array" ref="H330">_xlfn.XLOOKUP(Table816[Bill],Table2[Bill],Table2[Weight?],"Error")</f>
        <v>6</v>
      </c>
    </row>
    <row r="331" spans="1:8" x14ac:dyDescent="0.2">
      <c r="A331" t="s">
        <v>378</v>
      </c>
      <c r="B331" t="s">
        <v>1</v>
      </c>
      <c r="C331" t="s">
        <v>62</v>
      </c>
      <c r="D331" t="s">
        <v>3</v>
      </c>
      <c r="E331">
        <f>IF(_6678[[#This Row],[Vote]]="YEA",1,0)</f>
        <v>0</v>
      </c>
      <c r="F331" cm="1">
        <f t="array" ref="F331">_xlfn.XLOOKUP(Table816[Bill],Table2[Bill],Table2[Agree Value])</f>
        <v>0</v>
      </c>
      <c r="G331">
        <f>IF(_6678[[#This Row],[Value]]=_6678[[#This Row],[Agree]],_6678[[#This Row],[Count]],0)</f>
        <v>6</v>
      </c>
      <c r="H331" cm="1">
        <f t="array" ref="H331">_xlfn.XLOOKUP(Table816[Bill],Table2[Bill],Table2[Weight?],"Error")</f>
        <v>6</v>
      </c>
    </row>
    <row r="332" spans="1:8" x14ac:dyDescent="0.2">
      <c r="A332" t="s">
        <v>379</v>
      </c>
      <c r="B332" t="s">
        <v>1</v>
      </c>
      <c r="C332" t="s">
        <v>62</v>
      </c>
      <c r="D332" t="s">
        <v>3</v>
      </c>
      <c r="E332">
        <f>IF(_6678[[#This Row],[Vote]]="YEA",1,0)</f>
        <v>0</v>
      </c>
      <c r="F332" cm="1">
        <f t="array" ref="F332">_xlfn.XLOOKUP(Table816[Bill],Table2[Bill],Table2[Agree Value])</f>
        <v>0</v>
      </c>
      <c r="G332">
        <f>IF(_6678[[#This Row],[Value]]=_6678[[#This Row],[Agree]],_6678[[#This Row],[Count]],0)</f>
        <v>6</v>
      </c>
      <c r="H332" cm="1">
        <f t="array" ref="H332">_xlfn.XLOOKUP(Table816[Bill],Table2[Bill],Table2[Weight?],"Error")</f>
        <v>6</v>
      </c>
    </row>
    <row r="333" spans="1:8" x14ac:dyDescent="0.2">
      <c r="A333" t="s">
        <v>380</v>
      </c>
      <c r="B333" t="s">
        <v>1</v>
      </c>
      <c r="C333" t="s">
        <v>219</v>
      </c>
      <c r="D333" t="s">
        <v>3</v>
      </c>
      <c r="E333">
        <f>IF(_6678[[#This Row],[Vote]]="YEA",1,0)</f>
        <v>0</v>
      </c>
      <c r="F333" cm="1">
        <f t="array" ref="F333">_xlfn.XLOOKUP(Table816[Bill],Table2[Bill],Table2[Agree Value])</f>
        <v>0</v>
      </c>
      <c r="G333">
        <f>IF(_6678[[#This Row],[Value]]=_6678[[#This Row],[Agree]],_6678[[#This Row],[Count]],0)</f>
        <v>6</v>
      </c>
      <c r="H333" cm="1">
        <f t="array" ref="H333">_xlfn.XLOOKUP(Table816[Bill],Table2[Bill],Table2[Weight?],"Error")</f>
        <v>6</v>
      </c>
    </row>
    <row r="334" spans="1:8" x14ac:dyDescent="0.2">
      <c r="A334" t="s">
        <v>381</v>
      </c>
      <c r="B334" t="s">
        <v>5</v>
      </c>
      <c r="C334" t="s">
        <v>66</v>
      </c>
      <c r="D334" t="s">
        <v>7</v>
      </c>
      <c r="E334">
        <f>IF(_6678[[#This Row],[Vote]]="YEA",1,0)</f>
        <v>1</v>
      </c>
      <c r="F334" cm="1">
        <f t="array" ref="F334">_xlfn.XLOOKUP(Table816[Bill],Table2[Bill],Table2[Agree Value])</f>
        <v>0</v>
      </c>
      <c r="G334">
        <f>IF(_6678[[#This Row],[Value]]=_6678[[#This Row],[Agree]],_6678[[#This Row],[Count]],0)</f>
        <v>0</v>
      </c>
      <c r="H334" cm="1">
        <f t="array" ref="H334">_xlfn.XLOOKUP(Table816[Bill],Table2[Bill],Table2[Weight?],"Error")</f>
        <v>6</v>
      </c>
    </row>
    <row r="335" spans="1:8" x14ac:dyDescent="0.2">
      <c r="A335" t="s">
        <v>382</v>
      </c>
      <c r="B335" t="s">
        <v>5</v>
      </c>
      <c r="C335" t="s">
        <v>141</v>
      </c>
      <c r="D335" t="s">
        <v>7</v>
      </c>
      <c r="E335">
        <f>IF(_6678[[#This Row],[Vote]]="YEA",1,0)</f>
        <v>1</v>
      </c>
      <c r="F335" cm="1">
        <f t="array" ref="F335">_xlfn.XLOOKUP(Table816[Bill],Table2[Bill],Table2[Agree Value])</f>
        <v>0</v>
      </c>
      <c r="G335">
        <f>IF(_6678[[#This Row],[Value]]=_6678[[#This Row],[Agree]],_6678[[#This Row],[Count]],0)</f>
        <v>0</v>
      </c>
      <c r="H335" cm="1">
        <f t="array" ref="H335">_xlfn.XLOOKUP(Table816[Bill],Table2[Bill],Table2[Weight?],"Error")</f>
        <v>6</v>
      </c>
    </row>
    <row r="336" spans="1:8" x14ac:dyDescent="0.2">
      <c r="A336" t="s">
        <v>383</v>
      </c>
      <c r="B336" t="s">
        <v>5</v>
      </c>
      <c r="C336" t="s">
        <v>6</v>
      </c>
      <c r="D336" t="s">
        <v>7</v>
      </c>
      <c r="E336">
        <f>IF(_6678[[#This Row],[Vote]]="YEA",1,0)</f>
        <v>1</v>
      </c>
      <c r="F336" cm="1">
        <f t="array" ref="F336">_xlfn.XLOOKUP(Table816[Bill],Table2[Bill],Table2[Agree Value])</f>
        <v>0</v>
      </c>
      <c r="G336">
        <f>IF(_6678[[#This Row],[Value]]=_6678[[#This Row],[Agree]],_6678[[#This Row],[Count]],0)</f>
        <v>0</v>
      </c>
      <c r="H336" cm="1">
        <f t="array" ref="H336">_xlfn.XLOOKUP(Table816[Bill],Table2[Bill],Table2[Weight?],"Error")</f>
        <v>6</v>
      </c>
    </row>
    <row r="337" spans="1:8" x14ac:dyDescent="0.2">
      <c r="A337" t="s">
        <v>384</v>
      </c>
      <c r="B337" t="s">
        <v>5</v>
      </c>
      <c r="C337" t="s">
        <v>36</v>
      </c>
      <c r="D337" t="s">
        <v>400</v>
      </c>
      <c r="E337">
        <f>IF(_6678[[#This Row],[Vote]]="YEA",1,0)</f>
        <v>0</v>
      </c>
      <c r="F337" cm="1">
        <f t="array" ref="F337">_xlfn.XLOOKUP(Table816[Bill],Table2[Bill],Table2[Agree Value])</f>
        <v>0</v>
      </c>
      <c r="G337">
        <f>IF(_6678[[#This Row],[Value]]=_6678[[#This Row],[Agree]],_6678[[#This Row],[Count]],0)</f>
        <v>6</v>
      </c>
      <c r="H337" cm="1">
        <f t="array" ref="H337">_xlfn.XLOOKUP(Table816[Bill],Table2[Bill],Table2[Weight?],"Error")</f>
        <v>6</v>
      </c>
    </row>
    <row r="338" spans="1:8" x14ac:dyDescent="0.2">
      <c r="A338" t="s">
        <v>385</v>
      </c>
      <c r="B338" t="s">
        <v>5</v>
      </c>
      <c r="C338" t="s">
        <v>75</v>
      </c>
      <c r="D338" t="s">
        <v>7</v>
      </c>
      <c r="E338">
        <f>IF(_6678[[#This Row],[Vote]]="YEA",1,0)</f>
        <v>1</v>
      </c>
      <c r="F338" cm="1">
        <f t="array" ref="F338">_xlfn.XLOOKUP(Table816[Bill],Table2[Bill],Table2[Agree Value])</f>
        <v>0</v>
      </c>
      <c r="G338">
        <f>IF(_6678[[#This Row],[Value]]=_6678[[#This Row],[Agree]],_6678[[#This Row],[Count]],0)</f>
        <v>0</v>
      </c>
      <c r="H338" cm="1">
        <f t="array" ref="H338">_xlfn.XLOOKUP(Table816[Bill],Table2[Bill],Table2[Weight?],"Error")</f>
        <v>6</v>
      </c>
    </row>
    <row r="339" spans="1:8" x14ac:dyDescent="0.2">
      <c r="A339" t="s">
        <v>386</v>
      </c>
      <c r="B339" t="s">
        <v>5</v>
      </c>
      <c r="C339" t="s">
        <v>387</v>
      </c>
      <c r="D339" t="s">
        <v>7</v>
      </c>
      <c r="E339">
        <f>IF(_6678[[#This Row],[Vote]]="YEA",1,0)</f>
        <v>1</v>
      </c>
      <c r="F339" cm="1">
        <f t="array" ref="F339">_xlfn.XLOOKUP(Table816[Bill],Table2[Bill],Table2[Agree Value])</f>
        <v>0</v>
      </c>
      <c r="G339">
        <f>IF(_6678[[#This Row],[Value]]=_6678[[#This Row],[Agree]],_6678[[#This Row],[Count]],0)</f>
        <v>0</v>
      </c>
      <c r="H339" cm="1">
        <f t="array" ref="H339">_xlfn.XLOOKUP(Table816[Bill],Table2[Bill],Table2[Weight?],"Error")</f>
        <v>6</v>
      </c>
    </row>
    <row r="340" spans="1:8" x14ac:dyDescent="0.2">
      <c r="A340" t="s">
        <v>388</v>
      </c>
      <c r="B340" t="s">
        <v>1</v>
      </c>
      <c r="C340" t="s">
        <v>2</v>
      </c>
      <c r="D340" t="s">
        <v>3</v>
      </c>
      <c r="E340">
        <f>IF(_6678[[#This Row],[Vote]]="YEA",1,0)</f>
        <v>0</v>
      </c>
      <c r="F340" cm="1">
        <f t="array" ref="F340">_xlfn.XLOOKUP(Table816[Bill],Table2[Bill],Table2[Agree Value])</f>
        <v>0</v>
      </c>
      <c r="G340">
        <f>IF(_6678[[#This Row],[Value]]=_6678[[#This Row],[Agree]],_6678[[#This Row],[Count]],0)</f>
        <v>6</v>
      </c>
      <c r="H340" cm="1">
        <f t="array" ref="H340">_xlfn.XLOOKUP(Table816[Bill],Table2[Bill],Table2[Weight?],"Error")</f>
        <v>6</v>
      </c>
    </row>
    <row r="341" spans="1:8" x14ac:dyDescent="0.2">
      <c r="A341" t="s">
        <v>389</v>
      </c>
      <c r="B341" t="s">
        <v>5</v>
      </c>
      <c r="C341" t="s">
        <v>2</v>
      </c>
      <c r="D341" t="s">
        <v>7</v>
      </c>
      <c r="E341">
        <f>IF(_6678[[#This Row],[Vote]]="YEA",1,0)</f>
        <v>1</v>
      </c>
      <c r="F341" cm="1">
        <f t="array" ref="F341">_xlfn.XLOOKUP(Table816[Bill],Table2[Bill],Table2[Agree Value])</f>
        <v>0</v>
      </c>
      <c r="G341">
        <f>IF(_6678[[#This Row],[Value]]=_6678[[#This Row],[Agree]],_6678[[#This Row],[Count]],0)</f>
        <v>0</v>
      </c>
      <c r="H341" cm="1">
        <f t="array" ref="H341">_xlfn.XLOOKUP(Table816[Bill],Table2[Bill],Table2[Weight?],"Error")</f>
        <v>6</v>
      </c>
    </row>
    <row r="342" spans="1:8" x14ac:dyDescent="0.2">
      <c r="A342" t="s">
        <v>390</v>
      </c>
      <c r="B342" t="s">
        <v>5</v>
      </c>
      <c r="C342" t="s">
        <v>15</v>
      </c>
      <c r="D342" t="s">
        <v>7</v>
      </c>
      <c r="E342">
        <f>IF(_6678[[#This Row],[Vote]]="YEA",1,0)</f>
        <v>1</v>
      </c>
      <c r="F342" cm="1">
        <f t="array" ref="F342">_xlfn.XLOOKUP(Table816[Bill],Table2[Bill],Table2[Agree Value])</f>
        <v>0</v>
      </c>
      <c r="G342">
        <f>IF(_6678[[#This Row],[Value]]=_6678[[#This Row],[Agree]],_6678[[#This Row],[Count]],0)</f>
        <v>0</v>
      </c>
      <c r="H342" cm="1">
        <f t="array" ref="H342">_xlfn.XLOOKUP(Table816[Bill],Table2[Bill],Table2[Weight?],"Error")</f>
        <v>6</v>
      </c>
    </row>
    <row r="343" spans="1:8" x14ac:dyDescent="0.2">
      <c r="A343" t="s">
        <v>391</v>
      </c>
      <c r="B343" t="s">
        <v>1</v>
      </c>
      <c r="C343" t="s">
        <v>9</v>
      </c>
      <c r="D343" t="s">
        <v>3</v>
      </c>
      <c r="E343">
        <f>IF(_6678[[#This Row],[Vote]]="YEA",1,0)</f>
        <v>0</v>
      </c>
      <c r="F343" cm="1">
        <f t="array" ref="F343">_xlfn.XLOOKUP(Table816[Bill],Table2[Bill],Table2[Agree Value])</f>
        <v>0</v>
      </c>
      <c r="G343">
        <f>IF(_6678[[#This Row],[Value]]=_6678[[#This Row],[Agree]],_6678[[#This Row],[Count]],0)</f>
        <v>6</v>
      </c>
      <c r="H343" cm="1">
        <f t="array" ref="H343">_xlfn.XLOOKUP(Table816[Bill],Table2[Bill],Table2[Weight?],"Error")</f>
        <v>6</v>
      </c>
    </row>
    <row r="344" spans="1:8" x14ac:dyDescent="0.2">
      <c r="A344" t="s">
        <v>392</v>
      </c>
      <c r="B344" t="s">
        <v>1</v>
      </c>
      <c r="C344" t="s">
        <v>219</v>
      </c>
      <c r="D344" t="s">
        <v>3</v>
      </c>
      <c r="E344">
        <f>IF(_6678[[#This Row],[Vote]]="YEA",1,0)</f>
        <v>0</v>
      </c>
      <c r="F344" cm="1">
        <f t="array" ref="F344">_xlfn.XLOOKUP(Table816[Bill],Table2[Bill],Table2[Agree Value])</f>
        <v>0</v>
      </c>
      <c r="G344">
        <f>IF(_6678[[#This Row],[Value]]=_6678[[#This Row],[Agree]],_6678[[#This Row],[Count]],0)</f>
        <v>6</v>
      </c>
      <c r="H344" cm="1">
        <f t="array" ref="H344">_xlfn.XLOOKUP(Table816[Bill],Table2[Bill],Table2[Weight?],"Error")</f>
        <v>6</v>
      </c>
    </row>
    <row r="345" spans="1:8" x14ac:dyDescent="0.2">
      <c r="A345" t="s">
        <v>393</v>
      </c>
      <c r="B345" t="s">
        <v>5</v>
      </c>
      <c r="C345" t="s">
        <v>39</v>
      </c>
      <c r="D345" t="s">
        <v>7</v>
      </c>
      <c r="E345">
        <f>IF(_6678[[#This Row],[Vote]]="YEA",1,0)</f>
        <v>1</v>
      </c>
      <c r="F345" cm="1">
        <f t="array" ref="F345">_xlfn.XLOOKUP(Table816[Bill],Table2[Bill],Table2[Agree Value])</f>
        <v>0</v>
      </c>
      <c r="G345">
        <f>IF(_6678[[#This Row],[Value]]=_6678[[#This Row],[Agree]],_6678[[#This Row],[Count]],0)</f>
        <v>0</v>
      </c>
      <c r="H345" cm="1">
        <f t="array" ref="H345">_xlfn.XLOOKUP(Table816[Bill],Table2[Bill],Table2[Weight?],"Error")</f>
        <v>6</v>
      </c>
    </row>
    <row r="346" spans="1:8" x14ac:dyDescent="0.2">
      <c r="A346" t="s">
        <v>394</v>
      </c>
      <c r="B346" t="s">
        <v>1</v>
      </c>
      <c r="C346" t="s">
        <v>64</v>
      </c>
      <c r="D346" t="s">
        <v>7</v>
      </c>
      <c r="E346">
        <f>IF(_6678[[#This Row],[Vote]]="YEA",1,0)</f>
        <v>1</v>
      </c>
      <c r="F346" cm="1">
        <f t="array" ref="F346">_xlfn.XLOOKUP(Table816[Bill],Table2[Bill],Table2[Agree Value])</f>
        <v>0</v>
      </c>
      <c r="G346">
        <f>IF(_6678[[#This Row],[Value]]=_6678[[#This Row],[Agree]],_6678[[#This Row],[Count]],0)</f>
        <v>0</v>
      </c>
      <c r="H346" cm="1">
        <f t="array" ref="H346">_xlfn.XLOOKUP(Table816[Bill],Table2[Bill],Table2[Weight?],"Error")</f>
        <v>6</v>
      </c>
    </row>
    <row r="347" spans="1:8" x14ac:dyDescent="0.2">
      <c r="A347" t="s">
        <v>395</v>
      </c>
      <c r="B347" t="s">
        <v>5</v>
      </c>
      <c r="C347" t="s">
        <v>39</v>
      </c>
      <c r="D347" t="s">
        <v>7</v>
      </c>
      <c r="E347">
        <f>IF(_6678[[#This Row],[Vote]]="YEA",1,0)</f>
        <v>1</v>
      </c>
      <c r="F347" cm="1">
        <f t="array" ref="F347">_xlfn.XLOOKUP(Table816[Bill],Table2[Bill],Table2[Agree Value])</f>
        <v>0</v>
      </c>
      <c r="G347">
        <f>IF(_6678[[#This Row],[Value]]=_6678[[#This Row],[Agree]],_6678[[#This Row],[Count]],0)</f>
        <v>0</v>
      </c>
      <c r="H347" cm="1">
        <f t="array" ref="H347">_xlfn.XLOOKUP(Table816[Bill],Table2[Bill],Table2[Weight?],"Error")</f>
        <v>6</v>
      </c>
    </row>
    <row r="348" spans="1:8" x14ac:dyDescent="0.2">
      <c r="A348" t="s">
        <v>396</v>
      </c>
      <c r="B348" t="s">
        <v>1</v>
      </c>
      <c r="C348" t="s">
        <v>42</v>
      </c>
      <c r="D348" t="s">
        <v>3</v>
      </c>
      <c r="E348">
        <f>IF(_6678[[#This Row],[Vote]]="YEA",1,0)</f>
        <v>0</v>
      </c>
      <c r="F348" cm="1">
        <f t="array" ref="F348">_xlfn.XLOOKUP(Table816[Bill],Table2[Bill],Table2[Agree Value])</f>
        <v>0</v>
      </c>
      <c r="G348">
        <f>IF(_6678[[#This Row],[Value]]=_6678[[#This Row],[Agree]],_6678[[#This Row],[Count]],0)</f>
        <v>6</v>
      </c>
      <c r="H348" cm="1">
        <f t="array" ref="H348">_xlfn.XLOOKUP(Table816[Bill],Table2[Bill],Table2[Weight?],"Error")</f>
        <v>6</v>
      </c>
    </row>
    <row r="349" spans="1:8" x14ac:dyDescent="0.2">
      <c r="A349" t="s">
        <v>397</v>
      </c>
      <c r="B349" t="s">
        <v>1</v>
      </c>
      <c r="C349" t="s">
        <v>9</v>
      </c>
      <c r="D349" t="s">
        <v>3</v>
      </c>
      <c r="E349">
        <f>IF(_6678[[#This Row],[Vote]]="YEA",1,0)</f>
        <v>0</v>
      </c>
      <c r="F349" cm="1">
        <f t="array" ref="F349">_xlfn.XLOOKUP(Table816[Bill],Table2[Bill],Table2[Agree Value])</f>
        <v>0</v>
      </c>
      <c r="G349">
        <f>IF(_6678[[#This Row],[Value]]=_6678[[#This Row],[Agree]],_6678[[#This Row],[Count]],0)</f>
        <v>6</v>
      </c>
      <c r="H349" cm="1">
        <f t="array" ref="H349">_xlfn.XLOOKUP(Table816[Bill],Table2[Bill],Table2[Weight?],"Error")</f>
        <v>6</v>
      </c>
    </row>
    <row r="350" spans="1:8" x14ac:dyDescent="0.2">
      <c r="A350" t="s">
        <v>398</v>
      </c>
      <c r="B350" t="s">
        <v>1</v>
      </c>
      <c r="C350" t="s">
        <v>219</v>
      </c>
      <c r="D350" t="s">
        <v>3</v>
      </c>
      <c r="E350">
        <f>IF(_6678[[#This Row],[Vote]]="YEA",1,0)</f>
        <v>0</v>
      </c>
      <c r="F350" cm="1">
        <f t="array" ref="F350">_xlfn.XLOOKUP(Table816[Bill],Table2[Bill],Table2[Agree Value])</f>
        <v>0</v>
      </c>
      <c r="G350">
        <f>IF(_6678[[#This Row],[Value]]=_6678[[#This Row],[Agree]],_6678[[#This Row],[Count]],0)</f>
        <v>6</v>
      </c>
      <c r="H350" cm="1">
        <f t="array" ref="H350">_xlfn.XLOOKUP(Table816[Bill],Table2[Bill],Table2[Weight?],"Error")</f>
        <v>6</v>
      </c>
    </row>
    <row r="351" spans="1:8" x14ac:dyDescent="0.2">
      <c r="A351" t="s">
        <v>399</v>
      </c>
      <c r="B351" t="s">
        <v>5</v>
      </c>
      <c r="C351" t="s">
        <v>89</v>
      </c>
      <c r="D351" t="s">
        <v>400</v>
      </c>
      <c r="E351">
        <f>IF(_6678[[#This Row],[Vote]]="YEA",1,0)</f>
        <v>0</v>
      </c>
      <c r="F351" cm="1">
        <f t="array" ref="F351">_xlfn.XLOOKUP(Table816[Bill],Table2[Bill],Table2[Agree Value])</f>
        <v>0</v>
      </c>
      <c r="G351">
        <f>IF(_6678[[#This Row],[Value]]=_6678[[#This Row],[Agree]],_6678[[#This Row],[Count]],0)</f>
        <v>6</v>
      </c>
      <c r="H351" cm="1">
        <f t="array" ref="H351">_xlfn.XLOOKUP(Table816[Bill],Table2[Bill],Table2[Weight?],"Error")</f>
        <v>6</v>
      </c>
    </row>
    <row r="352" spans="1:8" x14ac:dyDescent="0.2">
      <c r="A352" t="s">
        <v>401</v>
      </c>
      <c r="B352" t="s">
        <v>1</v>
      </c>
      <c r="C352" t="s">
        <v>66</v>
      </c>
      <c r="D352" t="s">
        <v>3</v>
      </c>
      <c r="E352">
        <f>IF(_6678[[#This Row],[Vote]]="YEA",1,0)</f>
        <v>0</v>
      </c>
      <c r="F352" cm="1">
        <f t="array" ref="F352">_xlfn.XLOOKUP(Table816[Bill],Table2[Bill],Table2[Agree Value])</f>
        <v>0</v>
      </c>
      <c r="G352">
        <f>IF(_6678[[#This Row],[Value]]=_6678[[#This Row],[Agree]],_6678[[#This Row],[Count]],0)</f>
        <v>6</v>
      </c>
      <c r="H352" cm="1">
        <f t="array" ref="H352">_xlfn.XLOOKUP(Table816[Bill],Table2[Bill],Table2[Weight?],"Error")</f>
        <v>6</v>
      </c>
    </row>
    <row r="353" spans="1:8" x14ac:dyDescent="0.2">
      <c r="A353" t="s">
        <v>402</v>
      </c>
      <c r="B353" t="s">
        <v>1</v>
      </c>
      <c r="C353" t="s">
        <v>62</v>
      </c>
      <c r="D353" t="s">
        <v>3</v>
      </c>
      <c r="E353">
        <f>IF(_6678[[#This Row],[Vote]]="YEA",1,0)</f>
        <v>0</v>
      </c>
      <c r="F353" cm="1">
        <f t="array" ref="F353">_xlfn.XLOOKUP(Table816[Bill],Table2[Bill],Table2[Agree Value])</f>
        <v>0</v>
      </c>
      <c r="G353">
        <f>IF(_6678[[#This Row],[Value]]=_6678[[#This Row],[Agree]],_6678[[#This Row],[Count]],0)</f>
        <v>6</v>
      </c>
      <c r="H353" cm="1">
        <f t="array" ref="H353">_xlfn.XLOOKUP(Table816[Bill],Table2[Bill],Table2[Weight?],"Error")</f>
        <v>6</v>
      </c>
    </row>
    <row r="354" spans="1:8" x14ac:dyDescent="0.2">
      <c r="A354" t="s">
        <v>403</v>
      </c>
      <c r="B354" t="s">
        <v>1</v>
      </c>
      <c r="C354" t="s">
        <v>9</v>
      </c>
      <c r="D354" t="s">
        <v>3</v>
      </c>
      <c r="E354">
        <f>IF(_6678[[#This Row],[Vote]]="YEA",1,0)</f>
        <v>0</v>
      </c>
      <c r="F354" cm="1">
        <f t="array" ref="F354">_xlfn.XLOOKUP(Table816[Bill],Table2[Bill],Table2[Agree Value])</f>
        <v>0</v>
      </c>
      <c r="G354">
        <f>IF(_6678[[#This Row],[Value]]=_6678[[#This Row],[Agree]],_6678[[#This Row],[Count]],0)</f>
        <v>6</v>
      </c>
      <c r="H354" cm="1">
        <f t="array" ref="H354">_xlfn.XLOOKUP(Table816[Bill],Table2[Bill],Table2[Weight?],"Error")</f>
        <v>6</v>
      </c>
    </row>
    <row r="355" spans="1:8" x14ac:dyDescent="0.2">
      <c r="A355" t="s">
        <v>404</v>
      </c>
      <c r="B355" t="s">
        <v>1</v>
      </c>
      <c r="C355" t="s">
        <v>62</v>
      </c>
      <c r="D355" t="s">
        <v>3</v>
      </c>
      <c r="E355">
        <f>IF(_6678[[#This Row],[Vote]]="YEA",1,0)</f>
        <v>0</v>
      </c>
      <c r="F355" cm="1">
        <f t="array" ref="F355">_xlfn.XLOOKUP(Table816[Bill],Table2[Bill],Table2[Agree Value])</f>
        <v>0</v>
      </c>
      <c r="G355">
        <f>IF(_6678[[#This Row],[Value]]=_6678[[#This Row],[Agree]],_6678[[#This Row],[Count]],0)</f>
        <v>6</v>
      </c>
      <c r="H355" cm="1">
        <f t="array" ref="H355">_xlfn.XLOOKUP(Table816[Bill],Table2[Bill],Table2[Weight?],"Error")</f>
        <v>6</v>
      </c>
    </row>
    <row r="356" spans="1:8" x14ac:dyDescent="0.2">
      <c r="A356" t="s">
        <v>405</v>
      </c>
      <c r="B356" t="s">
        <v>1</v>
      </c>
      <c r="C356" t="s">
        <v>45</v>
      </c>
      <c r="D356" t="s">
        <v>7</v>
      </c>
      <c r="E356">
        <f>IF(_6678[[#This Row],[Vote]]="YEA",1,0)</f>
        <v>1</v>
      </c>
      <c r="F356" cm="1">
        <f t="array" ref="F356">_xlfn.XLOOKUP(Table816[Bill],Table2[Bill],Table2[Agree Value])</f>
        <v>0</v>
      </c>
      <c r="G356">
        <f>IF(_6678[[#This Row],[Value]]=_6678[[#This Row],[Agree]],_6678[[#This Row],[Count]],0)</f>
        <v>0</v>
      </c>
      <c r="H356" cm="1">
        <f t="array" ref="H356">_xlfn.XLOOKUP(Table816[Bill],Table2[Bill],Table2[Weight?],"Error")</f>
        <v>6</v>
      </c>
    </row>
    <row r="357" spans="1:8" x14ac:dyDescent="0.2">
      <c r="A357" t="s">
        <v>406</v>
      </c>
      <c r="B357" t="s">
        <v>1</v>
      </c>
      <c r="C357" t="s">
        <v>141</v>
      </c>
      <c r="D357" t="s">
        <v>7</v>
      </c>
      <c r="E357">
        <f>IF(_6678[[#This Row],[Vote]]="YEA",1,0)</f>
        <v>1</v>
      </c>
      <c r="F357" cm="1">
        <f t="array" ref="F357">_xlfn.XLOOKUP(Table816[Bill],Table2[Bill],Table2[Agree Value])</f>
        <v>0</v>
      </c>
      <c r="G357">
        <f>IF(_6678[[#This Row],[Value]]=_6678[[#This Row],[Agree]],_6678[[#This Row],[Count]],0)</f>
        <v>0</v>
      </c>
      <c r="H357" cm="1">
        <f t="array" ref="H357">_xlfn.XLOOKUP(Table816[Bill],Table2[Bill],Table2[Weight?],"Error")</f>
        <v>6</v>
      </c>
    </row>
    <row r="358" spans="1:8" x14ac:dyDescent="0.2">
      <c r="A358" t="s">
        <v>407</v>
      </c>
      <c r="B358" t="s">
        <v>5</v>
      </c>
      <c r="C358" t="s">
        <v>51</v>
      </c>
      <c r="D358" t="s">
        <v>7</v>
      </c>
      <c r="E358">
        <f>IF(_6678[[#This Row],[Vote]]="YEA",1,0)</f>
        <v>1</v>
      </c>
      <c r="F358" cm="1">
        <f t="array" ref="F358">_xlfn.XLOOKUP(Table816[Bill],Table2[Bill],Table2[Agree Value])</f>
        <v>0</v>
      </c>
      <c r="G358">
        <f>IF(_6678[[#This Row],[Value]]=_6678[[#This Row],[Agree]],_6678[[#This Row],[Count]],0)</f>
        <v>0</v>
      </c>
      <c r="H358" cm="1">
        <f t="array" ref="H358">_xlfn.XLOOKUP(Table816[Bill],Table2[Bill],Table2[Weight?],"Error")</f>
        <v>6</v>
      </c>
    </row>
    <row r="359" spans="1:8" x14ac:dyDescent="0.2">
      <c r="A359" t="s">
        <v>408</v>
      </c>
      <c r="B359" t="s">
        <v>1</v>
      </c>
      <c r="C359" t="s">
        <v>47</v>
      </c>
      <c r="D359" t="s">
        <v>3</v>
      </c>
      <c r="E359">
        <f>IF(_6678[[#This Row],[Vote]]="YEA",1,0)</f>
        <v>0</v>
      </c>
      <c r="F359" cm="1">
        <f t="array" ref="F359">_xlfn.XLOOKUP(Table816[Bill],Table2[Bill],Table2[Agree Value])</f>
        <v>0</v>
      </c>
      <c r="G359">
        <f>IF(_6678[[#This Row],[Value]]=_6678[[#This Row],[Agree]],_6678[[#This Row],[Count]],0)</f>
        <v>6</v>
      </c>
      <c r="H359" cm="1">
        <f t="array" ref="H359">_xlfn.XLOOKUP(Table816[Bill],Table2[Bill],Table2[Weight?],"Error")</f>
        <v>6</v>
      </c>
    </row>
    <row r="360" spans="1:8" x14ac:dyDescent="0.2">
      <c r="A360" t="s">
        <v>409</v>
      </c>
      <c r="B360" t="s">
        <v>5</v>
      </c>
      <c r="C360" t="s">
        <v>13</v>
      </c>
      <c r="D360" t="s">
        <v>7</v>
      </c>
      <c r="E360">
        <f>IF(_6678[[#This Row],[Vote]]="YEA",1,0)</f>
        <v>1</v>
      </c>
      <c r="F360" cm="1">
        <f t="array" ref="F360">_xlfn.XLOOKUP(Table816[Bill],Table2[Bill],Table2[Agree Value])</f>
        <v>0</v>
      </c>
      <c r="G360">
        <f>IF(_6678[[#This Row],[Value]]=_6678[[#This Row],[Agree]],_6678[[#This Row],[Count]],0)</f>
        <v>0</v>
      </c>
      <c r="H360" cm="1">
        <f t="array" ref="H360">_xlfn.XLOOKUP(Table816[Bill],Table2[Bill],Table2[Weight?],"Error")</f>
        <v>6</v>
      </c>
    </row>
    <row r="361" spans="1:8" x14ac:dyDescent="0.2">
      <c r="A361" t="s">
        <v>410</v>
      </c>
      <c r="B361" t="s">
        <v>1</v>
      </c>
      <c r="C361" t="s">
        <v>13</v>
      </c>
      <c r="D361" t="s">
        <v>3</v>
      </c>
      <c r="E361">
        <f>IF(_6678[[#This Row],[Vote]]="YEA",1,0)</f>
        <v>0</v>
      </c>
      <c r="F361" cm="1">
        <f t="array" ref="F361">_xlfn.XLOOKUP(Table816[Bill],Table2[Bill],Table2[Agree Value])</f>
        <v>0</v>
      </c>
      <c r="G361">
        <f>IF(_6678[[#This Row],[Value]]=_6678[[#This Row],[Agree]],_6678[[#This Row],[Count]],0)</f>
        <v>6</v>
      </c>
      <c r="H361" cm="1">
        <f t="array" ref="H361">_xlfn.XLOOKUP(Table816[Bill],Table2[Bill],Table2[Weight?],"Error")</f>
        <v>6</v>
      </c>
    </row>
    <row r="362" spans="1:8" x14ac:dyDescent="0.2">
      <c r="A362" t="s">
        <v>411</v>
      </c>
      <c r="B362" t="s">
        <v>5</v>
      </c>
      <c r="C362" t="s">
        <v>15</v>
      </c>
      <c r="D362" t="s">
        <v>7</v>
      </c>
      <c r="E362">
        <f>IF(_6678[[#This Row],[Vote]]="YEA",1,0)</f>
        <v>1</v>
      </c>
      <c r="F362" cm="1">
        <f t="array" ref="F362">_xlfn.XLOOKUP(Table816[Bill],Table2[Bill],Table2[Agree Value])</f>
        <v>0</v>
      </c>
      <c r="G362">
        <f>IF(_6678[[#This Row],[Value]]=_6678[[#This Row],[Agree]],_6678[[#This Row],[Count]],0)</f>
        <v>0</v>
      </c>
      <c r="H362" cm="1">
        <f t="array" ref="H362">_xlfn.XLOOKUP(Table816[Bill],Table2[Bill],Table2[Weight?],"Error")</f>
        <v>6</v>
      </c>
    </row>
    <row r="363" spans="1:8" x14ac:dyDescent="0.2">
      <c r="A363" t="s">
        <v>412</v>
      </c>
      <c r="B363" t="s">
        <v>5</v>
      </c>
      <c r="C363" t="s">
        <v>15</v>
      </c>
      <c r="D363" t="s">
        <v>7</v>
      </c>
      <c r="E363">
        <f>IF(_6678[[#This Row],[Vote]]="YEA",1,0)</f>
        <v>1</v>
      </c>
      <c r="F363" cm="1">
        <f t="array" ref="F363">_xlfn.XLOOKUP(Table816[Bill],Table2[Bill],Table2[Agree Value])</f>
        <v>0</v>
      </c>
      <c r="G363">
        <f>IF(_6678[[#This Row],[Value]]=_6678[[#This Row],[Agree]],_6678[[#This Row],[Count]],0)</f>
        <v>0</v>
      </c>
      <c r="H363" cm="1">
        <f t="array" ref="H363">_xlfn.XLOOKUP(Table816[Bill],Table2[Bill],Table2[Weight?],"Error")</f>
        <v>6</v>
      </c>
    </row>
    <row r="364" spans="1:8" x14ac:dyDescent="0.2">
      <c r="A364" t="s">
        <v>413</v>
      </c>
      <c r="B364" t="s">
        <v>1</v>
      </c>
      <c r="C364" t="s">
        <v>6</v>
      </c>
      <c r="D364" t="s">
        <v>3</v>
      </c>
      <c r="E364">
        <f>IF(_6678[[#This Row],[Vote]]="YEA",1,0)</f>
        <v>0</v>
      </c>
      <c r="F364" cm="1">
        <f t="array" ref="F364">_xlfn.XLOOKUP(Table816[Bill],Table2[Bill],Table2[Agree Value])</f>
        <v>0</v>
      </c>
      <c r="G364">
        <f>IF(_6678[[#This Row],[Value]]=_6678[[#This Row],[Agree]],_6678[[#This Row],[Count]],0)</f>
        <v>6</v>
      </c>
      <c r="H364" cm="1">
        <f t="array" ref="H364">_xlfn.XLOOKUP(Table816[Bill],Table2[Bill],Table2[Weight?],"Error")</f>
        <v>6</v>
      </c>
    </row>
    <row r="365" spans="1:8" x14ac:dyDescent="0.2">
      <c r="A365" t="s">
        <v>414</v>
      </c>
      <c r="B365" t="s">
        <v>1</v>
      </c>
      <c r="C365" t="s">
        <v>9</v>
      </c>
      <c r="D365" t="s">
        <v>3</v>
      </c>
      <c r="E365">
        <f>IF(_6678[[#This Row],[Vote]]="YEA",1,0)</f>
        <v>0</v>
      </c>
      <c r="F365" cm="1">
        <f t="array" ref="F365">_xlfn.XLOOKUP(Table816[Bill],Table2[Bill],Table2[Agree Value])</f>
        <v>0</v>
      </c>
      <c r="G365">
        <f>IF(_6678[[#This Row],[Value]]=_6678[[#This Row],[Agree]],_6678[[#This Row],[Count]],0)</f>
        <v>6</v>
      </c>
      <c r="H365" cm="1">
        <f t="array" ref="H365">_xlfn.XLOOKUP(Table816[Bill],Table2[Bill],Table2[Weight?],"Error")</f>
        <v>6</v>
      </c>
    </row>
    <row r="366" spans="1:8" x14ac:dyDescent="0.2">
      <c r="A366" t="s">
        <v>415</v>
      </c>
      <c r="B366" t="s">
        <v>1</v>
      </c>
      <c r="C366" t="s">
        <v>203</v>
      </c>
      <c r="D366" t="s">
        <v>7</v>
      </c>
      <c r="E366">
        <f>IF(_6678[[#This Row],[Vote]]="YEA",1,0)</f>
        <v>1</v>
      </c>
      <c r="F366" cm="1">
        <f t="array" ref="F366">_xlfn.XLOOKUP(Table816[Bill],Table2[Bill],Table2[Agree Value])</f>
        <v>0</v>
      </c>
      <c r="G366">
        <f>IF(_6678[[#This Row],[Value]]=_6678[[#This Row],[Agree]],_6678[[#This Row],[Count]],0)</f>
        <v>0</v>
      </c>
      <c r="H366" cm="1">
        <f t="array" ref="H366">_xlfn.XLOOKUP(Table816[Bill],Table2[Bill],Table2[Weight?],"Error")</f>
        <v>6</v>
      </c>
    </row>
    <row r="367" spans="1:8" x14ac:dyDescent="0.2">
      <c r="A367" t="s">
        <v>416</v>
      </c>
      <c r="B367" t="s">
        <v>5</v>
      </c>
      <c r="C367" t="s">
        <v>182</v>
      </c>
      <c r="D367" t="s">
        <v>7</v>
      </c>
      <c r="E367">
        <f>IF(_6678[[#This Row],[Vote]]="YEA",1,0)</f>
        <v>1</v>
      </c>
      <c r="F367" cm="1">
        <f t="array" ref="F367">_xlfn.XLOOKUP(Table816[Bill],Table2[Bill],Table2[Agree Value])</f>
        <v>0</v>
      </c>
      <c r="G367">
        <f>IF(_6678[[#This Row],[Value]]=_6678[[#This Row],[Agree]],_6678[[#This Row],[Count]],0)</f>
        <v>0</v>
      </c>
      <c r="H367" cm="1">
        <f t="array" ref="H367">_xlfn.XLOOKUP(Table816[Bill],Table2[Bill],Table2[Weight?],"Error")</f>
        <v>6</v>
      </c>
    </row>
    <row r="368" spans="1:8" x14ac:dyDescent="0.2">
      <c r="A368" t="s">
        <v>417</v>
      </c>
      <c r="B368" t="s">
        <v>1</v>
      </c>
      <c r="C368" t="s">
        <v>45</v>
      </c>
      <c r="D368" t="s">
        <v>7</v>
      </c>
      <c r="E368">
        <f>IF(_6678[[#This Row],[Vote]]="YEA",1,0)</f>
        <v>1</v>
      </c>
      <c r="F368" cm="1">
        <f t="array" ref="F368">_xlfn.XLOOKUP(Table816[Bill],Table2[Bill],Table2[Agree Value])</f>
        <v>0</v>
      </c>
      <c r="G368">
        <f>IF(_6678[[#This Row],[Value]]=_6678[[#This Row],[Agree]],_6678[[#This Row],[Count]],0)</f>
        <v>0</v>
      </c>
      <c r="H368" cm="1">
        <f t="array" ref="H368">_xlfn.XLOOKUP(Table816[Bill],Table2[Bill],Table2[Weight?],"Error")</f>
        <v>6</v>
      </c>
    </row>
    <row r="369" spans="1:8" x14ac:dyDescent="0.2">
      <c r="A369" t="s">
        <v>418</v>
      </c>
      <c r="B369" t="s">
        <v>5</v>
      </c>
      <c r="C369" t="s">
        <v>11</v>
      </c>
      <c r="D369" t="s">
        <v>7</v>
      </c>
      <c r="E369">
        <f>IF(_6678[[#This Row],[Vote]]="YEA",1,0)</f>
        <v>1</v>
      </c>
      <c r="F369" cm="1">
        <f t="array" ref="F369">_xlfn.XLOOKUP(Table816[Bill],Table2[Bill],Table2[Agree Value])</f>
        <v>0</v>
      </c>
      <c r="G369">
        <f>IF(_6678[[#This Row],[Value]]=_6678[[#This Row],[Agree]],_6678[[#This Row],[Count]],0)</f>
        <v>0</v>
      </c>
      <c r="H369" cm="1">
        <f t="array" ref="H369">_xlfn.XLOOKUP(Table816[Bill],Table2[Bill],Table2[Weight?],"Error")</f>
        <v>6</v>
      </c>
    </row>
    <row r="370" spans="1:8" x14ac:dyDescent="0.2">
      <c r="A370" t="s">
        <v>419</v>
      </c>
      <c r="B370" t="s">
        <v>5</v>
      </c>
      <c r="C370" t="s">
        <v>27</v>
      </c>
      <c r="D370" t="s">
        <v>7</v>
      </c>
      <c r="E370">
        <f>IF(_6678[[#This Row],[Vote]]="YEA",1,0)</f>
        <v>1</v>
      </c>
      <c r="F370" cm="1">
        <f t="array" ref="F370">_xlfn.XLOOKUP(Table816[Bill],Table2[Bill],Table2[Agree Value])</f>
        <v>0</v>
      </c>
      <c r="G370">
        <f>IF(_6678[[#This Row],[Value]]=_6678[[#This Row],[Agree]],_6678[[#This Row],[Count]],0)</f>
        <v>0</v>
      </c>
      <c r="H370" cm="1">
        <f t="array" ref="H370">_xlfn.XLOOKUP(Table816[Bill],Table2[Bill],Table2[Weight?],"Error")</f>
        <v>6</v>
      </c>
    </row>
    <row r="371" spans="1:8" x14ac:dyDescent="0.2">
      <c r="A371" t="s">
        <v>420</v>
      </c>
      <c r="B371" t="s">
        <v>5</v>
      </c>
      <c r="C371" t="s">
        <v>203</v>
      </c>
      <c r="D371" t="s">
        <v>7</v>
      </c>
      <c r="E371">
        <f>IF(_6678[[#This Row],[Vote]]="YEA",1,0)</f>
        <v>1</v>
      </c>
      <c r="F371" cm="1">
        <f t="array" ref="F371">_xlfn.XLOOKUP(Table816[Bill],Table2[Bill],Table2[Agree Value])</f>
        <v>0</v>
      </c>
      <c r="G371">
        <f>IF(_6678[[#This Row],[Value]]=_6678[[#This Row],[Agree]],_6678[[#This Row],[Count]],0)</f>
        <v>0</v>
      </c>
      <c r="H371" cm="1">
        <f t="array" ref="H371">_xlfn.XLOOKUP(Table816[Bill],Table2[Bill],Table2[Weight?],"Error")</f>
        <v>6</v>
      </c>
    </row>
    <row r="372" spans="1:8" x14ac:dyDescent="0.2">
      <c r="A372" t="s">
        <v>421</v>
      </c>
      <c r="B372" t="s">
        <v>1</v>
      </c>
      <c r="C372" t="s">
        <v>141</v>
      </c>
      <c r="D372" t="s">
        <v>3</v>
      </c>
      <c r="E372">
        <f>IF(_6678[[#This Row],[Vote]]="YEA",1,0)</f>
        <v>0</v>
      </c>
      <c r="F372" cm="1">
        <f t="array" ref="F372">_xlfn.XLOOKUP(Table816[Bill],Table2[Bill],Table2[Agree Value])</f>
        <v>0</v>
      </c>
      <c r="G372">
        <f>IF(_6678[[#This Row],[Value]]=_6678[[#This Row],[Agree]],_6678[[#This Row],[Count]],0)</f>
        <v>6</v>
      </c>
      <c r="H372" cm="1">
        <f t="array" ref="H372">_xlfn.XLOOKUP(Table816[Bill],Table2[Bill],Table2[Weight?],"Error")</f>
        <v>6</v>
      </c>
    </row>
    <row r="373" spans="1:8" x14ac:dyDescent="0.2">
      <c r="A373" t="s">
        <v>422</v>
      </c>
      <c r="B373" t="s">
        <v>5</v>
      </c>
      <c r="C373" t="s">
        <v>66</v>
      </c>
      <c r="D373" t="s">
        <v>7</v>
      </c>
      <c r="E373">
        <f>IF(_6678[[#This Row],[Vote]]="YEA",1,0)</f>
        <v>1</v>
      </c>
      <c r="F373" cm="1">
        <f t="array" ref="F373">_xlfn.XLOOKUP(Table816[Bill],Table2[Bill],Table2[Agree Value])</f>
        <v>0</v>
      </c>
      <c r="G373">
        <f>IF(_6678[[#This Row],[Value]]=_6678[[#This Row],[Agree]],_6678[[#This Row],[Count]],0)</f>
        <v>0</v>
      </c>
      <c r="H373" cm="1">
        <f t="array" ref="H373">_xlfn.XLOOKUP(Table816[Bill],Table2[Bill],Table2[Weight?],"Error")</f>
        <v>6</v>
      </c>
    </row>
    <row r="374" spans="1:8" x14ac:dyDescent="0.2">
      <c r="A374" t="s">
        <v>423</v>
      </c>
      <c r="B374" t="s">
        <v>1</v>
      </c>
      <c r="C374" t="s">
        <v>62</v>
      </c>
      <c r="D374" t="s">
        <v>7</v>
      </c>
      <c r="E374">
        <f>IF(_6678[[#This Row],[Vote]]="YEA",1,0)</f>
        <v>1</v>
      </c>
      <c r="F374" cm="1">
        <f t="array" ref="F374">_xlfn.XLOOKUP(Table816[Bill],Table2[Bill],Table2[Agree Value])</f>
        <v>0</v>
      </c>
      <c r="G374">
        <f>IF(_6678[[#This Row],[Value]]=_6678[[#This Row],[Agree]],_6678[[#This Row],[Count]],0)</f>
        <v>0</v>
      </c>
      <c r="H374" cm="1">
        <f t="array" ref="H374">_xlfn.XLOOKUP(Table816[Bill],Table2[Bill],Table2[Weight?],"Error")</f>
        <v>6</v>
      </c>
    </row>
    <row r="375" spans="1:8" x14ac:dyDescent="0.2">
      <c r="A375" t="s">
        <v>424</v>
      </c>
      <c r="B375" t="s">
        <v>1</v>
      </c>
      <c r="C375" t="s">
        <v>39</v>
      </c>
      <c r="D375" t="s">
        <v>3</v>
      </c>
      <c r="E375">
        <f>IF(_6678[[#This Row],[Vote]]="YEA",1,0)</f>
        <v>0</v>
      </c>
      <c r="F375" cm="1">
        <f t="array" ref="F375">_xlfn.XLOOKUP(Table816[Bill],Table2[Bill],Table2[Agree Value])</f>
        <v>0</v>
      </c>
      <c r="G375">
        <f>IF(_6678[[#This Row],[Value]]=_6678[[#This Row],[Agree]],_6678[[#This Row],[Count]],0)</f>
        <v>6</v>
      </c>
      <c r="H375" cm="1">
        <f t="array" ref="H375">_xlfn.XLOOKUP(Table816[Bill],Table2[Bill],Table2[Weight?],"Error")</f>
        <v>6</v>
      </c>
    </row>
    <row r="376" spans="1:8" x14ac:dyDescent="0.2">
      <c r="A376" t="s">
        <v>425</v>
      </c>
      <c r="B376" t="s">
        <v>1</v>
      </c>
      <c r="C376" t="s">
        <v>47</v>
      </c>
      <c r="D376" t="s">
        <v>7</v>
      </c>
      <c r="E376">
        <f>IF(_6678[[#This Row],[Vote]]="YEA",1,0)</f>
        <v>1</v>
      </c>
      <c r="F376" cm="1">
        <f t="array" ref="F376">_xlfn.XLOOKUP(Table816[Bill],Table2[Bill],Table2[Agree Value])</f>
        <v>0</v>
      </c>
      <c r="G376">
        <f>IF(_6678[[#This Row],[Value]]=_6678[[#This Row],[Agree]],_6678[[#This Row],[Count]],0)</f>
        <v>0</v>
      </c>
      <c r="H376" cm="1">
        <f t="array" ref="H376">_xlfn.XLOOKUP(Table816[Bill],Table2[Bill],Table2[Weight?],"Error")</f>
        <v>6</v>
      </c>
    </row>
    <row r="377" spans="1:8" x14ac:dyDescent="0.2">
      <c r="A377" t="s">
        <v>426</v>
      </c>
      <c r="B377" t="s">
        <v>5</v>
      </c>
      <c r="C377" t="s">
        <v>29</v>
      </c>
      <c r="D377" t="s">
        <v>7</v>
      </c>
      <c r="E377">
        <f>IF(_6678[[#This Row],[Vote]]="YEA",1,0)</f>
        <v>1</v>
      </c>
      <c r="F377" cm="1">
        <f t="array" ref="F377">_xlfn.XLOOKUP(Table816[Bill],Table2[Bill],Table2[Agree Value])</f>
        <v>0</v>
      </c>
      <c r="G377">
        <f>IF(_6678[[#This Row],[Value]]=_6678[[#This Row],[Agree]],_6678[[#This Row],[Count]],0)</f>
        <v>0</v>
      </c>
      <c r="H377" cm="1">
        <f t="array" ref="H377">_xlfn.XLOOKUP(Table816[Bill],Table2[Bill],Table2[Weight?],"Error")</f>
        <v>6</v>
      </c>
    </row>
    <row r="378" spans="1:8" x14ac:dyDescent="0.2">
      <c r="A378" t="s">
        <v>427</v>
      </c>
      <c r="B378" t="s">
        <v>1</v>
      </c>
      <c r="C378" t="s">
        <v>287</v>
      </c>
      <c r="D378" t="s">
        <v>3</v>
      </c>
      <c r="E378">
        <f>IF(_6678[[#This Row],[Vote]]="YEA",1,0)</f>
        <v>0</v>
      </c>
      <c r="F378" cm="1">
        <f t="array" ref="F378">_xlfn.XLOOKUP(Table816[Bill],Table2[Bill],Table2[Agree Value])</f>
        <v>0</v>
      </c>
      <c r="G378">
        <f>IF(_6678[[#This Row],[Value]]=_6678[[#This Row],[Agree]],_6678[[#This Row],[Count]],0)</f>
        <v>6</v>
      </c>
      <c r="H378" cm="1">
        <f t="array" ref="H378">_xlfn.XLOOKUP(Table816[Bill],Table2[Bill],Table2[Weight?],"Error")</f>
        <v>6</v>
      </c>
    </row>
    <row r="379" spans="1:8" x14ac:dyDescent="0.2">
      <c r="A379" t="s">
        <v>428</v>
      </c>
      <c r="B379" t="s">
        <v>1</v>
      </c>
      <c r="C379" t="s">
        <v>51</v>
      </c>
      <c r="D379" t="s">
        <v>7</v>
      </c>
      <c r="E379">
        <f>IF(_6678[[#This Row],[Vote]]="YEA",1,0)</f>
        <v>1</v>
      </c>
      <c r="F379" cm="1">
        <f t="array" ref="F379">_xlfn.XLOOKUP(Table816[Bill],Table2[Bill],Table2[Agree Value])</f>
        <v>0</v>
      </c>
      <c r="G379">
        <f>IF(_6678[[#This Row],[Value]]=_6678[[#This Row],[Agree]],_6678[[#This Row],[Count]],0)</f>
        <v>0</v>
      </c>
      <c r="H379" cm="1">
        <f t="array" ref="H379">_xlfn.XLOOKUP(Table816[Bill],Table2[Bill],Table2[Weight?],"Error")</f>
        <v>6</v>
      </c>
    </row>
    <row r="380" spans="1:8" x14ac:dyDescent="0.2">
      <c r="A380" t="s">
        <v>429</v>
      </c>
      <c r="B380" t="s">
        <v>5</v>
      </c>
      <c r="C380" t="s">
        <v>120</v>
      </c>
      <c r="D380" t="s">
        <v>7</v>
      </c>
      <c r="E380">
        <f>IF(_6678[[#This Row],[Vote]]="YEA",1,0)</f>
        <v>1</v>
      </c>
      <c r="F380" cm="1">
        <f t="array" ref="F380">_xlfn.XLOOKUP(Table816[Bill],Table2[Bill],Table2[Agree Value])</f>
        <v>0</v>
      </c>
      <c r="G380">
        <f>IF(_6678[[#This Row],[Value]]=_6678[[#This Row],[Agree]],_6678[[#This Row],[Count]],0)</f>
        <v>0</v>
      </c>
      <c r="H380" cm="1">
        <f t="array" ref="H380">_xlfn.XLOOKUP(Table816[Bill],Table2[Bill],Table2[Weight?],"Error")</f>
        <v>6</v>
      </c>
    </row>
    <row r="381" spans="1:8" x14ac:dyDescent="0.2">
      <c r="A381" t="s">
        <v>430</v>
      </c>
      <c r="B381" t="s">
        <v>5</v>
      </c>
      <c r="C381" t="s">
        <v>9</v>
      </c>
      <c r="D381" t="s">
        <v>7</v>
      </c>
      <c r="E381">
        <f>IF(_6678[[#This Row],[Vote]]="YEA",1,0)</f>
        <v>1</v>
      </c>
      <c r="F381" cm="1">
        <f t="array" ref="F381">_xlfn.XLOOKUP(Table816[Bill],Table2[Bill],Table2[Agree Value])</f>
        <v>0</v>
      </c>
      <c r="G381">
        <f>IF(_6678[[#This Row],[Value]]=_6678[[#This Row],[Agree]],_6678[[#This Row],[Count]],0)</f>
        <v>0</v>
      </c>
      <c r="H381" cm="1">
        <f t="array" ref="H381">_xlfn.XLOOKUP(Table816[Bill],Table2[Bill],Table2[Weight?],"Error")</f>
        <v>6</v>
      </c>
    </row>
    <row r="382" spans="1:8" x14ac:dyDescent="0.2">
      <c r="A382" t="s">
        <v>431</v>
      </c>
      <c r="B382" t="s">
        <v>5</v>
      </c>
      <c r="C382" t="s">
        <v>64</v>
      </c>
      <c r="D382" t="s">
        <v>7</v>
      </c>
      <c r="E382">
        <f>IF(_6678[[#This Row],[Vote]]="YEA",1,0)</f>
        <v>1</v>
      </c>
      <c r="F382" cm="1">
        <f t="array" ref="F382">_xlfn.XLOOKUP(Table816[Bill],Table2[Bill],Table2[Agree Value])</f>
        <v>0</v>
      </c>
      <c r="G382">
        <f>IF(_6678[[#This Row],[Value]]=_6678[[#This Row],[Agree]],_6678[[#This Row],[Count]],0)</f>
        <v>0</v>
      </c>
      <c r="H382" cm="1">
        <f t="array" ref="H382">_xlfn.XLOOKUP(Table816[Bill],Table2[Bill],Table2[Weight?],"Error")</f>
        <v>6</v>
      </c>
    </row>
    <row r="383" spans="1:8" x14ac:dyDescent="0.2">
      <c r="A383" t="s">
        <v>432</v>
      </c>
      <c r="B383" t="s">
        <v>5</v>
      </c>
      <c r="C383" t="s">
        <v>169</v>
      </c>
      <c r="D383" t="s">
        <v>7</v>
      </c>
      <c r="E383">
        <f>IF(_6678[[#This Row],[Vote]]="YEA",1,0)</f>
        <v>1</v>
      </c>
      <c r="F383" cm="1">
        <f t="array" ref="F383">_xlfn.XLOOKUP(Table816[Bill],Table2[Bill],Table2[Agree Value])</f>
        <v>0</v>
      </c>
      <c r="G383">
        <f>IF(_6678[[#This Row],[Value]]=_6678[[#This Row],[Agree]],_6678[[#This Row],[Count]],0)</f>
        <v>0</v>
      </c>
      <c r="H383" cm="1">
        <f t="array" ref="H383">_xlfn.XLOOKUP(Table816[Bill],Table2[Bill],Table2[Weight?],"Error")</f>
        <v>6</v>
      </c>
    </row>
    <row r="384" spans="1:8" x14ac:dyDescent="0.2">
      <c r="A384" t="s">
        <v>433</v>
      </c>
      <c r="B384" t="s">
        <v>5</v>
      </c>
      <c r="C384" t="s">
        <v>39</v>
      </c>
      <c r="D384" t="s">
        <v>7</v>
      </c>
      <c r="E384">
        <f>IF(_6678[[#This Row],[Vote]]="YEA",1,0)</f>
        <v>1</v>
      </c>
      <c r="F384" cm="1">
        <f t="array" ref="F384">_xlfn.XLOOKUP(Table816[Bill],Table2[Bill],Table2[Agree Value])</f>
        <v>0</v>
      </c>
      <c r="G384">
        <f>IF(_6678[[#This Row],[Value]]=_6678[[#This Row],[Agree]],_6678[[#This Row],[Count]],0)</f>
        <v>0</v>
      </c>
      <c r="H384" cm="1">
        <f t="array" ref="H384">_xlfn.XLOOKUP(Table816[Bill],Table2[Bill],Table2[Weight?],"Error")</f>
        <v>6</v>
      </c>
    </row>
    <row r="385" spans="1:8" x14ac:dyDescent="0.2">
      <c r="A385" t="s">
        <v>434</v>
      </c>
      <c r="B385" t="s">
        <v>1</v>
      </c>
      <c r="C385" t="s">
        <v>45</v>
      </c>
      <c r="D385" t="s">
        <v>3</v>
      </c>
      <c r="E385">
        <f>IF(_6678[[#This Row],[Vote]]="YEA",1,0)</f>
        <v>0</v>
      </c>
      <c r="F385" cm="1">
        <f t="array" ref="F385">_xlfn.XLOOKUP(Table816[Bill],Table2[Bill],Table2[Agree Value])</f>
        <v>0</v>
      </c>
      <c r="G385">
        <f>IF(_6678[[#This Row],[Value]]=_6678[[#This Row],[Agree]],_6678[[#This Row],[Count]],0)</f>
        <v>6</v>
      </c>
      <c r="H385" cm="1">
        <f t="array" ref="H385">_xlfn.XLOOKUP(Table816[Bill],Table2[Bill],Table2[Weight?],"Error")</f>
        <v>6</v>
      </c>
    </row>
    <row r="386" spans="1:8" x14ac:dyDescent="0.2">
      <c r="A386" t="s">
        <v>435</v>
      </c>
      <c r="B386" t="s">
        <v>1</v>
      </c>
      <c r="C386" t="s">
        <v>141</v>
      </c>
      <c r="D386" t="s">
        <v>3</v>
      </c>
      <c r="E386">
        <f>IF(_6678[[#This Row],[Vote]]="YEA",1,0)</f>
        <v>0</v>
      </c>
      <c r="F386" cm="1">
        <f t="array" ref="F386">_xlfn.XLOOKUP(Table816[Bill],Table2[Bill],Table2[Agree Value])</f>
        <v>0</v>
      </c>
      <c r="G386">
        <f>IF(_6678[[#This Row],[Value]]=_6678[[#This Row],[Agree]],_6678[[#This Row],[Count]],0)</f>
        <v>6</v>
      </c>
      <c r="H386" cm="1">
        <f t="array" ref="H386">_xlfn.XLOOKUP(Table816[Bill],Table2[Bill],Table2[Weight?],"Error")</f>
        <v>6</v>
      </c>
    </row>
    <row r="387" spans="1:8" x14ac:dyDescent="0.2">
      <c r="A387" t="s">
        <v>436</v>
      </c>
      <c r="B387" t="s">
        <v>5</v>
      </c>
      <c r="C387" t="s">
        <v>6</v>
      </c>
      <c r="D387" t="s">
        <v>7</v>
      </c>
      <c r="E387">
        <f>IF(_6678[[#This Row],[Vote]]="YEA",1,0)</f>
        <v>1</v>
      </c>
      <c r="F387" cm="1">
        <f t="array" ref="F387">_xlfn.XLOOKUP(Table816[Bill],Table2[Bill],Table2[Agree Value])</f>
        <v>0</v>
      </c>
      <c r="G387">
        <f>IF(_6678[[#This Row],[Value]]=_6678[[#This Row],[Agree]],_6678[[#This Row],[Count]],0)</f>
        <v>0</v>
      </c>
      <c r="H387" cm="1">
        <f t="array" ref="H387">_xlfn.XLOOKUP(Table816[Bill],Table2[Bill],Table2[Weight?],"Error")</f>
        <v>6</v>
      </c>
    </row>
    <row r="388" spans="1:8" x14ac:dyDescent="0.2">
      <c r="A388" t="s">
        <v>437</v>
      </c>
      <c r="B388" t="s">
        <v>1</v>
      </c>
      <c r="C388" t="s">
        <v>9</v>
      </c>
      <c r="D388" t="s">
        <v>3</v>
      </c>
      <c r="E388">
        <f>IF(_6678[[#This Row],[Vote]]="YEA",1,0)</f>
        <v>0</v>
      </c>
      <c r="F388" cm="1">
        <f t="array" ref="F388">_xlfn.XLOOKUP(Table816[Bill],Table2[Bill],Table2[Agree Value])</f>
        <v>0</v>
      </c>
      <c r="G388">
        <f>IF(_6678[[#This Row],[Value]]=_6678[[#This Row],[Agree]],_6678[[#This Row],[Count]],0)</f>
        <v>6</v>
      </c>
      <c r="H388" cm="1">
        <f t="array" ref="H388">_xlfn.XLOOKUP(Table816[Bill],Table2[Bill],Table2[Weight?],"Error")</f>
        <v>6</v>
      </c>
    </row>
    <row r="389" spans="1:8" x14ac:dyDescent="0.2">
      <c r="A389" t="s">
        <v>438</v>
      </c>
      <c r="B389" t="s">
        <v>1</v>
      </c>
      <c r="C389" t="s">
        <v>31</v>
      </c>
      <c r="D389" t="s">
        <v>7</v>
      </c>
      <c r="E389">
        <f>IF(_6678[[#This Row],[Vote]]="YEA",1,0)</f>
        <v>1</v>
      </c>
      <c r="F389" cm="1">
        <f t="array" ref="F389">_xlfn.XLOOKUP(Table816[Bill],Table2[Bill],Table2[Agree Value])</f>
        <v>0</v>
      </c>
      <c r="G389">
        <f>IF(_6678[[#This Row],[Value]]=_6678[[#This Row],[Agree]],_6678[[#This Row],[Count]],0)</f>
        <v>0</v>
      </c>
      <c r="H389" cm="1">
        <f t="array" ref="H389">_xlfn.XLOOKUP(Table816[Bill],Table2[Bill],Table2[Weight?],"Error")</f>
        <v>6</v>
      </c>
    </row>
    <row r="390" spans="1:8" x14ac:dyDescent="0.2">
      <c r="A390" t="s">
        <v>439</v>
      </c>
      <c r="B390" t="s">
        <v>1</v>
      </c>
      <c r="C390" t="s">
        <v>9</v>
      </c>
      <c r="D390" t="s">
        <v>3</v>
      </c>
      <c r="E390">
        <f>IF(_6678[[#This Row],[Vote]]="YEA",1,0)</f>
        <v>0</v>
      </c>
      <c r="F390" cm="1">
        <f t="array" ref="F390">_xlfn.XLOOKUP(Table816[Bill],Table2[Bill],Table2[Agree Value])</f>
        <v>0</v>
      </c>
      <c r="G390">
        <f>IF(_6678[[#This Row],[Value]]=_6678[[#This Row],[Agree]],_6678[[#This Row],[Count]],0)</f>
        <v>6</v>
      </c>
      <c r="H390" cm="1">
        <f t="array" ref="H390">_xlfn.XLOOKUP(Table816[Bill],Table2[Bill],Table2[Weight?],"Error")</f>
        <v>6</v>
      </c>
    </row>
    <row r="391" spans="1:8" x14ac:dyDescent="0.2">
      <c r="A391" t="s">
        <v>440</v>
      </c>
      <c r="B391" t="s">
        <v>5</v>
      </c>
      <c r="C391" t="s">
        <v>64</v>
      </c>
      <c r="D391" t="s">
        <v>7</v>
      </c>
      <c r="E391">
        <f>IF(_6678[[#This Row],[Vote]]="YEA",1,0)</f>
        <v>1</v>
      </c>
      <c r="F391" cm="1">
        <f t="array" ref="F391">_xlfn.XLOOKUP(Table816[Bill],Table2[Bill],Table2[Agree Value])</f>
        <v>0</v>
      </c>
      <c r="G391">
        <f>IF(_6678[[#This Row],[Value]]=_6678[[#This Row],[Agree]],_6678[[#This Row],[Count]],0)</f>
        <v>0</v>
      </c>
      <c r="H391" cm="1">
        <f t="array" ref="H391">_xlfn.XLOOKUP(Table816[Bill],Table2[Bill],Table2[Weight?],"Error")</f>
        <v>6</v>
      </c>
    </row>
    <row r="392" spans="1:8" x14ac:dyDescent="0.2">
      <c r="A392" t="s">
        <v>441</v>
      </c>
      <c r="B392" t="s">
        <v>1</v>
      </c>
      <c r="C392" t="s">
        <v>45</v>
      </c>
      <c r="D392" t="s">
        <v>3</v>
      </c>
      <c r="E392">
        <f>IF(_6678[[#This Row],[Vote]]="YEA",1,0)</f>
        <v>0</v>
      </c>
      <c r="F392" cm="1">
        <f t="array" ref="F392">_xlfn.XLOOKUP(Table816[Bill],Table2[Bill],Table2[Agree Value])</f>
        <v>0</v>
      </c>
      <c r="G392">
        <f>IF(_6678[[#This Row],[Value]]=_6678[[#This Row],[Agree]],_6678[[#This Row],[Count]],0)</f>
        <v>6</v>
      </c>
      <c r="H392" cm="1">
        <f t="array" ref="H392">_xlfn.XLOOKUP(Table816[Bill],Table2[Bill],Table2[Weight?],"Error")</f>
        <v>6</v>
      </c>
    </row>
    <row r="393" spans="1:8" x14ac:dyDescent="0.2">
      <c r="A393" t="s">
        <v>442</v>
      </c>
      <c r="B393" t="s">
        <v>1</v>
      </c>
      <c r="C393" t="s">
        <v>9</v>
      </c>
      <c r="D393" t="s">
        <v>3</v>
      </c>
      <c r="E393">
        <f>IF(_6678[[#This Row],[Vote]]="YEA",1,0)</f>
        <v>0</v>
      </c>
      <c r="F393" cm="1">
        <f t="array" ref="F393">_xlfn.XLOOKUP(Table816[Bill],Table2[Bill],Table2[Agree Value])</f>
        <v>0</v>
      </c>
      <c r="G393">
        <f>IF(_6678[[#This Row],[Value]]=_6678[[#This Row],[Agree]],_6678[[#This Row],[Count]],0)</f>
        <v>6</v>
      </c>
      <c r="H393" cm="1">
        <f t="array" ref="H393">_xlfn.XLOOKUP(Table816[Bill],Table2[Bill],Table2[Weight?],"Error")</f>
        <v>6</v>
      </c>
    </row>
    <row r="394" spans="1:8" x14ac:dyDescent="0.2">
      <c r="A394" t="s">
        <v>443</v>
      </c>
      <c r="B394" t="s">
        <v>1</v>
      </c>
      <c r="C394" t="s">
        <v>161</v>
      </c>
      <c r="D394" t="s">
        <v>3</v>
      </c>
      <c r="E394">
        <f>IF(_6678[[#This Row],[Vote]]="YEA",1,0)</f>
        <v>0</v>
      </c>
      <c r="F394" cm="1">
        <f t="array" ref="F394">_xlfn.XLOOKUP(Table816[Bill],Table2[Bill],Table2[Agree Value])</f>
        <v>0</v>
      </c>
      <c r="G394">
        <f>IF(_6678[[#This Row],[Value]]=_6678[[#This Row],[Agree]],_6678[[#This Row],[Count]],0)</f>
        <v>6</v>
      </c>
      <c r="H394" cm="1">
        <f t="array" ref="H394">_xlfn.XLOOKUP(Table816[Bill],Table2[Bill],Table2[Weight?],"Error")</f>
        <v>6</v>
      </c>
    </row>
    <row r="395" spans="1:8" x14ac:dyDescent="0.2">
      <c r="A395" t="s">
        <v>444</v>
      </c>
      <c r="B395" t="s">
        <v>5</v>
      </c>
      <c r="C395" t="s">
        <v>66</v>
      </c>
      <c r="D395" t="s">
        <v>7</v>
      </c>
      <c r="E395">
        <f>IF(_6678[[#This Row],[Vote]]="YEA",1,0)</f>
        <v>1</v>
      </c>
      <c r="F395" cm="1">
        <f t="array" ref="F395">_xlfn.XLOOKUP(Table816[Bill],Table2[Bill],Table2[Agree Value])</f>
        <v>0</v>
      </c>
      <c r="G395">
        <f>IF(_6678[[#This Row],[Value]]=_6678[[#This Row],[Agree]],_6678[[#This Row],[Count]],0)</f>
        <v>0</v>
      </c>
      <c r="H395" cm="1">
        <f t="array" ref="H395">_xlfn.XLOOKUP(Table816[Bill],Table2[Bill],Table2[Weight?],"Error")</f>
        <v>6</v>
      </c>
    </row>
    <row r="396" spans="1:8" x14ac:dyDescent="0.2">
      <c r="A396" t="s">
        <v>445</v>
      </c>
      <c r="B396" t="s">
        <v>5</v>
      </c>
      <c r="C396" t="s">
        <v>169</v>
      </c>
      <c r="D396" t="s">
        <v>7</v>
      </c>
      <c r="E396">
        <f>IF(_6678[[#This Row],[Vote]]="YEA",1,0)</f>
        <v>1</v>
      </c>
      <c r="F396" cm="1">
        <f t="array" ref="F396">_xlfn.XLOOKUP(Table816[Bill],Table2[Bill],Table2[Agree Value])</f>
        <v>0</v>
      </c>
      <c r="G396">
        <f>IF(_6678[[#This Row],[Value]]=_6678[[#This Row],[Agree]],_6678[[#This Row],[Count]],0)</f>
        <v>0</v>
      </c>
      <c r="H396" cm="1">
        <f t="array" ref="H396">_xlfn.XLOOKUP(Table816[Bill],Table2[Bill],Table2[Weight?],"Error")</f>
        <v>6</v>
      </c>
    </row>
    <row r="397" spans="1:8" x14ac:dyDescent="0.2">
      <c r="A397" t="s">
        <v>446</v>
      </c>
      <c r="B397" t="s">
        <v>5</v>
      </c>
      <c r="C397" t="s">
        <v>108</v>
      </c>
      <c r="D397" t="s">
        <v>7</v>
      </c>
      <c r="E397">
        <f>IF(_6678[[#This Row],[Vote]]="YEA",1,0)</f>
        <v>1</v>
      </c>
      <c r="F397" cm="1">
        <f t="array" ref="F397">_xlfn.XLOOKUP(Table816[Bill],Table2[Bill],Table2[Agree Value])</f>
        <v>0</v>
      </c>
      <c r="G397">
        <f>IF(_6678[[#This Row],[Value]]=_6678[[#This Row],[Agree]],_6678[[#This Row],[Count]],0)</f>
        <v>0</v>
      </c>
      <c r="H397" cm="1">
        <f t="array" ref="H397">_xlfn.XLOOKUP(Table816[Bill],Table2[Bill],Table2[Weight?],"Error")</f>
        <v>6</v>
      </c>
    </row>
    <row r="398" spans="1:8" x14ac:dyDescent="0.2">
      <c r="A398" t="s">
        <v>447</v>
      </c>
      <c r="B398" t="s">
        <v>1</v>
      </c>
      <c r="C398" t="s">
        <v>19</v>
      </c>
      <c r="D398" t="s">
        <v>7</v>
      </c>
      <c r="E398">
        <f>IF(_6678[[#This Row],[Vote]]="YEA",1,0)</f>
        <v>1</v>
      </c>
      <c r="F398" cm="1">
        <f t="array" ref="F398">_xlfn.XLOOKUP(Table816[Bill],Table2[Bill],Table2[Agree Value])</f>
        <v>0</v>
      </c>
      <c r="G398">
        <f>IF(_6678[[#This Row],[Value]]=_6678[[#This Row],[Agree]],_6678[[#This Row],[Count]],0)</f>
        <v>0</v>
      </c>
      <c r="H398" cm="1">
        <f t="array" ref="H398">_xlfn.XLOOKUP(Table816[Bill],Table2[Bill],Table2[Weight?],"Error")</f>
        <v>6</v>
      </c>
    </row>
    <row r="399" spans="1:8" x14ac:dyDescent="0.2">
      <c r="A399" t="s">
        <v>448</v>
      </c>
      <c r="B399" t="s">
        <v>1</v>
      </c>
      <c r="C399" t="s">
        <v>45</v>
      </c>
      <c r="D399" t="s">
        <v>3</v>
      </c>
      <c r="E399">
        <f>IF(_6678[[#This Row],[Vote]]="YEA",1,0)</f>
        <v>0</v>
      </c>
      <c r="F399" cm="1">
        <f t="array" ref="F399">_xlfn.XLOOKUP(Table816[Bill],Table2[Bill],Table2[Agree Value])</f>
        <v>0</v>
      </c>
      <c r="G399">
        <f>IF(_6678[[#This Row],[Value]]=_6678[[#This Row],[Agree]],_6678[[#This Row],[Count]],0)</f>
        <v>6</v>
      </c>
      <c r="H399" cm="1">
        <f t="array" ref="H399">_xlfn.XLOOKUP(Table816[Bill],Table2[Bill],Table2[Weight?],"Error")</f>
        <v>6</v>
      </c>
    </row>
    <row r="400" spans="1:8" x14ac:dyDescent="0.2">
      <c r="A400" t="s">
        <v>449</v>
      </c>
      <c r="B400" t="s">
        <v>1</v>
      </c>
      <c r="C400" t="s">
        <v>94</v>
      </c>
      <c r="D400" t="s">
        <v>3</v>
      </c>
      <c r="E400">
        <f>IF(_6678[[#This Row],[Vote]]="YEA",1,0)</f>
        <v>0</v>
      </c>
      <c r="F400" cm="1">
        <f t="array" ref="F400">_xlfn.XLOOKUP(Table816[Bill],Table2[Bill],Table2[Agree Value])</f>
        <v>0</v>
      </c>
      <c r="G400">
        <f>IF(_6678[[#This Row],[Value]]=_6678[[#This Row],[Agree]],_6678[[#This Row],[Count]],0)</f>
        <v>6</v>
      </c>
      <c r="H400" cm="1">
        <f t="array" ref="H400">_xlfn.XLOOKUP(Table816[Bill],Table2[Bill],Table2[Weight?],"Error")</f>
        <v>6</v>
      </c>
    </row>
    <row r="401" spans="1:8" x14ac:dyDescent="0.2">
      <c r="A401" t="s">
        <v>450</v>
      </c>
      <c r="B401" t="s">
        <v>1</v>
      </c>
      <c r="C401" t="s">
        <v>64</v>
      </c>
      <c r="D401" t="s">
        <v>3</v>
      </c>
      <c r="E401">
        <f>IF(_6678[[#This Row],[Vote]]="YEA",1,0)</f>
        <v>0</v>
      </c>
      <c r="F401" cm="1">
        <f t="array" ref="F401">_xlfn.XLOOKUP(Table816[Bill],Table2[Bill],Table2[Agree Value])</f>
        <v>0</v>
      </c>
      <c r="G401">
        <f>IF(_6678[[#This Row],[Value]]=_6678[[#This Row],[Agree]],_6678[[#This Row],[Count]],0)</f>
        <v>6</v>
      </c>
      <c r="H401" cm="1">
        <f t="array" ref="H401">_xlfn.XLOOKUP(Table816[Bill],Table2[Bill],Table2[Weight?],"Error")</f>
        <v>6</v>
      </c>
    </row>
    <row r="402" spans="1:8" x14ac:dyDescent="0.2">
      <c r="A402" t="s">
        <v>451</v>
      </c>
      <c r="B402" t="s">
        <v>1</v>
      </c>
      <c r="C402" t="s">
        <v>9</v>
      </c>
      <c r="D402" t="s">
        <v>3</v>
      </c>
      <c r="E402">
        <f>IF(_6678[[#This Row],[Vote]]="YEA",1,0)</f>
        <v>0</v>
      </c>
      <c r="F402" cm="1">
        <f t="array" ref="F402">_xlfn.XLOOKUP(Table816[Bill],Table2[Bill],Table2[Agree Value])</f>
        <v>0</v>
      </c>
      <c r="G402">
        <f>IF(_6678[[#This Row],[Value]]=_6678[[#This Row],[Agree]],_6678[[#This Row],[Count]],0)</f>
        <v>6</v>
      </c>
      <c r="H402" cm="1">
        <f t="array" ref="H402">_xlfn.XLOOKUP(Table816[Bill],Table2[Bill],Table2[Weight?],"Error")</f>
        <v>6</v>
      </c>
    </row>
    <row r="403" spans="1:8" x14ac:dyDescent="0.2">
      <c r="A403" t="s">
        <v>452</v>
      </c>
      <c r="B403" t="s">
        <v>1</v>
      </c>
      <c r="C403" t="s">
        <v>64</v>
      </c>
      <c r="D403" t="s">
        <v>3</v>
      </c>
      <c r="E403">
        <f>IF(_6678[[#This Row],[Vote]]="YEA",1,0)</f>
        <v>0</v>
      </c>
      <c r="F403" cm="1">
        <f t="array" ref="F403">_xlfn.XLOOKUP(Table816[Bill],Table2[Bill],Table2[Agree Value])</f>
        <v>0</v>
      </c>
      <c r="G403">
        <f>IF(_6678[[#This Row],[Value]]=_6678[[#This Row],[Agree]],_6678[[#This Row],[Count]],0)</f>
        <v>6</v>
      </c>
      <c r="H403" cm="1">
        <f t="array" ref="H403">_xlfn.XLOOKUP(Table816[Bill],Table2[Bill],Table2[Weight?],"Error")</f>
        <v>6</v>
      </c>
    </row>
    <row r="404" spans="1:8" x14ac:dyDescent="0.2">
      <c r="A404" t="s">
        <v>453</v>
      </c>
      <c r="B404" t="s">
        <v>1</v>
      </c>
      <c r="C404" t="s">
        <v>24</v>
      </c>
      <c r="D404" t="s">
        <v>3</v>
      </c>
      <c r="E404">
        <f>IF(_6678[[#This Row],[Vote]]="YEA",1,0)</f>
        <v>0</v>
      </c>
      <c r="F404" cm="1">
        <f t="array" ref="F404">_xlfn.XLOOKUP(Table816[Bill],Table2[Bill],Table2[Agree Value])</f>
        <v>0</v>
      </c>
      <c r="G404">
        <f>IF(_6678[[#This Row],[Value]]=_6678[[#This Row],[Agree]],_6678[[#This Row],[Count]],0)</f>
        <v>6</v>
      </c>
      <c r="H404" cm="1">
        <f t="array" ref="H404">_xlfn.XLOOKUP(Table816[Bill],Table2[Bill],Table2[Weight?],"Error")</f>
        <v>6</v>
      </c>
    </row>
    <row r="405" spans="1:8" x14ac:dyDescent="0.2">
      <c r="A405" t="s">
        <v>454</v>
      </c>
      <c r="B405" t="s">
        <v>1</v>
      </c>
      <c r="C405" t="s">
        <v>219</v>
      </c>
      <c r="D405" t="s">
        <v>3</v>
      </c>
      <c r="E405">
        <f>IF(_6678[[#This Row],[Vote]]="YEA",1,0)</f>
        <v>0</v>
      </c>
      <c r="F405" cm="1">
        <f t="array" ref="F405">_xlfn.XLOOKUP(Table816[Bill],Table2[Bill],Table2[Agree Value])</f>
        <v>0</v>
      </c>
      <c r="G405">
        <f>IF(_6678[[#This Row],[Value]]=_6678[[#This Row],[Agree]],_6678[[#This Row],[Count]],0)</f>
        <v>6</v>
      </c>
      <c r="H405" cm="1">
        <f t="array" ref="H405">_xlfn.XLOOKUP(Table816[Bill],Table2[Bill],Table2[Weight?],"Error")</f>
        <v>6</v>
      </c>
    </row>
    <row r="406" spans="1:8" x14ac:dyDescent="0.2">
      <c r="A406" t="s">
        <v>455</v>
      </c>
      <c r="B406" t="s">
        <v>5</v>
      </c>
      <c r="C406" t="s">
        <v>31</v>
      </c>
      <c r="D406" t="s">
        <v>7</v>
      </c>
      <c r="E406">
        <f>IF(_6678[[#This Row],[Vote]]="YEA",1,0)</f>
        <v>1</v>
      </c>
      <c r="F406" cm="1">
        <f t="array" ref="F406">_xlfn.XLOOKUP(Table816[Bill],Table2[Bill],Table2[Agree Value])</f>
        <v>0</v>
      </c>
      <c r="G406">
        <f>IF(_6678[[#This Row],[Value]]=_6678[[#This Row],[Agree]],_6678[[#This Row],[Count]],0)</f>
        <v>0</v>
      </c>
      <c r="H406" cm="1">
        <f t="array" ref="H406">_xlfn.XLOOKUP(Table816[Bill],Table2[Bill],Table2[Weight?],"Error")</f>
        <v>6</v>
      </c>
    </row>
    <row r="407" spans="1:8" x14ac:dyDescent="0.2">
      <c r="A407" t="s">
        <v>456</v>
      </c>
      <c r="B407" t="s">
        <v>1</v>
      </c>
      <c r="C407" t="s">
        <v>62</v>
      </c>
      <c r="D407" t="s">
        <v>3</v>
      </c>
      <c r="E407">
        <f>IF(_6678[[#This Row],[Vote]]="YEA",1,0)</f>
        <v>0</v>
      </c>
      <c r="F407" cm="1">
        <f t="array" ref="F407">_xlfn.XLOOKUP(Table816[Bill],Table2[Bill],Table2[Agree Value])</f>
        <v>0</v>
      </c>
      <c r="G407">
        <f>IF(_6678[[#This Row],[Value]]=_6678[[#This Row],[Agree]],_6678[[#This Row],[Count]],0)</f>
        <v>6</v>
      </c>
      <c r="H407" cm="1">
        <f t="array" ref="H407">_xlfn.XLOOKUP(Table816[Bill],Table2[Bill],Table2[Weight?],"Error")</f>
        <v>6</v>
      </c>
    </row>
    <row r="408" spans="1:8" x14ac:dyDescent="0.2">
      <c r="A408" t="s">
        <v>457</v>
      </c>
      <c r="B408" t="s">
        <v>5</v>
      </c>
      <c r="C408" t="s">
        <v>9</v>
      </c>
      <c r="D408" t="s">
        <v>7</v>
      </c>
      <c r="E408">
        <f>IF(_6678[[#This Row],[Vote]]="YEA",1,0)</f>
        <v>1</v>
      </c>
      <c r="F408" cm="1">
        <f t="array" ref="F408">_xlfn.XLOOKUP(Table816[Bill],Table2[Bill],Table2[Agree Value])</f>
        <v>0</v>
      </c>
      <c r="G408">
        <f>IF(_6678[[#This Row],[Value]]=_6678[[#This Row],[Agree]],_6678[[#This Row],[Count]],0)</f>
        <v>0</v>
      </c>
      <c r="H408" cm="1">
        <f t="array" ref="H408">_xlfn.XLOOKUP(Table816[Bill],Table2[Bill],Table2[Weight?],"Error")</f>
        <v>6</v>
      </c>
    </row>
    <row r="409" spans="1:8" x14ac:dyDescent="0.2">
      <c r="A409" t="s">
        <v>458</v>
      </c>
      <c r="B409" t="s">
        <v>5</v>
      </c>
      <c r="C409" t="s">
        <v>203</v>
      </c>
      <c r="D409" t="s">
        <v>7</v>
      </c>
      <c r="E409">
        <f>IF(_6678[[#This Row],[Vote]]="YEA",1,0)</f>
        <v>1</v>
      </c>
      <c r="F409" cm="1">
        <f t="array" ref="F409">_xlfn.XLOOKUP(Table816[Bill],Table2[Bill],Table2[Agree Value])</f>
        <v>0</v>
      </c>
      <c r="G409">
        <f>IF(_6678[[#This Row],[Value]]=_6678[[#This Row],[Agree]],_6678[[#This Row],[Count]],0)</f>
        <v>0</v>
      </c>
      <c r="H409" cm="1">
        <f t="array" ref="H409">_xlfn.XLOOKUP(Table816[Bill],Table2[Bill],Table2[Weight?],"Error")</f>
        <v>6</v>
      </c>
    </row>
    <row r="410" spans="1:8" x14ac:dyDescent="0.2">
      <c r="A410" t="s">
        <v>459</v>
      </c>
      <c r="B410" t="s">
        <v>5</v>
      </c>
      <c r="C410" t="s">
        <v>15</v>
      </c>
      <c r="D410" t="s">
        <v>7</v>
      </c>
      <c r="E410">
        <f>IF(_6678[[#This Row],[Vote]]="YEA",1,0)</f>
        <v>1</v>
      </c>
      <c r="F410" cm="1">
        <f t="array" ref="F410">_xlfn.XLOOKUP(Table816[Bill],Table2[Bill],Table2[Agree Value])</f>
        <v>0</v>
      </c>
      <c r="G410">
        <f>IF(_6678[[#This Row],[Value]]=_6678[[#This Row],[Agree]],_6678[[#This Row],[Count]],0)</f>
        <v>0</v>
      </c>
      <c r="H410" cm="1">
        <f t="array" ref="H410">_xlfn.XLOOKUP(Table816[Bill],Table2[Bill],Table2[Weight?],"Error")</f>
        <v>6</v>
      </c>
    </row>
    <row r="411" spans="1:8" x14ac:dyDescent="0.2">
      <c r="A411" t="s">
        <v>460</v>
      </c>
      <c r="B411" t="s">
        <v>5</v>
      </c>
      <c r="C411" t="s">
        <v>169</v>
      </c>
      <c r="D411" t="s">
        <v>7</v>
      </c>
      <c r="E411">
        <f>IF(_6678[[#This Row],[Vote]]="YEA",1,0)</f>
        <v>1</v>
      </c>
      <c r="F411" cm="1">
        <f t="array" ref="F411">_xlfn.XLOOKUP(Table816[Bill],Table2[Bill],Table2[Agree Value])</f>
        <v>0</v>
      </c>
      <c r="G411">
        <f>IF(_6678[[#This Row],[Value]]=_6678[[#This Row],[Agree]],_6678[[#This Row],[Count]],0)</f>
        <v>0</v>
      </c>
      <c r="H411" cm="1">
        <f t="array" ref="H411">_xlfn.XLOOKUP(Table816[Bill],Table2[Bill],Table2[Weight?],"Error")</f>
        <v>6</v>
      </c>
    </row>
    <row r="412" spans="1:8" x14ac:dyDescent="0.2">
      <c r="A412" t="s">
        <v>461</v>
      </c>
      <c r="B412" t="s">
        <v>1</v>
      </c>
      <c r="C412" t="s">
        <v>9</v>
      </c>
      <c r="D412" t="s">
        <v>3</v>
      </c>
      <c r="E412">
        <f>IF(_6678[[#This Row],[Vote]]="YEA",1,0)</f>
        <v>0</v>
      </c>
      <c r="F412" cm="1">
        <f t="array" ref="F412">_xlfn.XLOOKUP(Table816[Bill],Table2[Bill],Table2[Agree Value])</f>
        <v>0</v>
      </c>
      <c r="G412">
        <f>IF(_6678[[#This Row],[Value]]=_6678[[#This Row],[Agree]],_6678[[#This Row],[Count]],0)</f>
        <v>6</v>
      </c>
      <c r="H412" cm="1">
        <f t="array" ref="H412">_xlfn.XLOOKUP(Table816[Bill],Table2[Bill],Table2[Weight?],"Error")</f>
        <v>6</v>
      </c>
    </row>
    <row r="413" spans="1:8" x14ac:dyDescent="0.2">
      <c r="A413" t="s">
        <v>462</v>
      </c>
      <c r="B413" t="s">
        <v>1</v>
      </c>
      <c r="C413" t="s">
        <v>287</v>
      </c>
      <c r="D413" t="s">
        <v>7</v>
      </c>
      <c r="E413">
        <f>IF(_6678[[#This Row],[Vote]]="YEA",1,0)</f>
        <v>1</v>
      </c>
      <c r="F413" cm="1">
        <f t="array" ref="F413">_xlfn.XLOOKUP(Table816[Bill],Table2[Bill],Table2[Agree Value])</f>
        <v>0</v>
      </c>
      <c r="G413">
        <f>IF(_6678[[#This Row],[Value]]=_6678[[#This Row],[Agree]],_6678[[#This Row],[Count]],0)</f>
        <v>0</v>
      </c>
      <c r="H413" cm="1">
        <f t="array" ref="H413">_xlfn.XLOOKUP(Table816[Bill],Table2[Bill],Table2[Weight?],"Error")</f>
        <v>6</v>
      </c>
    </row>
    <row r="414" spans="1:8" x14ac:dyDescent="0.2">
      <c r="A414" t="s">
        <v>463</v>
      </c>
      <c r="B414" t="s">
        <v>1</v>
      </c>
      <c r="C414" t="s">
        <v>15</v>
      </c>
      <c r="D414" t="s">
        <v>3</v>
      </c>
      <c r="E414">
        <f>IF(_6678[[#This Row],[Vote]]="YEA",1,0)</f>
        <v>0</v>
      </c>
      <c r="F414" cm="1">
        <f t="array" ref="F414">_xlfn.XLOOKUP(Table816[Bill],Table2[Bill],Table2[Agree Value])</f>
        <v>0</v>
      </c>
      <c r="G414">
        <f>IF(_6678[[#This Row],[Value]]=_6678[[#This Row],[Agree]],_6678[[#This Row],[Count]],0)</f>
        <v>6</v>
      </c>
      <c r="H414" cm="1">
        <f t="array" ref="H414">_xlfn.XLOOKUP(Table816[Bill],Table2[Bill],Table2[Weight?],"Error")</f>
        <v>6</v>
      </c>
    </row>
    <row r="415" spans="1:8" x14ac:dyDescent="0.2">
      <c r="A415" t="s">
        <v>464</v>
      </c>
      <c r="B415" t="s">
        <v>1</v>
      </c>
      <c r="C415" t="s">
        <v>64</v>
      </c>
      <c r="D415" t="s">
        <v>3</v>
      </c>
      <c r="E415">
        <f>IF(_6678[[#This Row],[Vote]]="YEA",1,0)</f>
        <v>0</v>
      </c>
      <c r="F415" cm="1">
        <f t="array" ref="F415">_xlfn.XLOOKUP(Table816[Bill],Table2[Bill],Table2[Agree Value])</f>
        <v>0</v>
      </c>
      <c r="G415">
        <f>IF(_6678[[#This Row],[Value]]=_6678[[#This Row],[Agree]],_6678[[#This Row],[Count]],0)</f>
        <v>6</v>
      </c>
      <c r="H415" cm="1">
        <f t="array" ref="H415">_xlfn.XLOOKUP(Table816[Bill],Table2[Bill],Table2[Weight?],"Error")</f>
        <v>6</v>
      </c>
    </row>
    <row r="416" spans="1:8" x14ac:dyDescent="0.2">
      <c r="A416" t="s">
        <v>465</v>
      </c>
      <c r="B416" t="s">
        <v>5</v>
      </c>
      <c r="C416" t="s">
        <v>11</v>
      </c>
      <c r="D416" t="s">
        <v>7</v>
      </c>
      <c r="E416">
        <f>IF(_6678[[#This Row],[Vote]]="YEA",1,0)</f>
        <v>1</v>
      </c>
      <c r="F416" cm="1">
        <f t="array" ref="F416">_xlfn.XLOOKUP(Table816[Bill],Table2[Bill],Table2[Agree Value])</f>
        <v>0</v>
      </c>
      <c r="G416">
        <f>IF(_6678[[#This Row],[Value]]=_6678[[#This Row],[Agree]],_6678[[#This Row],[Count]],0)</f>
        <v>0</v>
      </c>
      <c r="H416" cm="1">
        <f t="array" ref="H416">_xlfn.XLOOKUP(Table816[Bill],Table2[Bill],Table2[Weight?],"Error")</f>
        <v>6</v>
      </c>
    </row>
    <row r="417" spans="1:8" x14ac:dyDescent="0.2">
      <c r="A417" t="s">
        <v>466</v>
      </c>
      <c r="B417" t="s">
        <v>5</v>
      </c>
      <c r="C417" t="s">
        <v>45</v>
      </c>
      <c r="D417" t="s">
        <v>7</v>
      </c>
      <c r="E417">
        <f>IF(_6678[[#This Row],[Vote]]="YEA",1,0)</f>
        <v>1</v>
      </c>
      <c r="F417" cm="1">
        <f t="array" ref="F417">_xlfn.XLOOKUP(Table816[Bill],Table2[Bill],Table2[Agree Value])</f>
        <v>0</v>
      </c>
      <c r="G417">
        <f>IF(_6678[[#This Row],[Value]]=_6678[[#This Row],[Agree]],_6678[[#This Row],[Count]],0)</f>
        <v>0</v>
      </c>
      <c r="H417" cm="1">
        <f t="array" ref="H417">_xlfn.XLOOKUP(Table816[Bill],Table2[Bill],Table2[Weight?],"Error")</f>
        <v>6</v>
      </c>
    </row>
    <row r="418" spans="1:8" x14ac:dyDescent="0.2">
      <c r="A418" t="s">
        <v>467</v>
      </c>
      <c r="B418" t="s">
        <v>5</v>
      </c>
      <c r="C418" t="s">
        <v>39</v>
      </c>
      <c r="D418" t="s">
        <v>7</v>
      </c>
      <c r="E418">
        <f>IF(_6678[[#This Row],[Vote]]="YEA",1,0)</f>
        <v>1</v>
      </c>
      <c r="F418" cm="1">
        <f t="array" ref="F418">_xlfn.XLOOKUP(Table816[Bill],Table2[Bill],Table2[Agree Value])</f>
        <v>0</v>
      </c>
      <c r="G418">
        <f>IF(_6678[[#This Row],[Value]]=_6678[[#This Row],[Agree]],_6678[[#This Row],[Count]],0)</f>
        <v>0</v>
      </c>
      <c r="H418" cm="1">
        <f t="array" ref="H418">_xlfn.XLOOKUP(Table816[Bill],Table2[Bill],Table2[Weight?],"Error")</f>
        <v>6</v>
      </c>
    </row>
    <row r="419" spans="1:8" x14ac:dyDescent="0.2">
      <c r="A419" t="s">
        <v>468</v>
      </c>
      <c r="B419" t="s">
        <v>1</v>
      </c>
      <c r="C419" t="s">
        <v>39</v>
      </c>
      <c r="D419" t="s">
        <v>3</v>
      </c>
      <c r="E419">
        <f>IF(_6678[[#This Row],[Vote]]="YEA",1,0)</f>
        <v>0</v>
      </c>
      <c r="F419" cm="1">
        <f t="array" ref="F419">_xlfn.XLOOKUP(Table816[Bill],Table2[Bill],Table2[Agree Value])</f>
        <v>0</v>
      </c>
      <c r="G419">
        <f>IF(_6678[[#This Row],[Value]]=_6678[[#This Row],[Agree]],_6678[[#This Row],[Count]],0)</f>
        <v>6</v>
      </c>
      <c r="H419" cm="1">
        <f t="array" ref="H419">_xlfn.XLOOKUP(Table816[Bill],Table2[Bill],Table2[Weight?],"Error")</f>
        <v>6</v>
      </c>
    </row>
    <row r="420" spans="1:8" x14ac:dyDescent="0.2">
      <c r="A420" t="s">
        <v>469</v>
      </c>
      <c r="B420" t="s">
        <v>1</v>
      </c>
      <c r="C420" t="s">
        <v>9</v>
      </c>
      <c r="D420" t="s">
        <v>3</v>
      </c>
      <c r="E420">
        <f>IF(_6678[[#This Row],[Vote]]="YEA",1,0)</f>
        <v>0</v>
      </c>
      <c r="F420" cm="1">
        <f t="array" ref="F420">_xlfn.XLOOKUP(Table816[Bill],Table2[Bill],Table2[Agree Value])</f>
        <v>0</v>
      </c>
      <c r="G420">
        <f>IF(_6678[[#This Row],[Value]]=_6678[[#This Row],[Agree]],_6678[[#This Row],[Count]],0)</f>
        <v>6</v>
      </c>
      <c r="H420" cm="1">
        <f t="array" ref="H420">_xlfn.XLOOKUP(Table816[Bill],Table2[Bill],Table2[Weight?],"Error")</f>
        <v>6</v>
      </c>
    </row>
    <row r="421" spans="1:8" x14ac:dyDescent="0.2">
      <c r="A421" t="s">
        <v>470</v>
      </c>
      <c r="B421" t="s">
        <v>1</v>
      </c>
      <c r="C421" t="s">
        <v>203</v>
      </c>
      <c r="D421" t="s">
        <v>3</v>
      </c>
      <c r="E421">
        <f>IF(_6678[[#This Row],[Vote]]="YEA",1,0)</f>
        <v>0</v>
      </c>
      <c r="F421" cm="1">
        <f t="array" ref="F421">_xlfn.XLOOKUP(Table816[Bill],Table2[Bill],Table2[Agree Value])</f>
        <v>0</v>
      </c>
      <c r="G421">
        <f>IF(_6678[[#This Row],[Value]]=_6678[[#This Row],[Agree]],_6678[[#This Row],[Count]],0)</f>
        <v>6</v>
      </c>
      <c r="H421" cm="1">
        <f t="array" ref="H421">_xlfn.XLOOKUP(Table816[Bill],Table2[Bill],Table2[Weight?],"Error")</f>
        <v>6</v>
      </c>
    </row>
    <row r="422" spans="1:8" x14ac:dyDescent="0.2">
      <c r="A422" t="s">
        <v>471</v>
      </c>
      <c r="B422" t="s">
        <v>5</v>
      </c>
      <c r="C422" t="s">
        <v>15</v>
      </c>
      <c r="D422" t="s">
        <v>7</v>
      </c>
      <c r="E422">
        <f>IF(_6678[[#This Row],[Vote]]="YEA",1,0)</f>
        <v>1</v>
      </c>
      <c r="F422" cm="1">
        <f t="array" ref="F422">_xlfn.XLOOKUP(Table816[Bill],Table2[Bill],Table2[Agree Value])</f>
        <v>0</v>
      </c>
      <c r="G422">
        <f>IF(_6678[[#This Row],[Value]]=_6678[[#This Row],[Agree]],_6678[[#This Row],[Count]],0)</f>
        <v>0</v>
      </c>
      <c r="H422" cm="1">
        <f t="array" ref="H422">_xlfn.XLOOKUP(Table816[Bill],Table2[Bill],Table2[Weight?],"Error")</f>
        <v>6</v>
      </c>
    </row>
    <row r="423" spans="1:8" x14ac:dyDescent="0.2">
      <c r="A423" t="s">
        <v>472</v>
      </c>
      <c r="B423" t="s">
        <v>5</v>
      </c>
      <c r="C423" t="s">
        <v>39</v>
      </c>
      <c r="D423" t="s">
        <v>7</v>
      </c>
      <c r="E423">
        <f>IF(_6678[[#This Row],[Vote]]="YEA",1,0)</f>
        <v>1</v>
      </c>
      <c r="F423" cm="1">
        <f t="array" ref="F423">_xlfn.XLOOKUP(Table816[Bill],Table2[Bill],Table2[Agree Value])</f>
        <v>0</v>
      </c>
      <c r="G423">
        <f>IF(_6678[[#This Row],[Value]]=_6678[[#This Row],[Agree]],_6678[[#This Row],[Count]],0)</f>
        <v>0</v>
      </c>
      <c r="H423" cm="1">
        <f t="array" ref="H423">_xlfn.XLOOKUP(Table816[Bill],Table2[Bill],Table2[Weight?],"Error")</f>
        <v>6</v>
      </c>
    </row>
    <row r="424" spans="1:8" x14ac:dyDescent="0.2">
      <c r="A424" t="s">
        <v>473</v>
      </c>
      <c r="B424" t="s">
        <v>5</v>
      </c>
      <c r="C424" t="s">
        <v>31</v>
      </c>
      <c r="D424" t="s">
        <v>7</v>
      </c>
      <c r="E424">
        <f>IF(_6678[[#This Row],[Vote]]="YEA",1,0)</f>
        <v>1</v>
      </c>
      <c r="F424" cm="1">
        <f t="array" ref="F424">_xlfn.XLOOKUP(Table816[Bill],Table2[Bill],Table2[Agree Value])</f>
        <v>0</v>
      </c>
      <c r="G424">
        <f>IF(_6678[[#This Row],[Value]]=_6678[[#This Row],[Agree]],_6678[[#This Row],[Count]],0)</f>
        <v>0</v>
      </c>
      <c r="H424" cm="1">
        <f t="array" ref="H424">_xlfn.XLOOKUP(Table816[Bill],Table2[Bill],Table2[Weight?],"Error")</f>
        <v>6</v>
      </c>
    </row>
    <row r="425" spans="1:8" x14ac:dyDescent="0.2">
      <c r="A425" t="s">
        <v>474</v>
      </c>
      <c r="B425" t="s">
        <v>5</v>
      </c>
      <c r="C425" t="s">
        <v>123</v>
      </c>
      <c r="D425" t="s">
        <v>7</v>
      </c>
      <c r="E425">
        <f>IF(_6678[[#This Row],[Vote]]="YEA",1,0)</f>
        <v>1</v>
      </c>
      <c r="F425" cm="1">
        <f t="array" ref="F425">_xlfn.XLOOKUP(Table816[Bill],Table2[Bill],Table2[Agree Value])</f>
        <v>0</v>
      </c>
      <c r="G425">
        <f>IF(_6678[[#This Row],[Value]]=_6678[[#This Row],[Agree]],_6678[[#This Row],[Count]],0)</f>
        <v>0</v>
      </c>
      <c r="H425" cm="1">
        <f t="array" ref="H425">_xlfn.XLOOKUP(Table816[Bill],Table2[Bill],Table2[Weight?],"Error")</f>
        <v>6</v>
      </c>
    </row>
    <row r="426" spans="1:8" x14ac:dyDescent="0.2">
      <c r="A426" t="s">
        <v>475</v>
      </c>
      <c r="B426" t="s">
        <v>1</v>
      </c>
      <c r="C426" t="s">
        <v>47</v>
      </c>
      <c r="D426" t="s">
        <v>400</v>
      </c>
      <c r="E426">
        <f>IF(_6678[[#This Row],[Vote]]="YEA",1,0)</f>
        <v>0</v>
      </c>
      <c r="F426" cm="1">
        <f t="array" ref="F426">_xlfn.XLOOKUP(Table816[Bill],Table2[Bill],Table2[Agree Value])</f>
        <v>0</v>
      </c>
      <c r="G426">
        <f>IF(_6678[[#This Row],[Value]]=_6678[[#This Row],[Agree]],_6678[[#This Row],[Count]],0)</f>
        <v>6</v>
      </c>
      <c r="H426" cm="1">
        <f t="array" ref="H426">_xlfn.XLOOKUP(Table816[Bill],Table2[Bill],Table2[Weight?],"Error")</f>
        <v>6</v>
      </c>
    </row>
    <row r="427" spans="1:8" x14ac:dyDescent="0.2">
      <c r="A427" t="s">
        <v>476</v>
      </c>
      <c r="B427" t="s">
        <v>1</v>
      </c>
      <c r="C427" t="s">
        <v>66</v>
      </c>
      <c r="D427" t="s">
        <v>7</v>
      </c>
      <c r="E427">
        <f>IF(_6678[[#This Row],[Vote]]="YEA",1,0)</f>
        <v>1</v>
      </c>
      <c r="F427" cm="1">
        <f t="array" ref="F427">_xlfn.XLOOKUP(Table816[Bill],Table2[Bill],Table2[Agree Value])</f>
        <v>0</v>
      </c>
      <c r="G427">
        <f>IF(_6678[[#This Row],[Value]]=_6678[[#This Row],[Agree]],_6678[[#This Row],[Count]],0)</f>
        <v>0</v>
      </c>
      <c r="H427" cm="1">
        <f t="array" ref="H427">_xlfn.XLOOKUP(Table816[Bill],Table2[Bill],Table2[Weight?],"Error")</f>
        <v>6</v>
      </c>
    </row>
    <row r="428" spans="1:8" x14ac:dyDescent="0.2">
      <c r="A428" t="s">
        <v>477</v>
      </c>
      <c r="B428" t="s">
        <v>1</v>
      </c>
      <c r="C428" t="s">
        <v>13</v>
      </c>
      <c r="D428" t="s">
        <v>3</v>
      </c>
      <c r="E428">
        <f>IF(_6678[[#This Row],[Vote]]="YEA",1,0)</f>
        <v>0</v>
      </c>
      <c r="F428" cm="1">
        <f t="array" ref="F428">_xlfn.XLOOKUP(Table816[Bill],Table2[Bill],Table2[Agree Value])</f>
        <v>0</v>
      </c>
      <c r="G428">
        <f>IF(_6678[[#This Row],[Value]]=_6678[[#This Row],[Agree]],_6678[[#This Row],[Count]],0)</f>
        <v>6</v>
      </c>
      <c r="H428" cm="1">
        <f t="array" ref="H428">_xlfn.XLOOKUP(Table816[Bill],Table2[Bill],Table2[Weight?],"Error")</f>
        <v>6</v>
      </c>
    </row>
    <row r="429" spans="1:8" x14ac:dyDescent="0.2">
      <c r="A429" t="s">
        <v>478</v>
      </c>
      <c r="B429" t="s">
        <v>5</v>
      </c>
      <c r="C429" t="s">
        <v>64</v>
      </c>
      <c r="D429" t="s">
        <v>7</v>
      </c>
      <c r="E429">
        <f>IF(_6678[[#This Row],[Vote]]="YEA",1,0)</f>
        <v>1</v>
      </c>
      <c r="F429" cm="1">
        <f t="array" ref="F429">_xlfn.XLOOKUP(Table816[Bill],Table2[Bill],Table2[Agree Value])</f>
        <v>0</v>
      </c>
      <c r="G429">
        <f>IF(_6678[[#This Row],[Value]]=_6678[[#This Row],[Agree]],_6678[[#This Row],[Count]],0)</f>
        <v>0</v>
      </c>
      <c r="H429" cm="1">
        <f t="array" ref="H429">_xlfn.XLOOKUP(Table816[Bill],Table2[Bill],Table2[Weight?],"Error")</f>
        <v>6</v>
      </c>
    </row>
    <row r="430" spans="1:8" x14ac:dyDescent="0.2">
      <c r="A430" t="s">
        <v>479</v>
      </c>
      <c r="B430" t="s">
        <v>5</v>
      </c>
      <c r="C430" t="s">
        <v>15</v>
      </c>
      <c r="D430" t="s">
        <v>7</v>
      </c>
      <c r="E430">
        <f>IF(_6678[[#This Row],[Vote]]="YEA",1,0)</f>
        <v>1</v>
      </c>
      <c r="F430" cm="1">
        <f t="array" ref="F430">_xlfn.XLOOKUP(Table816[Bill],Table2[Bill],Table2[Agree Value])</f>
        <v>0</v>
      </c>
      <c r="G430">
        <f>IF(_6678[[#This Row],[Value]]=_6678[[#This Row],[Agree]],_6678[[#This Row],[Count]],0)</f>
        <v>0</v>
      </c>
      <c r="H430" cm="1">
        <f t="array" ref="H430">_xlfn.XLOOKUP(Table816[Bill],Table2[Bill],Table2[Weight?],"Error")</f>
        <v>6</v>
      </c>
    </row>
    <row r="431" spans="1:8" x14ac:dyDescent="0.2">
      <c r="A431" t="s">
        <v>480</v>
      </c>
      <c r="B431" t="s">
        <v>1</v>
      </c>
      <c r="C431" t="s">
        <v>39</v>
      </c>
      <c r="D431" t="s">
        <v>3</v>
      </c>
      <c r="E431">
        <f>IF(_6678[[#This Row],[Vote]]="YEA",1,0)</f>
        <v>0</v>
      </c>
      <c r="F431" cm="1">
        <f t="array" ref="F431">_xlfn.XLOOKUP(Table816[Bill],Table2[Bill],Table2[Agree Value])</f>
        <v>0</v>
      </c>
      <c r="G431">
        <f>IF(_6678[[#This Row],[Value]]=_6678[[#This Row],[Agree]],_6678[[#This Row],[Count]],0)</f>
        <v>6</v>
      </c>
      <c r="H431" cm="1">
        <f t="array" ref="H431">_xlfn.XLOOKUP(Table816[Bill],Table2[Bill],Table2[Weight?],"Error")</f>
        <v>6</v>
      </c>
    </row>
    <row r="432" spans="1:8" x14ac:dyDescent="0.2">
      <c r="A432" t="s">
        <v>481</v>
      </c>
      <c r="B432" t="s">
        <v>5</v>
      </c>
      <c r="C432" t="s">
        <v>108</v>
      </c>
      <c r="D432" t="s">
        <v>7</v>
      </c>
      <c r="E432">
        <f>IF(_6678[[#This Row],[Vote]]="YEA",1,0)</f>
        <v>1</v>
      </c>
      <c r="F432" cm="1">
        <f t="array" ref="F432">_xlfn.XLOOKUP(Table816[Bill],Table2[Bill],Table2[Agree Value])</f>
        <v>0</v>
      </c>
      <c r="G432">
        <f>IF(_6678[[#This Row],[Value]]=_6678[[#This Row],[Agree]],_6678[[#This Row],[Count]],0)</f>
        <v>0</v>
      </c>
      <c r="H432" cm="1">
        <f t="array" ref="H432">_xlfn.XLOOKUP(Table816[Bill],Table2[Bill],Table2[Weight?],"Error")</f>
        <v>6</v>
      </c>
    </row>
    <row r="433" spans="1:8" x14ac:dyDescent="0.2">
      <c r="A433" t="s">
        <v>482</v>
      </c>
      <c r="B433" t="s">
        <v>5</v>
      </c>
      <c r="C433" t="s">
        <v>47</v>
      </c>
      <c r="D433" t="s">
        <v>7</v>
      </c>
      <c r="E433">
        <f>IF(_6678[[#This Row],[Vote]]="YEA",1,0)</f>
        <v>1</v>
      </c>
      <c r="F433" cm="1">
        <f t="array" ref="F433">_xlfn.XLOOKUP(Table816[Bill],Table2[Bill],Table2[Agree Value])</f>
        <v>0</v>
      </c>
      <c r="G433">
        <f>IF(_6678[[#This Row],[Value]]=_6678[[#This Row],[Agree]],_6678[[#This Row],[Count]],0)</f>
        <v>0</v>
      </c>
      <c r="H433" cm="1">
        <f t="array" ref="H433">_xlfn.XLOOKUP(Table816[Bill],Table2[Bill],Table2[Weight?],"Error")</f>
        <v>6</v>
      </c>
    </row>
    <row r="434" spans="1:8" x14ac:dyDescent="0.2">
      <c r="A434" t="s">
        <v>483</v>
      </c>
      <c r="B434" t="s">
        <v>5</v>
      </c>
      <c r="C434" t="s">
        <v>123</v>
      </c>
      <c r="D434" t="s">
        <v>7</v>
      </c>
      <c r="E434">
        <f>IF(_6678[[#This Row],[Vote]]="YEA",1,0)</f>
        <v>1</v>
      </c>
      <c r="F434" cm="1">
        <f t="array" ref="F434">_xlfn.XLOOKUP(Table816[Bill],Table2[Bill],Table2[Agree Value])</f>
        <v>0</v>
      </c>
      <c r="G434">
        <f>IF(_6678[[#This Row],[Value]]=_6678[[#This Row],[Agree]],_6678[[#This Row],[Count]],0)</f>
        <v>0</v>
      </c>
      <c r="H434" cm="1">
        <f t="array" ref="H434">_xlfn.XLOOKUP(Table816[Bill],Table2[Bill],Table2[Weight?],"Error")</f>
        <v>6</v>
      </c>
    </row>
    <row r="435" spans="1:8" x14ac:dyDescent="0.2">
      <c r="A435" t="s">
        <v>484</v>
      </c>
      <c r="B435" t="s">
        <v>5</v>
      </c>
      <c r="C435" t="s">
        <v>29</v>
      </c>
      <c r="D435" t="s">
        <v>7</v>
      </c>
      <c r="E435">
        <f>IF(_6678[[#This Row],[Vote]]="YEA",1,0)</f>
        <v>1</v>
      </c>
      <c r="F435" cm="1">
        <f t="array" ref="F435">_xlfn.XLOOKUP(Table816[Bill],Table2[Bill],Table2[Agree Value])</f>
        <v>0</v>
      </c>
      <c r="G435">
        <f>IF(_6678[[#This Row],[Value]]=_6678[[#This Row],[Agree]],_6678[[#This Row],[Count]],0)</f>
        <v>0</v>
      </c>
      <c r="H435" cm="1">
        <f t="array" ref="H435">_xlfn.XLOOKUP(Table816[Bill],Table2[Bill],Table2[Weight?],"Error")</f>
        <v>6</v>
      </c>
    </row>
    <row r="436" spans="1:8" x14ac:dyDescent="0.2">
      <c r="A436" t="s">
        <v>485</v>
      </c>
      <c r="B436" t="s">
        <v>5</v>
      </c>
      <c r="C436" t="s">
        <v>387</v>
      </c>
      <c r="D436" t="s">
        <v>7</v>
      </c>
      <c r="E436">
        <f>IF(_6678[[#This Row],[Vote]]="YEA",1,0)</f>
        <v>1</v>
      </c>
      <c r="F436" cm="1">
        <f t="array" ref="F436">_xlfn.XLOOKUP(Table816[Bill],Table2[Bill],Table2[Agree Value])</f>
        <v>0</v>
      </c>
      <c r="G436">
        <f>IF(_6678[[#This Row],[Value]]=_6678[[#This Row],[Agree]],_6678[[#This Row],[Count]],0)</f>
        <v>0</v>
      </c>
      <c r="H436" cm="1">
        <f t="array" ref="H436">_xlfn.XLOOKUP(Table816[Bill],Table2[Bill],Table2[Weight?],"Error")</f>
        <v>6</v>
      </c>
    </row>
    <row r="437" spans="1:8" x14ac:dyDescent="0.2">
      <c r="A437" t="s">
        <v>485</v>
      </c>
      <c r="B437" t="s">
        <v>5</v>
      </c>
      <c r="C437" t="s">
        <v>387</v>
      </c>
      <c r="D437" t="s">
        <v>7</v>
      </c>
      <c r="E437">
        <f>IF(_6678[[#This Row],[Vote]]="YEA",1,0)</f>
        <v>1</v>
      </c>
      <c r="F437" cm="1">
        <f t="array" ref="F437">_xlfn.XLOOKUP(Table816[Bill],Table2[Bill],Table2[Agree Value])</f>
        <v>0</v>
      </c>
      <c r="G437">
        <f>IF(_6678[[#This Row],[Value]]=_6678[[#This Row],[Agree]],_6678[[#This Row],[Count]],0)</f>
        <v>0</v>
      </c>
      <c r="H437" cm="1">
        <f t="array" ref="H437">_xlfn.XLOOKUP(Table816[Bill],Table2[Bill],Table2[Weight?],"Error")</f>
        <v>6</v>
      </c>
    </row>
  </sheetData>
  <hyperlinks>
    <hyperlink ref="B1" r:id="rId1" display="https://clerk.house.gov/Votes/202417" xr:uid="{ADABD2D9-FE96-4D6E-958C-7A800B099643}"/>
  </hyperlinks>
  <pageMargins left="0.7" right="0.7" top="0.75" bottom="0.75" header="0.3" footer="0.3"/>
  <pageSetup orientation="portrait" r:id="rId2"/>
  <tableParts count="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8C148-A673-410A-9694-F4225943E9DD}">
  <dimension ref="A1:H437"/>
  <sheetViews>
    <sheetView workbookViewId="0">
      <selection activeCell="B2" sqref="B2"/>
    </sheetView>
  </sheetViews>
  <sheetFormatPr baseColWidth="10" defaultColWidth="8.83203125" defaultRowHeight="15" x14ac:dyDescent="0.2"/>
  <cols>
    <col min="1" max="1" width="10.33203125" customWidth="1"/>
    <col min="3" max="3" width="19.83203125" customWidth="1"/>
    <col min="4" max="5" width="16.83203125" customWidth="1"/>
  </cols>
  <sheetData>
    <row r="1" spans="1:8" x14ac:dyDescent="0.2">
      <c r="A1" t="s">
        <v>523</v>
      </c>
      <c r="B1" s="6" t="s">
        <v>585</v>
      </c>
    </row>
    <row r="2" spans="1:8" x14ac:dyDescent="0.2">
      <c r="A2" t="s">
        <v>501</v>
      </c>
      <c r="B2" s="6"/>
    </row>
    <row r="3" spans="1:8" x14ac:dyDescent="0.2">
      <c r="A3" t="s">
        <v>580</v>
      </c>
      <c r="B3" s="6"/>
    </row>
    <row r="4" spans="1:8" x14ac:dyDescent="0.2">
      <c r="A4" t="s">
        <v>486</v>
      </c>
      <c r="B4" t="s">
        <v>487</v>
      </c>
      <c r="C4" t="s">
        <v>488</v>
      </c>
      <c r="D4" t="s">
        <v>489</v>
      </c>
      <c r="E4" t="s">
        <v>507</v>
      </c>
      <c r="F4" t="s">
        <v>502</v>
      </c>
      <c r="G4" t="s">
        <v>499</v>
      </c>
      <c r="H4" s="10" t="s">
        <v>553</v>
      </c>
    </row>
    <row r="5" spans="1:8" x14ac:dyDescent="0.2">
      <c r="A5" t="s">
        <v>0</v>
      </c>
      <c r="B5" t="s">
        <v>1</v>
      </c>
      <c r="C5" t="s">
        <v>2</v>
      </c>
      <c r="D5" t="s">
        <v>7</v>
      </c>
      <c r="E5">
        <f>IF(_773[[#This Row],[Vote]]="YEA",1,0)</f>
        <v>1</v>
      </c>
      <c r="F5" cm="1">
        <f t="array" ref="F5">_xlfn.XLOOKUP(Table8162123[Bill],Table2[Bill],Table2[Agree Value])</f>
        <v>1</v>
      </c>
      <c r="G5">
        <f>IF(_773[[#This Row],[Value]]=_773[[#This Row],[Agree]],_773[[#This Row],[Count]],0)</f>
        <v>5</v>
      </c>
      <c r="H5" cm="1">
        <f t="array" ref="H5">_xlfn.XLOOKUP(Table8162123[Bill],Table2[Bill],Table2[Weight?],"Error")</f>
        <v>5</v>
      </c>
    </row>
    <row r="6" spans="1:8" x14ac:dyDescent="0.2">
      <c r="A6" t="s">
        <v>4</v>
      </c>
      <c r="B6" t="s">
        <v>5</v>
      </c>
      <c r="C6" t="s">
        <v>6</v>
      </c>
      <c r="D6" t="s">
        <v>3</v>
      </c>
      <c r="E6">
        <f>IF(_773[[#This Row],[Vote]]="YEA",1,0)</f>
        <v>0</v>
      </c>
      <c r="F6" cm="1">
        <f t="array" ref="F6">_xlfn.XLOOKUP(Table8162123[Bill],Table2[Bill],Table2[Agree Value])</f>
        <v>1</v>
      </c>
      <c r="G6">
        <f>IF(_773[[#This Row],[Value]]=_773[[#This Row],[Agree]],_773[[#This Row],[Count]],0)</f>
        <v>0</v>
      </c>
      <c r="H6" cm="1">
        <f t="array" ref="H6">_xlfn.XLOOKUP(Table8162123[Bill],Table2[Bill],Table2[Weight?],"Error")</f>
        <v>5</v>
      </c>
    </row>
    <row r="7" spans="1:8" x14ac:dyDescent="0.2">
      <c r="A7" t="s">
        <v>8</v>
      </c>
      <c r="B7" t="s">
        <v>1</v>
      </c>
      <c r="C7" t="s">
        <v>9</v>
      </c>
      <c r="D7" t="s">
        <v>7</v>
      </c>
      <c r="E7">
        <f>IF(_773[[#This Row],[Vote]]="YEA",1,0)</f>
        <v>1</v>
      </c>
      <c r="F7" cm="1">
        <f t="array" ref="F7">_xlfn.XLOOKUP(Table8162123[Bill],Table2[Bill],Table2[Agree Value])</f>
        <v>1</v>
      </c>
      <c r="G7">
        <f>IF(_773[[#This Row],[Value]]=_773[[#This Row],[Agree]],_773[[#This Row],[Count]],0)</f>
        <v>5</v>
      </c>
      <c r="H7" cm="1">
        <f t="array" ref="H7">_xlfn.XLOOKUP(Table8162123[Bill],Table2[Bill],Table2[Weight?],"Error")</f>
        <v>5</v>
      </c>
    </row>
    <row r="8" spans="1:8" x14ac:dyDescent="0.2">
      <c r="A8" t="s">
        <v>10</v>
      </c>
      <c r="B8" t="s">
        <v>5</v>
      </c>
      <c r="C8" t="s">
        <v>11</v>
      </c>
      <c r="D8" t="s">
        <v>3</v>
      </c>
      <c r="E8">
        <f>IF(_773[[#This Row],[Vote]]="YEA",1,0)</f>
        <v>0</v>
      </c>
      <c r="F8" cm="1">
        <f t="array" ref="F8">_xlfn.XLOOKUP(Table8162123[Bill],Table2[Bill],Table2[Agree Value])</f>
        <v>1</v>
      </c>
      <c r="G8">
        <f>IF(_773[[#This Row],[Value]]=_773[[#This Row],[Agree]],_773[[#This Row],[Count]],0)</f>
        <v>0</v>
      </c>
      <c r="H8" cm="1">
        <f t="array" ref="H8">_xlfn.XLOOKUP(Table8162123[Bill],Table2[Bill],Table2[Weight?],"Error")</f>
        <v>5</v>
      </c>
    </row>
    <row r="9" spans="1:8" x14ac:dyDescent="0.2">
      <c r="A9" t="s">
        <v>12</v>
      </c>
      <c r="B9" t="s">
        <v>5</v>
      </c>
      <c r="C9" t="s">
        <v>13</v>
      </c>
      <c r="D9" t="s">
        <v>3</v>
      </c>
      <c r="E9">
        <f>IF(_773[[#This Row],[Vote]]="YEA",1,0)</f>
        <v>0</v>
      </c>
      <c r="F9" cm="1">
        <f t="array" ref="F9">_xlfn.XLOOKUP(Table8162123[Bill],Table2[Bill],Table2[Agree Value])</f>
        <v>1</v>
      </c>
      <c r="G9">
        <f>IF(_773[[#This Row],[Value]]=_773[[#This Row],[Agree]],_773[[#This Row],[Count]],0)</f>
        <v>0</v>
      </c>
      <c r="H9" cm="1">
        <f t="array" ref="H9">_xlfn.XLOOKUP(Table8162123[Bill],Table2[Bill],Table2[Weight?],"Error")</f>
        <v>5</v>
      </c>
    </row>
    <row r="10" spans="1:8" x14ac:dyDescent="0.2">
      <c r="A10" t="s">
        <v>14</v>
      </c>
      <c r="B10" t="s">
        <v>1</v>
      </c>
      <c r="C10" t="s">
        <v>15</v>
      </c>
      <c r="D10" t="s">
        <v>3</v>
      </c>
      <c r="E10">
        <f>IF(_773[[#This Row],[Vote]]="YEA",1,0)</f>
        <v>0</v>
      </c>
      <c r="F10" cm="1">
        <f t="array" ref="F10">_xlfn.XLOOKUP(Table8162123[Bill],Table2[Bill],Table2[Agree Value])</f>
        <v>1</v>
      </c>
      <c r="G10">
        <f>IF(_773[[#This Row],[Value]]=_773[[#This Row],[Agree]],_773[[#This Row],[Count]],0)</f>
        <v>0</v>
      </c>
      <c r="H10" cm="1">
        <f t="array" ref="H10">_xlfn.XLOOKUP(Table8162123[Bill],Table2[Bill],Table2[Weight?],"Error")</f>
        <v>5</v>
      </c>
    </row>
    <row r="11" spans="1:8" x14ac:dyDescent="0.2">
      <c r="A11" t="s">
        <v>18</v>
      </c>
      <c r="B11" t="s">
        <v>5</v>
      </c>
      <c r="C11" t="s">
        <v>19</v>
      </c>
      <c r="D11" t="s">
        <v>3</v>
      </c>
      <c r="E11">
        <f>IF(_773[[#This Row],[Vote]]="YEA",1,0)</f>
        <v>0</v>
      </c>
      <c r="F11" cm="1">
        <f t="array" ref="F11">_xlfn.XLOOKUP(Table8162123[Bill],Table2[Bill],Table2[Agree Value])</f>
        <v>1</v>
      </c>
      <c r="G11">
        <f>IF(_773[[#This Row],[Value]]=_773[[#This Row],[Agree]],_773[[#This Row],[Count]],0)</f>
        <v>0</v>
      </c>
      <c r="H11" cm="1">
        <f t="array" ref="H11">_xlfn.XLOOKUP(Table8162123[Bill],Table2[Bill],Table2[Weight?],"Error")</f>
        <v>5</v>
      </c>
    </row>
    <row r="12" spans="1:8" x14ac:dyDescent="0.2">
      <c r="A12" t="s">
        <v>20</v>
      </c>
      <c r="B12" t="s">
        <v>5</v>
      </c>
      <c r="C12" t="s">
        <v>21</v>
      </c>
      <c r="D12" t="s">
        <v>3</v>
      </c>
      <c r="E12">
        <f>IF(_773[[#This Row],[Vote]]="YEA",1,0)</f>
        <v>0</v>
      </c>
      <c r="F12" cm="1">
        <f t="array" ref="F12">_xlfn.XLOOKUP(Table8162123[Bill],Table2[Bill],Table2[Agree Value])</f>
        <v>1</v>
      </c>
      <c r="G12">
        <f>IF(_773[[#This Row],[Value]]=_773[[#This Row],[Agree]],_773[[#This Row],[Count]],0)</f>
        <v>0</v>
      </c>
      <c r="H12" cm="1">
        <f t="array" ref="H12">_xlfn.XLOOKUP(Table8162123[Bill],Table2[Bill],Table2[Weight?],"Error")</f>
        <v>5</v>
      </c>
    </row>
    <row r="13" spans="1:8" x14ac:dyDescent="0.2">
      <c r="A13" t="s">
        <v>22</v>
      </c>
      <c r="B13" t="s">
        <v>5</v>
      </c>
      <c r="C13" t="s">
        <v>15</v>
      </c>
      <c r="D13" t="s">
        <v>3</v>
      </c>
      <c r="E13">
        <f>IF(_773[[#This Row],[Vote]]="YEA",1,0)</f>
        <v>0</v>
      </c>
      <c r="F13" cm="1">
        <f t="array" ref="F13">_xlfn.XLOOKUP(Table8162123[Bill],Table2[Bill],Table2[Agree Value])</f>
        <v>1</v>
      </c>
      <c r="G13">
        <f>IF(_773[[#This Row],[Value]]=_773[[#This Row],[Agree]],_773[[#This Row],[Count]],0)</f>
        <v>0</v>
      </c>
      <c r="H13" cm="1">
        <f t="array" ref="H13">_xlfn.XLOOKUP(Table8162123[Bill],Table2[Bill],Table2[Weight?],"Error")</f>
        <v>5</v>
      </c>
    </row>
    <row r="14" spans="1:8" x14ac:dyDescent="0.2">
      <c r="A14" t="s">
        <v>23</v>
      </c>
      <c r="B14" t="s">
        <v>1</v>
      </c>
      <c r="C14" t="s">
        <v>24</v>
      </c>
      <c r="D14" t="s">
        <v>3</v>
      </c>
      <c r="E14">
        <f>IF(_773[[#This Row],[Vote]]="YEA",1,0)</f>
        <v>0</v>
      </c>
      <c r="F14" cm="1">
        <f t="array" ref="F14">_xlfn.XLOOKUP(Table8162123[Bill],Table2[Bill],Table2[Agree Value])</f>
        <v>1</v>
      </c>
      <c r="G14">
        <f>IF(_773[[#This Row],[Value]]=_773[[#This Row],[Agree]],_773[[#This Row],[Count]],0)</f>
        <v>0</v>
      </c>
      <c r="H14" cm="1">
        <f t="array" ref="H14">_xlfn.XLOOKUP(Table8162123[Bill],Table2[Bill],Table2[Weight?],"Error")</f>
        <v>5</v>
      </c>
    </row>
    <row r="15" spans="1:8" x14ac:dyDescent="0.2">
      <c r="A15" t="s">
        <v>25</v>
      </c>
      <c r="B15" t="s">
        <v>5</v>
      </c>
      <c r="C15" t="s">
        <v>15</v>
      </c>
      <c r="D15" t="s">
        <v>3</v>
      </c>
      <c r="E15">
        <f>IF(_773[[#This Row],[Vote]]="YEA",1,0)</f>
        <v>0</v>
      </c>
      <c r="F15" cm="1">
        <f t="array" ref="F15">_xlfn.XLOOKUP(Table8162123[Bill],Table2[Bill],Table2[Agree Value])</f>
        <v>1</v>
      </c>
      <c r="G15">
        <f>IF(_773[[#This Row],[Value]]=_773[[#This Row],[Agree]],_773[[#This Row],[Count]],0)</f>
        <v>0</v>
      </c>
      <c r="H15" cm="1">
        <f t="array" ref="H15">_xlfn.XLOOKUP(Table8162123[Bill],Table2[Bill],Table2[Weight?],"Error")</f>
        <v>5</v>
      </c>
    </row>
    <row r="16" spans="1:8" x14ac:dyDescent="0.2">
      <c r="A16" t="s">
        <v>26</v>
      </c>
      <c r="B16" t="s">
        <v>5</v>
      </c>
      <c r="C16" t="s">
        <v>27</v>
      </c>
      <c r="D16" t="s">
        <v>7</v>
      </c>
      <c r="E16">
        <f>IF(_773[[#This Row],[Vote]]="YEA",1,0)</f>
        <v>1</v>
      </c>
      <c r="F16" cm="1">
        <f t="array" ref="F16">_xlfn.XLOOKUP(Table8162123[Bill],Table2[Bill],Table2[Agree Value])</f>
        <v>1</v>
      </c>
      <c r="G16">
        <f>IF(_773[[#This Row],[Value]]=_773[[#This Row],[Agree]],_773[[#This Row],[Count]],0)</f>
        <v>5</v>
      </c>
      <c r="H16" cm="1">
        <f t="array" ref="H16">_xlfn.XLOOKUP(Table8162123[Bill],Table2[Bill],Table2[Weight?],"Error")</f>
        <v>5</v>
      </c>
    </row>
    <row r="17" spans="1:8" x14ac:dyDescent="0.2">
      <c r="A17" t="s">
        <v>28</v>
      </c>
      <c r="B17" t="s">
        <v>5</v>
      </c>
      <c r="C17" t="s">
        <v>29</v>
      </c>
      <c r="D17" t="s">
        <v>3</v>
      </c>
      <c r="E17">
        <f>IF(_773[[#This Row],[Vote]]="YEA",1,0)</f>
        <v>0</v>
      </c>
      <c r="F17" cm="1">
        <f t="array" ref="F17">_xlfn.XLOOKUP(Table8162123[Bill],Table2[Bill],Table2[Agree Value])</f>
        <v>1</v>
      </c>
      <c r="G17">
        <f>IF(_773[[#This Row],[Value]]=_773[[#This Row],[Agree]],_773[[#This Row],[Count]],0)</f>
        <v>0</v>
      </c>
      <c r="H17" cm="1">
        <f t="array" ref="H17">_xlfn.XLOOKUP(Table8162123[Bill],Table2[Bill],Table2[Weight?],"Error")</f>
        <v>5</v>
      </c>
    </row>
    <row r="18" spans="1:8" x14ac:dyDescent="0.2">
      <c r="A18" t="s">
        <v>30</v>
      </c>
      <c r="B18" t="s">
        <v>5</v>
      </c>
      <c r="C18" t="s">
        <v>31</v>
      </c>
      <c r="D18" t="s">
        <v>3</v>
      </c>
      <c r="E18">
        <f>IF(_773[[#This Row],[Vote]]="YEA",1,0)</f>
        <v>0</v>
      </c>
      <c r="F18" cm="1">
        <f t="array" ref="F18">_xlfn.XLOOKUP(Table8162123[Bill],Table2[Bill],Table2[Agree Value])</f>
        <v>1</v>
      </c>
      <c r="G18">
        <f>IF(_773[[#This Row],[Value]]=_773[[#This Row],[Agree]],_773[[#This Row],[Count]],0)</f>
        <v>0</v>
      </c>
      <c r="H18" cm="1">
        <f t="array" ref="H18">_xlfn.XLOOKUP(Table8162123[Bill],Table2[Bill],Table2[Weight?],"Error")</f>
        <v>5</v>
      </c>
    </row>
    <row r="19" spans="1:8" x14ac:dyDescent="0.2">
      <c r="A19" t="s">
        <v>32</v>
      </c>
      <c r="B19" t="s">
        <v>1</v>
      </c>
      <c r="C19" t="s">
        <v>33</v>
      </c>
      <c r="D19" t="s">
        <v>7</v>
      </c>
      <c r="E19">
        <f>IF(_773[[#This Row],[Vote]]="YEA",1,0)</f>
        <v>1</v>
      </c>
      <c r="F19" cm="1">
        <f t="array" ref="F19">_xlfn.XLOOKUP(Table8162123[Bill],Table2[Bill],Table2[Agree Value])</f>
        <v>1</v>
      </c>
      <c r="G19">
        <f>IF(_773[[#This Row],[Value]]=_773[[#This Row],[Agree]],_773[[#This Row],[Count]],0)</f>
        <v>5</v>
      </c>
      <c r="H19" cm="1">
        <f t="array" ref="H19">_xlfn.XLOOKUP(Table8162123[Bill],Table2[Bill],Table2[Weight?],"Error")</f>
        <v>5</v>
      </c>
    </row>
    <row r="20" spans="1:8" x14ac:dyDescent="0.2">
      <c r="A20" t="s">
        <v>34</v>
      </c>
      <c r="B20" t="s">
        <v>5</v>
      </c>
      <c r="C20" t="s">
        <v>29</v>
      </c>
      <c r="D20" t="s">
        <v>3</v>
      </c>
      <c r="E20">
        <f>IF(_773[[#This Row],[Vote]]="YEA",1,0)</f>
        <v>0</v>
      </c>
      <c r="F20" cm="1">
        <f t="array" ref="F20">_xlfn.XLOOKUP(Table8162123[Bill],Table2[Bill],Table2[Agree Value])</f>
        <v>1</v>
      </c>
      <c r="G20">
        <f>IF(_773[[#This Row],[Value]]=_773[[#This Row],[Agree]],_773[[#This Row],[Count]],0)</f>
        <v>0</v>
      </c>
      <c r="H20" cm="1">
        <f t="array" ref="H20">_xlfn.XLOOKUP(Table8162123[Bill],Table2[Bill],Table2[Weight?],"Error")</f>
        <v>5</v>
      </c>
    </row>
    <row r="21" spans="1:8" x14ac:dyDescent="0.2">
      <c r="A21" t="s">
        <v>35</v>
      </c>
      <c r="B21" t="s">
        <v>5</v>
      </c>
      <c r="C21" t="s">
        <v>36</v>
      </c>
      <c r="D21" t="s">
        <v>3</v>
      </c>
      <c r="E21">
        <f>IF(_773[[#This Row],[Vote]]="YEA",1,0)</f>
        <v>0</v>
      </c>
      <c r="F21" cm="1">
        <f t="array" ref="F21">_xlfn.XLOOKUP(Table8162123[Bill],Table2[Bill],Table2[Agree Value])</f>
        <v>1</v>
      </c>
      <c r="G21">
        <f>IF(_773[[#This Row],[Value]]=_773[[#This Row],[Agree]],_773[[#This Row],[Count]],0)</f>
        <v>0</v>
      </c>
      <c r="H21" cm="1">
        <f t="array" ref="H21">_xlfn.XLOOKUP(Table8162123[Bill],Table2[Bill],Table2[Weight?],"Error")</f>
        <v>5</v>
      </c>
    </row>
    <row r="22" spans="1:8" x14ac:dyDescent="0.2">
      <c r="A22" t="s">
        <v>37</v>
      </c>
      <c r="B22" t="s">
        <v>1</v>
      </c>
      <c r="C22" t="s">
        <v>9</v>
      </c>
      <c r="D22" t="s">
        <v>7</v>
      </c>
      <c r="E22">
        <f>IF(_773[[#This Row],[Vote]]="YEA",1,0)</f>
        <v>1</v>
      </c>
      <c r="F22" cm="1">
        <f t="array" ref="F22">_xlfn.XLOOKUP(Table8162123[Bill],Table2[Bill],Table2[Agree Value])</f>
        <v>1</v>
      </c>
      <c r="G22">
        <f>IF(_773[[#This Row],[Value]]=_773[[#This Row],[Agree]],_773[[#This Row],[Count]],0)</f>
        <v>5</v>
      </c>
      <c r="H22" cm="1">
        <f t="array" ref="H22">_xlfn.XLOOKUP(Table8162123[Bill],Table2[Bill],Table2[Weight?],"Error")</f>
        <v>5</v>
      </c>
    </row>
    <row r="23" spans="1:8" x14ac:dyDescent="0.2">
      <c r="A23" t="s">
        <v>38</v>
      </c>
      <c r="B23" t="s">
        <v>5</v>
      </c>
      <c r="C23" t="s">
        <v>39</v>
      </c>
      <c r="D23" t="s">
        <v>3</v>
      </c>
      <c r="E23">
        <f>IF(_773[[#This Row],[Vote]]="YEA",1,0)</f>
        <v>0</v>
      </c>
      <c r="F23" cm="1">
        <f t="array" ref="F23">_xlfn.XLOOKUP(Table8162123[Bill],Table2[Bill],Table2[Agree Value])</f>
        <v>1</v>
      </c>
      <c r="G23">
        <f>IF(_773[[#This Row],[Value]]=_773[[#This Row],[Agree]],_773[[#This Row],[Count]],0)</f>
        <v>0</v>
      </c>
      <c r="H23" cm="1">
        <f t="array" ref="H23">_xlfn.XLOOKUP(Table8162123[Bill],Table2[Bill],Table2[Weight?],"Error")</f>
        <v>5</v>
      </c>
    </row>
    <row r="24" spans="1:8" x14ac:dyDescent="0.2">
      <c r="A24" t="s">
        <v>40</v>
      </c>
      <c r="B24" t="s">
        <v>1</v>
      </c>
      <c r="C24" t="s">
        <v>31</v>
      </c>
      <c r="D24" t="s">
        <v>7</v>
      </c>
      <c r="E24">
        <f>IF(_773[[#This Row],[Vote]]="YEA",1,0)</f>
        <v>1</v>
      </c>
      <c r="F24" cm="1">
        <f t="array" ref="F24">_xlfn.XLOOKUP(Table8162123[Bill],Table2[Bill],Table2[Agree Value])</f>
        <v>1</v>
      </c>
      <c r="G24">
        <f>IF(_773[[#This Row],[Value]]=_773[[#This Row],[Agree]],_773[[#This Row],[Count]],0)</f>
        <v>5</v>
      </c>
      <c r="H24" cm="1">
        <f t="array" ref="H24">_xlfn.XLOOKUP(Table8162123[Bill],Table2[Bill],Table2[Weight?],"Error")</f>
        <v>5</v>
      </c>
    </row>
    <row r="25" spans="1:8" x14ac:dyDescent="0.2">
      <c r="A25" t="s">
        <v>41</v>
      </c>
      <c r="B25" t="s">
        <v>5</v>
      </c>
      <c r="C25" t="s">
        <v>42</v>
      </c>
      <c r="D25" t="s">
        <v>3</v>
      </c>
      <c r="E25">
        <f>IF(_773[[#This Row],[Vote]]="YEA",1,0)</f>
        <v>0</v>
      </c>
      <c r="F25" cm="1">
        <f t="array" ref="F25">_xlfn.XLOOKUP(Table8162123[Bill],Table2[Bill],Table2[Agree Value])</f>
        <v>1</v>
      </c>
      <c r="G25">
        <f>IF(_773[[#This Row],[Value]]=_773[[#This Row],[Agree]],_773[[#This Row],[Count]],0)</f>
        <v>0</v>
      </c>
      <c r="H25" cm="1">
        <f t="array" ref="H25">_xlfn.XLOOKUP(Table8162123[Bill],Table2[Bill],Table2[Weight?],"Error")</f>
        <v>5</v>
      </c>
    </row>
    <row r="26" spans="1:8" x14ac:dyDescent="0.2">
      <c r="A26" t="s">
        <v>43</v>
      </c>
      <c r="B26" t="s">
        <v>1</v>
      </c>
      <c r="C26" t="s">
        <v>9</v>
      </c>
      <c r="D26" t="s">
        <v>510</v>
      </c>
      <c r="E26">
        <f>IF(_773[[#This Row],[Vote]]="YEA",1,0)</f>
        <v>0</v>
      </c>
      <c r="F26" cm="1">
        <f t="array" ref="F26">_xlfn.XLOOKUP(Table8162123[Bill],Table2[Bill],Table2[Agree Value])</f>
        <v>1</v>
      </c>
      <c r="G26">
        <f>IF(_773[[#This Row],[Value]]=_773[[#This Row],[Agree]],_773[[#This Row],[Count]],0)</f>
        <v>0</v>
      </c>
      <c r="H26" cm="1">
        <f t="array" ref="H26">_xlfn.XLOOKUP(Table8162123[Bill],Table2[Bill],Table2[Weight?],"Error")</f>
        <v>5</v>
      </c>
    </row>
    <row r="27" spans="1:8" x14ac:dyDescent="0.2">
      <c r="A27" t="s">
        <v>44</v>
      </c>
      <c r="B27" t="s">
        <v>5</v>
      </c>
      <c r="C27" t="s">
        <v>45</v>
      </c>
      <c r="D27" t="s">
        <v>3</v>
      </c>
      <c r="E27">
        <f>IF(_773[[#This Row],[Vote]]="YEA",1,0)</f>
        <v>0</v>
      </c>
      <c r="F27" cm="1">
        <f t="array" ref="F27">_xlfn.XLOOKUP(Table8162123[Bill],Table2[Bill],Table2[Agree Value])</f>
        <v>1</v>
      </c>
      <c r="G27">
        <f>IF(_773[[#This Row],[Value]]=_773[[#This Row],[Agree]],_773[[#This Row],[Count]],0)</f>
        <v>0</v>
      </c>
      <c r="H27" cm="1">
        <f t="array" ref="H27">_xlfn.XLOOKUP(Table8162123[Bill],Table2[Bill],Table2[Weight?],"Error")</f>
        <v>5</v>
      </c>
    </row>
    <row r="28" spans="1:8" x14ac:dyDescent="0.2">
      <c r="A28" t="s">
        <v>46</v>
      </c>
      <c r="B28" t="s">
        <v>1</v>
      </c>
      <c r="C28" t="s">
        <v>47</v>
      </c>
      <c r="D28" t="s">
        <v>7</v>
      </c>
      <c r="E28">
        <f>IF(_773[[#This Row],[Vote]]="YEA",1,0)</f>
        <v>1</v>
      </c>
      <c r="F28" cm="1">
        <f t="array" ref="F28">_xlfn.XLOOKUP(Table8162123[Bill],Table2[Bill],Table2[Agree Value])</f>
        <v>1</v>
      </c>
      <c r="G28">
        <f>IF(_773[[#This Row],[Value]]=_773[[#This Row],[Agree]],_773[[#This Row],[Count]],0)</f>
        <v>5</v>
      </c>
      <c r="H28" cm="1">
        <f t="array" ref="H28">_xlfn.XLOOKUP(Table8162123[Bill],Table2[Bill],Table2[Weight?],"Error")</f>
        <v>5</v>
      </c>
    </row>
    <row r="29" spans="1:8" x14ac:dyDescent="0.2">
      <c r="A29" t="s">
        <v>48</v>
      </c>
      <c r="B29" t="s">
        <v>5</v>
      </c>
      <c r="C29" t="s">
        <v>49</v>
      </c>
      <c r="D29" t="s">
        <v>3</v>
      </c>
      <c r="E29">
        <f>IF(_773[[#This Row],[Vote]]="YEA",1,0)</f>
        <v>0</v>
      </c>
      <c r="F29" cm="1">
        <f t="array" ref="F29">_xlfn.XLOOKUP(Table8162123[Bill],Table2[Bill],Table2[Agree Value])</f>
        <v>1</v>
      </c>
      <c r="G29">
        <f>IF(_773[[#This Row],[Value]]=_773[[#This Row],[Agree]],_773[[#This Row],[Count]],0)</f>
        <v>0</v>
      </c>
      <c r="H29" cm="1">
        <f t="array" ref="H29">_xlfn.XLOOKUP(Table8162123[Bill],Table2[Bill],Table2[Weight?],"Error")</f>
        <v>5</v>
      </c>
    </row>
    <row r="30" spans="1:8" x14ac:dyDescent="0.2">
      <c r="A30" t="s">
        <v>50</v>
      </c>
      <c r="B30" t="s">
        <v>5</v>
      </c>
      <c r="C30" t="s">
        <v>51</v>
      </c>
      <c r="D30" t="s">
        <v>3</v>
      </c>
      <c r="E30">
        <f>IF(_773[[#This Row],[Vote]]="YEA",1,0)</f>
        <v>0</v>
      </c>
      <c r="F30" cm="1">
        <f t="array" ref="F30">_xlfn.XLOOKUP(Table8162123[Bill],Table2[Bill],Table2[Agree Value])</f>
        <v>1</v>
      </c>
      <c r="G30">
        <f>IF(_773[[#This Row],[Value]]=_773[[#This Row],[Agree]],_773[[#This Row],[Count]],0)</f>
        <v>0</v>
      </c>
      <c r="H30" cm="1">
        <f t="array" ref="H30">_xlfn.XLOOKUP(Table8162123[Bill],Table2[Bill],Table2[Weight?],"Error")</f>
        <v>5</v>
      </c>
    </row>
    <row r="31" spans="1:8" x14ac:dyDescent="0.2">
      <c r="A31" t="s">
        <v>52</v>
      </c>
      <c r="B31" t="s">
        <v>5</v>
      </c>
      <c r="C31" t="s">
        <v>39</v>
      </c>
      <c r="D31" t="s">
        <v>3</v>
      </c>
      <c r="E31">
        <f>IF(_773[[#This Row],[Vote]]="YEA",1,0)</f>
        <v>0</v>
      </c>
      <c r="F31" cm="1">
        <f t="array" ref="F31">_xlfn.XLOOKUP(Table8162123[Bill],Table2[Bill],Table2[Agree Value])</f>
        <v>1</v>
      </c>
      <c r="G31">
        <f>IF(_773[[#This Row],[Value]]=_773[[#This Row],[Agree]],_773[[#This Row],[Count]],0)</f>
        <v>0</v>
      </c>
      <c r="H31" cm="1">
        <f t="array" ref="H31">_xlfn.XLOOKUP(Table8162123[Bill],Table2[Bill],Table2[Weight?],"Error")</f>
        <v>5</v>
      </c>
    </row>
    <row r="32" spans="1:8" x14ac:dyDescent="0.2">
      <c r="A32" t="s">
        <v>53</v>
      </c>
      <c r="B32" t="s">
        <v>1</v>
      </c>
      <c r="C32" t="s">
        <v>13</v>
      </c>
      <c r="D32" t="s">
        <v>7</v>
      </c>
      <c r="E32">
        <f>IF(_773[[#This Row],[Vote]]="YEA",1,0)</f>
        <v>1</v>
      </c>
      <c r="F32" cm="1">
        <f t="array" ref="F32">_xlfn.XLOOKUP(Table8162123[Bill],Table2[Bill],Table2[Agree Value])</f>
        <v>1</v>
      </c>
      <c r="G32">
        <f>IF(_773[[#This Row],[Value]]=_773[[#This Row],[Agree]],_773[[#This Row],[Count]],0)</f>
        <v>5</v>
      </c>
      <c r="H32" cm="1">
        <f t="array" ref="H32">_xlfn.XLOOKUP(Table8162123[Bill],Table2[Bill],Table2[Weight?],"Error")</f>
        <v>5</v>
      </c>
    </row>
    <row r="33" spans="1:8" x14ac:dyDescent="0.2">
      <c r="A33" t="s">
        <v>54</v>
      </c>
      <c r="B33" t="s">
        <v>5</v>
      </c>
      <c r="C33" t="s">
        <v>2</v>
      </c>
      <c r="D33" t="s">
        <v>3</v>
      </c>
      <c r="E33">
        <f>IF(_773[[#This Row],[Vote]]="YEA",1,0)</f>
        <v>0</v>
      </c>
      <c r="F33" cm="1">
        <f t="array" ref="F33">_xlfn.XLOOKUP(Table8162123[Bill],Table2[Bill],Table2[Agree Value])</f>
        <v>1</v>
      </c>
      <c r="G33">
        <f>IF(_773[[#This Row],[Value]]=_773[[#This Row],[Agree]],_773[[#This Row],[Count]],0)</f>
        <v>0</v>
      </c>
      <c r="H33" cm="1">
        <f t="array" ref="H33">_xlfn.XLOOKUP(Table8162123[Bill],Table2[Bill],Table2[Weight?],"Error")</f>
        <v>5</v>
      </c>
    </row>
    <row r="34" spans="1:8" x14ac:dyDescent="0.2">
      <c r="A34" t="s">
        <v>55</v>
      </c>
      <c r="B34" t="s">
        <v>1</v>
      </c>
      <c r="C34" t="s">
        <v>42</v>
      </c>
      <c r="D34" t="s">
        <v>7</v>
      </c>
      <c r="E34">
        <f>IF(_773[[#This Row],[Vote]]="YEA",1,0)</f>
        <v>1</v>
      </c>
      <c r="F34" cm="1">
        <f t="array" ref="F34">_xlfn.XLOOKUP(Table8162123[Bill],Table2[Bill],Table2[Agree Value])</f>
        <v>1</v>
      </c>
      <c r="G34">
        <f>IF(_773[[#This Row],[Value]]=_773[[#This Row],[Agree]],_773[[#This Row],[Count]],0)</f>
        <v>5</v>
      </c>
      <c r="H34" cm="1">
        <f t="array" ref="H34">_xlfn.XLOOKUP(Table8162123[Bill],Table2[Bill],Table2[Weight?],"Error")</f>
        <v>5</v>
      </c>
    </row>
    <row r="35" spans="1:8" x14ac:dyDescent="0.2">
      <c r="A35" t="s">
        <v>56</v>
      </c>
      <c r="B35" t="s">
        <v>1</v>
      </c>
      <c r="C35" t="s">
        <v>57</v>
      </c>
      <c r="D35" t="s">
        <v>7</v>
      </c>
      <c r="E35">
        <f>IF(_773[[#This Row],[Vote]]="YEA",1,0)</f>
        <v>1</v>
      </c>
      <c r="F35" cm="1">
        <f t="array" ref="F35">_xlfn.XLOOKUP(Table8162123[Bill],Table2[Bill],Table2[Agree Value])</f>
        <v>1</v>
      </c>
      <c r="G35">
        <f>IF(_773[[#This Row],[Value]]=_773[[#This Row],[Agree]],_773[[#This Row],[Count]],0)</f>
        <v>5</v>
      </c>
      <c r="H35" cm="1">
        <f t="array" ref="H35">_xlfn.XLOOKUP(Table8162123[Bill],Table2[Bill],Table2[Weight?],"Error")</f>
        <v>5</v>
      </c>
    </row>
    <row r="36" spans="1:8" x14ac:dyDescent="0.2">
      <c r="A36" t="s">
        <v>58</v>
      </c>
      <c r="B36" t="s">
        <v>5</v>
      </c>
      <c r="C36" t="s">
        <v>59</v>
      </c>
      <c r="D36" t="s">
        <v>3</v>
      </c>
      <c r="E36">
        <f>IF(_773[[#This Row],[Vote]]="YEA",1,0)</f>
        <v>0</v>
      </c>
      <c r="F36" cm="1">
        <f t="array" ref="F36">_xlfn.XLOOKUP(Table8162123[Bill],Table2[Bill],Table2[Agree Value])</f>
        <v>1</v>
      </c>
      <c r="G36">
        <f>IF(_773[[#This Row],[Value]]=_773[[#This Row],[Agree]],_773[[#This Row],[Count]],0)</f>
        <v>0</v>
      </c>
      <c r="H36" cm="1">
        <f t="array" ref="H36">_xlfn.XLOOKUP(Table8162123[Bill],Table2[Bill],Table2[Weight?],"Error")</f>
        <v>5</v>
      </c>
    </row>
    <row r="37" spans="1:8" x14ac:dyDescent="0.2">
      <c r="A37" t="s">
        <v>60</v>
      </c>
      <c r="B37" t="s">
        <v>1</v>
      </c>
      <c r="C37" t="s">
        <v>42</v>
      </c>
      <c r="D37" t="s">
        <v>7</v>
      </c>
      <c r="E37">
        <f>IF(_773[[#This Row],[Vote]]="YEA",1,0)</f>
        <v>1</v>
      </c>
      <c r="F37" cm="1">
        <f t="array" ref="F37">_xlfn.XLOOKUP(Table8162123[Bill],Table2[Bill],Table2[Agree Value])</f>
        <v>1</v>
      </c>
      <c r="G37">
        <f>IF(_773[[#This Row],[Value]]=_773[[#This Row],[Agree]],_773[[#This Row],[Count]],0)</f>
        <v>5</v>
      </c>
      <c r="H37" cm="1">
        <f t="array" ref="H37">_xlfn.XLOOKUP(Table8162123[Bill],Table2[Bill],Table2[Weight?],"Error")</f>
        <v>5</v>
      </c>
    </row>
    <row r="38" spans="1:8" x14ac:dyDescent="0.2">
      <c r="A38" t="s">
        <v>61</v>
      </c>
      <c r="B38" t="s">
        <v>5</v>
      </c>
      <c r="C38" t="s">
        <v>62</v>
      </c>
      <c r="D38" t="s">
        <v>3</v>
      </c>
      <c r="E38">
        <f>IF(_773[[#This Row],[Vote]]="YEA",1,0)</f>
        <v>0</v>
      </c>
      <c r="F38" cm="1">
        <f t="array" ref="F38">_xlfn.XLOOKUP(Table8162123[Bill],Table2[Bill],Table2[Agree Value])</f>
        <v>1</v>
      </c>
      <c r="G38">
        <f>IF(_773[[#This Row],[Value]]=_773[[#This Row],[Agree]],_773[[#This Row],[Count]],0)</f>
        <v>0</v>
      </c>
      <c r="H38" cm="1">
        <f t="array" ref="H38">_xlfn.XLOOKUP(Table8162123[Bill],Table2[Bill],Table2[Weight?],"Error")</f>
        <v>5</v>
      </c>
    </row>
    <row r="39" spans="1:8" x14ac:dyDescent="0.2">
      <c r="A39" t="s">
        <v>63</v>
      </c>
      <c r="B39" t="s">
        <v>1</v>
      </c>
      <c r="C39" t="s">
        <v>64</v>
      </c>
      <c r="D39" t="s">
        <v>7</v>
      </c>
      <c r="E39">
        <f>IF(_773[[#This Row],[Vote]]="YEA",1,0)</f>
        <v>1</v>
      </c>
      <c r="F39" cm="1">
        <f t="array" ref="F39">_xlfn.XLOOKUP(Table8162123[Bill],Table2[Bill],Table2[Agree Value])</f>
        <v>1</v>
      </c>
      <c r="G39">
        <f>IF(_773[[#This Row],[Value]]=_773[[#This Row],[Agree]],_773[[#This Row],[Count]],0)</f>
        <v>5</v>
      </c>
      <c r="H39" cm="1">
        <f t="array" ref="H39">_xlfn.XLOOKUP(Table8162123[Bill],Table2[Bill],Table2[Weight?],"Error")</f>
        <v>5</v>
      </c>
    </row>
    <row r="40" spans="1:8" x14ac:dyDescent="0.2">
      <c r="A40" t="s">
        <v>65</v>
      </c>
      <c r="B40" t="s">
        <v>1</v>
      </c>
      <c r="C40" t="s">
        <v>66</v>
      </c>
      <c r="D40" t="s">
        <v>510</v>
      </c>
      <c r="E40">
        <f>IF(_773[[#This Row],[Vote]]="YEA",1,0)</f>
        <v>0</v>
      </c>
      <c r="F40" cm="1">
        <f t="array" ref="F40">_xlfn.XLOOKUP(Table8162123[Bill],Table2[Bill],Table2[Agree Value])</f>
        <v>1</v>
      </c>
      <c r="G40">
        <f>IF(_773[[#This Row],[Value]]=_773[[#This Row],[Agree]],_773[[#This Row],[Count]],0)</f>
        <v>0</v>
      </c>
      <c r="H40" cm="1">
        <f t="array" ref="H40">_xlfn.XLOOKUP(Table8162123[Bill],Table2[Bill],Table2[Weight?],"Error")</f>
        <v>5</v>
      </c>
    </row>
    <row r="41" spans="1:8" x14ac:dyDescent="0.2">
      <c r="A41" t="s">
        <v>67</v>
      </c>
      <c r="B41" t="s">
        <v>5</v>
      </c>
      <c r="C41" t="s">
        <v>49</v>
      </c>
      <c r="D41" t="s">
        <v>3</v>
      </c>
      <c r="E41">
        <f>IF(_773[[#This Row],[Vote]]="YEA",1,0)</f>
        <v>0</v>
      </c>
      <c r="F41" cm="1">
        <f t="array" ref="F41">_xlfn.XLOOKUP(Table8162123[Bill],Table2[Bill],Table2[Agree Value])</f>
        <v>1</v>
      </c>
      <c r="G41">
        <f>IF(_773[[#This Row],[Value]]=_773[[#This Row],[Agree]],_773[[#This Row],[Count]],0)</f>
        <v>0</v>
      </c>
      <c r="H41" cm="1">
        <f t="array" ref="H41">_xlfn.XLOOKUP(Table8162123[Bill],Table2[Bill],Table2[Weight?],"Error")</f>
        <v>5</v>
      </c>
    </row>
    <row r="42" spans="1:8" x14ac:dyDescent="0.2">
      <c r="A42" t="s">
        <v>68</v>
      </c>
      <c r="B42" t="s">
        <v>1</v>
      </c>
      <c r="C42" t="s">
        <v>31</v>
      </c>
      <c r="D42" t="s">
        <v>7</v>
      </c>
      <c r="E42">
        <f>IF(_773[[#This Row],[Vote]]="YEA",1,0)</f>
        <v>1</v>
      </c>
      <c r="F42" cm="1">
        <f t="array" ref="F42">_xlfn.XLOOKUP(Table8162123[Bill],Table2[Bill],Table2[Agree Value])</f>
        <v>1</v>
      </c>
      <c r="G42">
        <f>IF(_773[[#This Row],[Value]]=_773[[#This Row],[Agree]],_773[[#This Row],[Count]],0)</f>
        <v>5</v>
      </c>
      <c r="H42" cm="1">
        <f t="array" ref="H42">_xlfn.XLOOKUP(Table8162123[Bill],Table2[Bill],Table2[Weight?],"Error")</f>
        <v>5</v>
      </c>
    </row>
    <row r="43" spans="1:8" x14ac:dyDescent="0.2">
      <c r="A43" t="s">
        <v>69</v>
      </c>
      <c r="B43" t="s">
        <v>1</v>
      </c>
      <c r="C43" t="s">
        <v>9</v>
      </c>
      <c r="D43" t="s">
        <v>7</v>
      </c>
      <c r="E43">
        <f>IF(_773[[#This Row],[Vote]]="YEA",1,0)</f>
        <v>1</v>
      </c>
      <c r="F43" cm="1">
        <f t="array" ref="F43">_xlfn.XLOOKUP(Table8162123[Bill],Table2[Bill],Table2[Agree Value])</f>
        <v>1</v>
      </c>
      <c r="G43">
        <f>IF(_773[[#This Row],[Value]]=_773[[#This Row],[Agree]],_773[[#This Row],[Count]],0)</f>
        <v>5</v>
      </c>
      <c r="H43" cm="1">
        <f t="array" ref="H43">_xlfn.XLOOKUP(Table8162123[Bill],Table2[Bill],Table2[Weight?],"Error")</f>
        <v>5</v>
      </c>
    </row>
    <row r="44" spans="1:8" x14ac:dyDescent="0.2">
      <c r="A44" t="s">
        <v>70</v>
      </c>
      <c r="B44" t="s">
        <v>5</v>
      </c>
      <c r="C44" t="s">
        <v>39</v>
      </c>
      <c r="D44" t="s">
        <v>3</v>
      </c>
      <c r="E44">
        <f>IF(_773[[#This Row],[Vote]]="YEA",1,0)</f>
        <v>0</v>
      </c>
      <c r="F44" cm="1">
        <f t="array" ref="F44">_xlfn.XLOOKUP(Table8162123[Bill],Table2[Bill],Table2[Agree Value])</f>
        <v>1</v>
      </c>
      <c r="G44">
        <f>IF(_773[[#This Row],[Value]]=_773[[#This Row],[Agree]],_773[[#This Row],[Count]],0)</f>
        <v>0</v>
      </c>
      <c r="H44" cm="1">
        <f t="array" ref="H44">_xlfn.XLOOKUP(Table8162123[Bill],Table2[Bill],Table2[Weight?],"Error")</f>
        <v>5</v>
      </c>
    </row>
    <row r="45" spans="1:8" x14ac:dyDescent="0.2">
      <c r="A45" t="s">
        <v>71</v>
      </c>
      <c r="B45" t="s">
        <v>5</v>
      </c>
      <c r="C45" t="s">
        <v>59</v>
      </c>
      <c r="D45" t="s">
        <v>3</v>
      </c>
      <c r="E45">
        <f>IF(_773[[#This Row],[Vote]]="YEA",1,0)</f>
        <v>0</v>
      </c>
      <c r="F45" cm="1">
        <f t="array" ref="F45">_xlfn.XLOOKUP(Table8162123[Bill],Table2[Bill],Table2[Agree Value])</f>
        <v>1</v>
      </c>
      <c r="G45">
        <f>IF(_773[[#This Row],[Value]]=_773[[#This Row],[Agree]],_773[[#This Row],[Count]],0)</f>
        <v>0</v>
      </c>
      <c r="H45" cm="1">
        <f t="array" ref="H45">_xlfn.XLOOKUP(Table8162123[Bill],Table2[Bill],Table2[Weight?],"Error")</f>
        <v>5</v>
      </c>
    </row>
    <row r="46" spans="1:8" x14ac:dyDescent="0.2">
      <c r="A46" t="s">
        <v>72</v>
      </c>
      <c r="B46" t="s">
        <v>5</v>
      </c>
      <c r="C46" t="s">
        <v>29</v>
      </c>
      <c r="D46" t="s">
        <v>3</v>
      </c>
      <c r="E46">
        <f>IF(_773[[#This Row],[Vote]]="YEA",1,0)</f>
        <v>0</v>
      </c>
      <c r="F46" cm="1">
        <f t="array" ref="F46">_xlfn.XLOOKUP(Table8162123[Bill],Table2[Bill],Table2[Agree Value])</f>
        <v>1</v>
      </c>
      <c r="G46">
        <f>IF(_773[[#This Row],[Value]]=_773[[#This Row],[Agree]],_773[[#This Row],[Count]],0)</f>
        <v>0</v>
      </c>
      <c r="H46" cm="1">
        <f t="array" ref="H46">_xlfn.XLOOKUP(Table8162123[Bill],Table2[Bill],Table2[Weight?],"Error")</f>
        <v>5</v>
      </c>
    </row>
    <row r="47" spans="1:8" x14ac:dyDescent="0.2">
      <c r="A47" t="s">
        <v>73</v>
      </c>
      <c r="B47" t="s">
        <v>1</v>
      </c>
      <c r="C47" t="s">
        <v>62</v>
      </c>
      <c r="D47" t="s">
        <v>7</v>
      </c>
      <c r="E47">
        <f>IF(_773[[#This Row],[Vote]]="YEA",1,0)</f>
        <v>1</v>
      </c>
      <c r="F47" cm="1">
        <f t="array" ref="F47">_xlfn.XLOOKUP(Table8162123[Bill],Table2[Bill],Table2[Agree Value])</f>
        <v>1</v>
      </c>
      <c r="G47">
        <f>IF(_773[[#This Row],[Value]]=_773[[#This Row],[Agree]],_773[[#This Row],[Count]],0)</f>
        <v>5</v>
      </c>
      <c r="H47" cm="1">
        <f t="array" ref="H47">_xlfn.XLOOKUP(Table8162123[Bill],Table2[Bill],Table2[Weight?],"Error")</f>
        <v>5</v>
      </c>
    </row>
    <row r="48" spans="1:8" x14ac:dyDescent="0.2">
      <c r="A48" t="s">
        <v>74</v>
      </c>
      <c r="B48" t="s">
        <v>5</v>
      </c>
      <c r="C48" t="s">
        <v>75</v>
      </c>
      <c r="D48" t="s">
        <v>3</v>
      </c>
      <c r="E48">
        <f>IF(_773[[#This Row],[Vote]]="YEA",1,0)</f>
        <v>0</v>
      </c>
      <c r="F48" cm="1">
        <f t="array" ref="F48">_xlfn.XLOOKUP(Table8162123[Bill],Table2[Bill],Table2[Agree Value])</f>
        <v>1</v>
      </c>
      <c r="G48">
        <f>IF(_773[[#This Row],[Value]]=_773[[#This Row],[Agree]],_773[[#This Row],[Count]],0)</f>
        <v>0</v>
      </c>
      <c r="H48" cm="1">
        <f t="array" ref="H48">_xlfn.XLOOKUP(Table8162123[Bill],Table2[Bill],Table2[Weight?],"Error")</f>
        <v>5</v>
      </c>
    </row>
    <row r="49" spans="1:8" x14ac:dyDescent="0.2">
      <c r="A49" t="s">
        <v>76</v>
      </c>
      <c r="B49" t="s">
        <v>5</v>
      </c>
      <c r="C49" t="s">
        <v>15</v>
      </c>
      <c r="D49" t="s">
        <v>3</v>
      </c>
      <c r="E49">
        <f>IF(_773[[#This Row],[Vote]]="YEA",1,0)</f>
        <v>0</v>
      </c>
      <c r="F49" cm="1">
        <f t="array" ref="F49">_xlfn.XLOOKUP(Table8162123[Bill],Table2[Bill],Table2[Agree Value])</f>
        <v>1</v>
      </c>
      <c r="G49">
        <f>IF(_773[[#This Row],[Value]]=_773[[#This Row],[Agree]],_773[[#This Row],[Count]],0)</f>
        <v>0</v>
      </c>
      <c r="H49" cm="1">
        <f t="array" ref="H49">_xlfn.XLOOKUP(Table8162123[Bill],Table2[Bill],Table2[Weight?],"Error")</f>
        <v>5</v>
      </c>
    </row>
    <row r="50" spans="1:8" x14ac:dyDescent="0.2">
      <c r="A50" t="s">
        <v>77</v>
      </c>
      <c r="B50" t="s">
        <v>5</v>
      </c>
      <c r="C50" t="s">
        <v>11</v>
      </c>
      <c r="D50" t="s">
        <v>3</v>
      </c>
      <c r="E50">
        <f>IF(_773[[#This Row],[Vote]]="YEA",1,0)</f>
        <v>0</v>
      </c>
      <c r="F50" cm="1">
        <f t="array" ref="F50">_xlfn.XLOOKUP(Table8162123[Bill],Table2[Bill],Table2[Agree Value])</f>
        <v>1</v>
      </c>
      <c r="G50">
        <f>IF(_773[[#This Row],[Value]]=_773[[#This Row],[Agree]],_773[[#This Row],[Count]],0)</f>
        <v>0</v>
      </c>
      <c r="H50" cm="1">
        <f t="array" ref="H50">_xlfn.XLOOKUP(Table8162123[Bill],Table2[Bill],Table2[Weight?],"Error")</f>
        <v>5</v>
      </c>
    </row>
    <row r="51" spans="1:8" x14ac:dyDescent="0.2">
      <c r="A51" t="s">
        <v>78</v>
      </c>
      <c r="B51" t="s">
        <v>1</v>
      </c>
      <c r="C51" t="s">
        <v>11</v>
      </c>
      <c r="D51" t="s">
        <v>7</v>
      </c>
      <c r="E51">
        <f>IF(_773[[#This Row],[Vote]]="YEA",1,0)</f>
        <v>1</v>
      </c>
      <c r="F51" cm="1">
        <f t="array" ref="F51">_xlfn.XLOOKUP(Table8162123[Bill],Table2[Bill],Table2[Agree Value])</f>
        <v>1</v>
      </c>
      <c r="G51">
        <f>IF(_773[[#This Row],[Value]]=_773[[#This Row],[Agree]],_773[[#This Row],[Count]],0)</f>
        <v>5</v>
      </c>
      <c r="H51" cm="1">
        <f t="array" ref="H51">_xlfn.XLOOKUP(Table8162123[Bill],Table2[Bill],Table2[Weight?],"Error")</f>
        <v>5</v>
      </c>
    </row>
    <row r="52" spans="1:8" x14ac:dyDescent="0.2">
      <c r="A52" t="s">
        <v>79</v>
      </c>
      <c r="B52" t="s">
        <v>5</v>
      </c>
      <c r="C52" t="s">
        <v>9</v>
      </c>
      <c r="D52" t="s">
        <v>3</v>
      </c>
      <c r="E52">
        <f>IF(_773[[#This Row],[Vote]]="YEA",1,0)</f>
        <v>0</v>
      </c>
      <c r="F52" cm="1">
        <f t="array" ref="F52">_xlfn.XLOOKUP(Table8162123[Bill],Table2[Bill],Table2[Agree Value])</f>
        <v>1</v>
      </c>
      <c r="G52">
        <f>IF(_773[[#This Row],[Value]]=_773[[#This Row],[Agree]],_773[[#This Row],[Count]],0)</f>
        <v>0</v>
      </c>
      <c r="H52" cm="1">
        <f t="array" ref="H52">_xlfn.XLOOKUP(Table8162123[Bill],Table2[Bill],Table2[Weight?],"Error")</f>
        <v>5</v>
      </c>
    </row>
    <row r="53" spans="1:8" x14ac:dyDescent="0.2">
      <c r="A53" t="s">
        <v>80</v>
      </c>
      <c r="B53" t="s">
        <v>5</v>
      </c>
      <c r="C53" t="s">
        <v>39</v>
      </c>
      <c r="D53" t="s">
        <v>3</v>
      </c>
      <c r="E53">
        <f>IF(_773[[#This Row],[Vote]]="YEA",1,0)</f>
        <v>0</v>
      </c>
      <c r="F53" cm="1">
        <f t="array" ref="F53">_xlfn.XLOOKUP(Table8162123[Bill],Table2[Bill],Table2[Agree Value])</f>
        <v>1</v>
      </c>
      <c r="G53">
        <f>IF(_773[[#This Row],[Value]]=_773[[#This Row],[Agree]],_773[[#This Row],[Count]],0)</f>
        <v>0</v>
      </c>
      <c r="H53" cm="1">
        <f t="array" ref="H53">_xlfn.XLOOKUP(Table8162123[Bill],Table2[Bill],Table2[Weight?],"Error")</f>
        <v>5</v>
      </c>
    </row>
    <row r="54" spans="1:8" x14ac:dyDescent="0.2">
      <c r="A54" t="s">
        <v>81</v>
      </c>
      <c r="B54" t="s">
        <v>1</v>
      </c>
      <c r="C54" t="s">
        <v>59</v>
      </c>
      <c r="D54" t="s">
        <v>7</v>
      </c>
      <c r="E54">
        <f>IF(_773[[#This Row],[Vote]]="YEA",1,0)</f>
        <v>1</v>
      </c>
      <c r="F54" cm="1">
        <f t="array" ref="F54">_xlfn.XLOOKUP(Table8162123[Bill],Table2[Bill],Table2[Agree Value])</f>
        <v>1</v>
      </c>
      <c r="G54">
        <f>IF(_773[[#This Row],[Value]]=_773[[#This Row],[Agree]],_773[[#This Row],[Count]],0)</f>
        <v>5</v>
      </c>
      <c r="H54" cm="1">
        <f t="array" ref="H54">_xlfn.XLOOKUP(Table8162123[Bill],Table2[Bill],Table2[Weight?],"Error")</f>
        <v>5</v>
      </c>
    </row>
    <row r="55" spans="1:8" x14ac:dyDescent="0.2">
      <c r="A55" t="s">
        <v>82</v>
      </c>
      <c r="B55" t="s">
        <v>1</v>
      </c>
      <c r="C55" t="s">
        <v>9</v>
      </c>
      <c r="D55" t="s">
        <v>7</v>
      </c>
      <c r="E55">
        <f>IF(_773[[#This Row],[Vote]]="YEA",1,0)</f>
        <v>1</v>
      </c>
      <c r="F55" cm="1">
        <f t="array" ref="F55">_xlfn.XLOOKUP(Table8162123[Bill],Table2[Bill],Table2[Agree Value])</f>
        <v>1</v>
      </c>
      <c r="G55">
        <f>IF(_773[[#This Row],[Value]]=_773[[#This Row],[Agree]],_773[[#This Row],[Count]],0)</f>
        <v>5</v>
      </c>
      <c r="H55" cm="1">
        <f t="array" ref="H55">_xlfn.XLOOKUP(Table8162123[Bill],Table2[Bill],Table2[Weight?],"Error")</f>
        <v>5</v>
      </c>
    </row>
    <row r="56" spans="1:8" x14ac:dyDescent="0.2">
      <c r="A56" t="s">
        <v>83</v>
      </c>
      <c r="B56" t="s">
        <v>1</v>
      </c>
      <c r="C56" t="s">
        <v>9</v>
      </c>
      <c r="D56" t="s">
        <v>7</v>
      </c>
      <c r="E56">
        <f>IF(_773[[#This Row],[Vote]]="YEA",1,0)</f>
        <v>1</v>
      </c>
      <c r="F56" cm="1">
        <f t="array" ref="F56">_xlfn.XLOOKUP(Table8162123[Bill],Table2[Bill],Table2[Agree Value])</f>
        <v>1</v>
      </c>
      <c r="G56">
        <f>IF(_773[[#This Row],[Value]]=_773[[#This Row],[Agree]],_773[[#This Row],[Count]],0)</f>
        <v>5</v>
      </c>
      <c r="H56" cm="1">
        <f t="array" ref="H56">_xlfn.XLOOKUP(Table8162123[Bill],Table2[Bill],Table2[Weight?],"Error")</f>
        <v>5</v>
      </c>
    </row>
    <row r="57" spans="1:8" x14ac:dyDescent="0.2">
      <c r="A57" t="s">
        <v>84</v>
      </c>
      <c r="B57" t="s">
        <v>5</v>
      </c>
      <c r="C57" t="s">
        <v>31</v>
      </c>
      <c r="D57" t="s">
        <v>7</v>
      </c>
      <c r="E57">
        <f>IF(_773[[#This Row],[Vote]]="YEA",1,0)</f>
        <v>1</v>
      </c>
      <c r="F57" cm="1">
        <f t="array" ref="F57">_xlfn.XLOOKUP(Table8162123[Bill],Table2[Bill],Table2[Agree Value])</f>
        <v>1</v>
      </c>
      <c r="G57">
        <f>IF(_773[[#This Row],[Value]]=_773[[#This Row],[Agree]],_773[[#This Row],[Count]],0)</f>
        <v>5</v>
      </c>
      <c r="H57" cm="1">
        <f t="array" ref="H57">_xlfn.XLOOKUP(Table8162123[Bill],Table2[Bill],Table2[Weight?],"Error")</f>
        <v>5</v>
      </c>
    </row>
    <row r="58" spans="1:8" x14ac:dyDescent="0.2">
      <c r="A58" t="s">
        <v>85</v>
      </c>
      <c r="B58" t="s">
        <v>5</v>
      </c>
      <c r="C58" t="s">
        <v>6</v>
      </c>
      <c r="D58" t="s">
        <v>3</v>
      </c>
      <c r="E58">
        <f>IF(_773[[#This Row],[Vote]]="YEA",1,0)</f>
        <v>0</v>
      </c>
      <c r="F58" cm="1">
        <f t="array" ref="F58">_xlfn.XLOOKUP(Table8162123[Bill],Table2[Bill],Table2[Agree Value])</f>
        <v>1</v>
      </c>
      <c r="G58">
        <f>IF(_773[[#This Row],[Value]]=_773[[#This Row],[Agree]],_773[[#This Row],[Count]],0)</f>
        <v>0</v>
      </c>
      <c r="H58" cm="1">
        <f t="array" ref="H58">_xlfn.XLOOKUP(Table8162123[Bill],Table2[Bill],Table2[Weight?],"Error")</f>
        <v>5</v>
      </c>
    </row>
    <row r="59" spans="1:8" x14ac:dyDescent="0.2">
      <c r="A59" t="s">
        <v>86</v>
      </c>
      <c r="B59" t="s">
        <v>1</v>
      </c>
      <c r="C59" t="s">
        <v>29</v>
      </c>
      <c r="D59" t="s">
        <v>7</v>
      </c>
      <c r="E59">
        <f>IF(_773[[#This Row],[Vote]]="YEA",1,0)</f>
        <v>1</v>
      </c>
      <c r="F59" cm="1">
        <f t="array" ref="F59">_xlfn.XLOOKUP(Table8162123[Bill],Table2[Bill],Table2[Agree Value])</f>
        <v>1</v>
      </c>
      <c r="G59">
        <f>IF(_773[[#This Row],[Value]]=_773[[#This Row],[Agree]],_773[[#This Row],[Count]],0)</f>
        <v>5</v>
      </c>
      <c r="H59" cm="1">
        <f t="array" ref="H59">_xlfn.XLOOKUP(Table8162123[Bill],Table2[Bill],Table2[Weight?],"Error")</f>
        <v>5</v>
      </c>
    </row>
    <row r="60" spans="1:8" x14ac:dyDescent="0.2">
      <c r="A60" t="s">
        <v>87</v>
      </c>
      <c r="B60" t="s">
        <v>5</v>
      </c>
      <c r="C60" t="s">
        <v>13</v>
      </c>
      <c r="D60" t="s">
        <v>3</v>
      </c>
      <c r="E60">
        <f>IF(_773[[#This Row],[Vote]]="YEA",1,0)</f>
        <v>0</v>
      </c>
      <c r="F60" cm="1">
        <f t="array" ref="F60">_xlfn.XLOOKUP(Table8162123[Bill],Table2[Bill],Table2[Agree Value])</f>
        <v>1</v>
      </c>
      <c r="G60">
        <f>IF(_773[[#This Row],[Value]]=_773[[#This Row],[Agree]],_773[[#This Row],[Count]],0)</f>
        <v>0</v>
      </c>
      <c r="H60" cm="1">
        <f t="array" ref="H60">_xlfn.XLOOKUP(Table8162123[Bill],Table2[Bill],Table2[Weight?],"Error")</f>
        <v>5</v>
      </c>
    </row>
    <row r="61" spans="1:8" x14ac:dyDescent="0.2">
      <c r="A61" t="s">
        <v>88</v>
      </c>
      <c r="B61" t="s">
        <v>1</v>
      </c>
      <c r="C61" t="s">
        <v>89</v>
      </c>
      <c r="D61" t="s">
        <v>7</v>
      </c>
      <c r="E61">
        <f>IF(_773[[#This Row],[Vote]]="YEA",1,0)</f>
        <v>1</v>
      </c>
      <c r="F61" cm="1">
        <f t="array" ref="F61">_xlfn.XLOOKUP(Table8162123[Bill],Table2[Bill],Table2[Agree Value])</f>
        <v>1</v>
      </c>
      <c r="G61">
        <f>IF(_773[[#This Row],[Value]]=_773[[#This Row],[Agree]],_773[[#This Row],[Count]],0)</f>
        <v>5</v>
      </c>
      <c r="H61" cm="1">
        <f t="array" ref="H61">_xlfn.XLOOKUP(Table8162123[Bill],Table2[Bill],Table2[Weight?],"Error")</f>
        <v>5</v>
      </c>
    </row>
    <row r="62" spans="1:8" x14ac:dyDescent="0.2">
      <c r="A62" t="s">
        <v>90</v>
      </c>
      <c r="B62" t="s">
        <v>5</v>
      </c>
      <c r="C62" t="s">
        <v>15</v>
      </c>
      <c r="D62" t="s">
        <v>3</v>
      </c>
      <c r="E62">
        <f>IF(_773[[#This Row],[Vote]]="YEA",1,0)</f>
        <v>0</v>
      </c>
      <c r="F62" cm="1">
        <f t="array" ref="F62">_xlfn.XLOOKUP(Table8162123[Bill],Table2[Bill],Table2[Agree Value])</f>
        <v>1</v>
      </c>
      <c r="G62">
        <f>IF(_773[[#This Row],[Value]]=_773[[#This Row],[Agree]],_773[[#This Row],[Count]],0)</f>
        <v>0</v>
      </c>
      <c r="H62" cm="1">
        <f t="array" ref="H62">_xlfn.XLOOKUP(Table8162123[Bill],Table2[Bill],Table2[Weight?],"Error")</f>
        <v>5</v>
      </c>
    </row>
    <row r="63" spans="1:8" x14ac:dyDescent="0.2">
      <c r="A63" t="s">
        <v>91</v>
      </c>
      <c r="B63" t="s">
        <v>1</v>
      </c>
      <c r="C63" t="s">
        <v>66</v>
      </c>
      <c r="D63" t="s">
        <v>7</v>
      </c>
      <c r="E63">
        <f>IF(_773[[#This Row],[Vote]]="YEA",1,0)</f>
        <v>1</v>
      </c>
      <c r="F63" cm="1">
        <f t="array" ref="F63">_xlfn.XLOOKUP(Table8162123[Bill],Table2[Bill],Table2[Agree Value])</f>
        <v>1</v>
      </c>
      <c r="G63">
        <f>IF(_773[[#This Row],[Value]]=_773[[#This Row],[Agree]],_773[[#This Row],[Count]],0)</f>
        <v>5</v>
      </c>
      <c r="H63" cm="1">
        <f t="array" ref="H63">_xlfn.XLOOKUP(Table8162123[Bill],Table2[Bill],Table2[Weight?],"Error")</f>
        <v>5</v>
      </c>
    </row>
    <row r="64" spans="1:8" x14ac:dyDescent="0.2">
      <c r="A64" t="s">
        <v>92</v>
      </c>
      <c r="B64" t="s">
        <v>1</v>
      </c>
      <c r="C64" t="s">
        <v>15</v>
      </c>
      <c r="D64" t="s">
        <v>7</v>
      </c>
      <c r="E64">
        <f>IF(_773[[#This Row],[Vote]]="YEA",1,0)</f>
        <v>1</v>
      </c>
      <c r="F64" cm="1">
        <f t="array" ref="F64">_xlfn.XLOOKUP(Table8162123[Bill],Table2[Bill],Table2[Agree Value])</f>
        <v>1</v>
      </c>
      <c r="G64">
        <f>IF(_773[[#This Row],[Value]]=_773[[#This Row],[Agree]],_773[[#This Row],[Count]],0)</f>
        <v>5</v>
      </c>
      <c r="H64" cm="1">
        <f t="array" ref="H64">_xlfn.XLOOKUP(Table8162123[Bill],Table2[Bill],Table2[Weight?],"Error")</f>
        <v>5</v>
      </c>
    </row>
    <row r="65" spans="1:8" x14ac:dyDescent="0.2">
      <c r="A65" t="s">
        <v>93</v>
      </c>
      <c r="B65" t="s">
        <v>1</v>
      </c>
      <c r="C65" t="s">
        <v>94</v>
      </c>
      <c r="D65" t="s">
        <v>3</v>
      </c>
      <c r="E65">
        <f>IF(_773[[#This Row],[Vote]]="YEA",1,0)</f>
        <v>0</v>
      </c>
      <c r="F65" cm="1">
        <f t="array" ref="F65">_xlfn.XLOOKUP(Table8162123[Bill],Table2[Bill],Table2[Agree Value])</f>
        <v>1</v>
      </c>
      <c r="G65">
        <f>IF(_773[[#This Row],[Value]]=_773[[#This Row],[Agree]],_773[[#This Row],[Count]],0)</f>
        <v>0</v>
      </c>
      <c r="H65" cm="1">
        <f t="array" ref="H65">_xlfn.XLOOKUP(Table8162123[Bill],Table2[Bill],Table2[Weight?],"Error")</f>
        <v>5</v>
      </c>
    </row>
    <row r="66" spans="1:8" x14ac:dyDescent="0.2">
      <c r="A66" t="s">
        <v>95</v>
      </c>
      <c r="B66" t="s">
        <v>1</v>
      </c>
      <c r="C66" t="s">
        <v>62</v>
      </c>
      <c r="D66" t="s">
        <v>7</v>
      </c>
      <c r="E66">
        <f>IF(_773[[#This Row],[Vote]]="YEA",1,0)</f>
        <v>1</v>
      </c>
      <c r="F66" cm="1">
        <f t="array" ref="F66">_xlfn.XLOOKUP(Table8162123[Bill],Table2[Bill],Table2[Agree Value])</f>
        <v>1</v>
      </c>
      <c r="G66">
        <f>IF(_773[[#This Row],[Value]]=_773[[#This Row],[Agree]],_773[[#This Row],[Count]],0)</f>
        <v>5</v>
      </c>
      <c r="H66" cm="1">
        <f t="array" ref="H66">_xlfn.XLOOKUP(Table8162123[Bill],Table2[Bill],Table2[Weight?],"Error")</f>
        <v>5</v>
      </c>
    </row>
    <row r="67" spans="1:8" x14ac:dyDescent="0.2">
      <c r="A67" t="s">
        <v>96</v>
      </c>
      <c r="B67" t="s">
        <v>1</v>
      </c>
      <c r="C67" t="s">
        <v>39</v>
      </c>
      <c r="D67" t="s">
        <v>7</v>
      </c>
      <c r="E67">
        <f>IF(_773[[#This Row],[Vote]]="YEA",1,0)</f>
        <v>1</v>
      </c>
      <c r="F67" cm="1">
        <f t="array" ref="F67">_xlfn.XLOOKUP(Table8162123[Bill],Table2[Bill],Table2[Agree Value])</f>
        <v>1</v>
      </c>
      <c r="G67">
        <f>IF(_773[[#This Row],[Value]]=_773[[#This Row],[Agree]],_773[[#This Row],[Count]],0)</f>
        <v>5</v>
      </c>
      <c r="H67" cm="1">
        <f t="array" ref="H67">_xlfn.XLOOKUP(Table8162123[Bill],Table2[Bill],Table2[Weight?],"Error")</f>
        <v>5</v>
      </c>
    </row>
    <row r="68" spans="1:8" x14ac:dyDescent="0.2">
      <c r="A68" t="s">
        <v>97</v>
      </c>
      <c r="B68" t="s">
        <v>1</v>
      </c>
      <c r="C68" t="s">
        <v>15</v>
      </c>
      <c r="D68" t="s">
        <v>7</v>
      </c>
      <c r="E68">
        <f>IF(_773[[#This Row],[Vote]]="YEA",1,0)</f>
        <v>1</v>
      </c>
      <c r="F68" cm="1">
        <f t="array" ref="F68">_xlfn.XLOOKUP(Table8162123[Bill],Table2[Bill],Table2[Agree Value])</f>
        <v>1</v>
      </c>
      <c r="G68">
        <f>IF(_773[[#This Row],[Value]]=_773[[#This Row],[Agree]],_773[[#This Row],[Count]],0)</f>
        <v>5</v>
      </c>
      <c r="H68" cm="1">
        <f t="array" ref="H68">_xlfn.XLOOKUP(Table8162123[Bill],Table2[Bill],Table2[Weight?],"Error")</f>
        <v>5</v>
      </c>
    </row>
    <row r="69" spans="1:8" x14ac:dyDescent="0.2">
      <c r="A69" t="s">
        <v>98</v>
      </c>
      <c r="B69" t="s">
        <v>5</v>
      </c>
      <c r="C69" t="s">
        <v>42</v>
      </c>
      <c r="D69" t="s">
        <v>7</v>
      </c>
      <c r="E69">
        <f>IF(_773[[#This Row],[Vote]]="YEA",1,0)</f>
        <v>1</v>
      </c>
      <c r="F69" cm="1">
        <f t="array" ref="F69">_xlfn.XLOOKUP(Table8162123[Bill],Table2[Bill],Table2[Agree Value])</f>
        <v>1</v>
      </c>
      <c r="G69">
        <f>IF(_773[[#This Row],[Value]]=_773[[#This Row],[Agree]],_773[[#This Row],[Count]],0)</f>
        <v>5</v>
      </c>
      <c r="H69" cm="1">
        <f t="array" ref="H69">_xlfn.XLOOKUP(Table8162123[Bill],Table2[Bill],Table2[Weight?],"Error")</f>
        <v>5</v>
      </c>
    </row>
    <row r="70" spans="1:8" x14ac:dyDescent="0.2">
      <c r="A70" t="s">
        <v>99</v>
      </c>
      <c r="B70" t="s">
        <v>1</v>
      </c>
      <c r="C70" t="s">
        <v>39</v>
      </c>
      <c r="D70" t="s">
        <v>7</v>
      </c>
      <c r="E70">
        <f>IF(_773[[#This Row],[Vote]]="YEA",1,0)</f>
        <v>1</v>
      </c>
      <c r="F70" cm="1">
        <f t="array" ref="F70">_xlfn.XLOOKUP(Table8162123[Bill],Table2[Bill],Table2[Agree Value])</f>
        <v>1</v>
      </c>
      <c r="G70">
        <f>IF(_773[[#This Row],[Value]]=_773[[#This Row],[Agree]],_773[[#This Row],[Count]],0)</f>
        <v>5</v>
      </c>
      <c r="H70" cm="1">
        <f t="array" ref="H70">_xlfn.XLOOKUP(Table8162123[Bill],Table2[Bill],Table2[Weight?],"Error")</f>
        <v>5</v>
      </c>
    </row>
    <row r="71" spans="1:8" x14ac:dyDescent="0.2">
      <c r="A71" t="s">
        <v>100</v>
      </c>
      <c r="B71" t="s">
        <v>1</v>
      </c>
      <c r="C71" t="s">
        <v>9</v>
      </c>
      <c r="D71" t="s">
        <v>7</v>
      </c>
      <c r="E71">
        <f>IF(_773[[#This Row],[Vote]]="YEA",1,0)</f>
        <v>1</v>
      </c>
      <c r="F71" cm="1">
        <f t="array" ref="F71">_xlfn.XLOOKUP(Table8162123[Bill],Table2[Bill],Table2[Agree Value])</f>
        <v>1</v>
      </c>
      <c r="G71">
        <f>IF(_773[[#This Row],[Value]]=_773[[#This Row],[Agree]],_773[[#This Row],[Count]],0)</f>
        <v>5</v>
      </c>
      <c r="H71" cm="1">
        <f t="array" ref="H71">_xlfn.XLOOKUP(Table8162123[Bill],Table2[Bill],Table2[Weight?],"Error")</f>
        <v>5</v>
      </c>
    </row>
    <row r="72" spans="1:8" x14ac:dyDescent="0.2">
      <c r="A72" t="s">
        <v>101</v>
      </c>
      <c r="B72" t="s">
        <v>5</v>
      </c>
      <c r="C72" t="s">
        <v>51</v>
      </c>
      <c r="D72" t="s">
        <v>3</v>
      </c>
      <c r="E72">
        <f>IF(_773[[#This Row],[Vote]]="YEA",1,0)</f>
        <v>0</v>
      </c>
      <c r="F72" cm="1">
        <f t="array" ref="F72">_xlfn.XLOOKUP(Table8162123[Bill],Table2[Bill],Table2[Agree Value])</f>
        <v>1</v>
      </c>
      <c r="G72">
        <f>IF(_773[[#This Row],[Value]]=_773[[#This Row],[Agree]],_773[[#This Row],[Count]],0)</f>
        <v>0</v>
      </c>
      <c r="H72" cm="1">
        <f t="array" ref="H72">_xlfn.XLOOKUP(Table8162123[Bill],Table2[Bill],Table2[Weight?],"Error")</f>
        <v>5</v>
      </c>
    </row>
    <row r="73" spans="1:8" x14ac:dyDescent="0.2">
      <c r="A73" t="s">
        <v>102</v>
      </c>
      <c r="B73" t="s">
        <v>1</v>
      </c>
      <c r="C73" t="s">
        <v>24</v>
      </c>
      <c r="D73" t="s">
        <v>7</v>
      </c>
      <c r="E73">
        <f>IF(_773[[#This Row],[Vote]]="YEA",1,0)</f>
        <v>1</v>
      </c>
      <c r="F73" cm="1">
        <f t="array" ref="F73">_xlfn.XLOOKUP(Table8162123[Bill],Table2[Bill],Table2[Agree Value])</f>
        <v>1</v>
      </c>
      <c r="G73">
        <f>IF(_773[[#This Row],[Value]]=_773[[#This Row],[Agree]],_773[[#This Row],[Count]],0)</f>
        <v>5</v>
      </c>
      <c r="H73" cm="1">
        <f t="array" ref="H73">_xlfn.XLOOKUP(Table8162123[Bill],Table2[Bill],Table2[Weight?],"Error")</f>
        <v>5</v>
      </c>
    </row>
    <row r="74" spans="1:8" x14ac:dyDescent="0.2">
      <c r="A74" t="s">
        <v>103</v>
      </c>
      <c r="B74" t="s">
        <v>1</v>
      </c>
      <c r="C74" t="s">
        <v>64</v>
      </c>
      <c r="D74" t="s">
        <v>7</v>
      </c>
      <c r="E74">
        <f>IF(_773[[#This Row],[Vote]]="YEA",1,0)</f>
        <v>1</v>
      </c>
      <c r="F74" cm="1">
        <f t="array" ref="F74">_xlfn.XLOOKUP(Table8162123[Bill],Table2[Bill],Table2[Agree Value])</f>
        <v>1</v>
      </c>
      <c r="G74">
        <f>IF(_773[[#This Row],[Value]]=_773[[#This Row],[Agree]],_773[[#This Row],[Count]],0)</f>
        <v>5</v>
      </c>
      <c r="H74" cm="1">
        <f t="array" ref="H74">_xlfn.XLOOKUP(Table8162123[Bill],Table2[Bill],Table2[Weight?],"Error")</f>
        <v>5</v>
      </c>
    </row>
    <row r="75" spans="1:8" x14ac:dyDescent="0.2">
      <c r="A75" t="s">
        <v>104</v>
      </c>
      <c r="B75" t="s">
        <v>1</v>
      </c>
      <c r="C75" t="s">
        <v>11</v>
      </c>
      <c r="D75" t="s">
        <v>3</v>
      </c>
      <c r="E75">
        <f>IF(_773[[#This Row],[Vote]]="YEA",1,0)</f>
        <v>0</v>
      </c>
      <c r="F75" cm="1">
        <f t="array" ref="F75">_xlfn.XLOOKUP(Table8162123[Bill],Table2[Bill],Table2[Agree Value])</f>
        <v>1</v>
      </c>
      <c r="G75">
        <f>IF(_773[[#This Row],[Value]]=_773[[#This Row],[Agree]],_773[[#This Row],[Count]],0)</f>
        <v>0</v>
      </c>
      <c r="H75" cm="1">
        <f t="array" ref="H75">_xlfn.XLOOKUP(Table8162123[Bill],Table2[Bill],Table2[Weight?],"Error")</f>
        <v>5</v>
      </c>
    </row>
    <row r="76" spans="1:8" x14ac:dyDescent="0.2">
      <c r="A76" t="s">
        <v>105</v>
      </c>
      <c r="B76" t="s">
        <v>5</v>
      </c>
      <c r="C76" t="s">
        <v>47</v>
      </c>
      <c r="D76" t="s">
        <v>3</v>
      </c>
      <c r="E76">
        <f>IF(_773[[#This Row],[Vote]]="YEA",1,0)</f>
        <v>0</v>
      </c>
      <c r="F76" cm="1">
        <f t="array" ref="F76">_xlfn.XLOOKUP(Table8162123[Bill],Table2[Bill],Table2[Agree Value])</f>
        <v>1</v>
      </c>
      <c r="G76">
        <f>IF(_773[[#This Row],[Value]]=_773[[#This Row],[Agree]],_773[[#This Row],[Count]],0)</f>
        <v>0</v>
      </c>
      <c r="H76" cm="1">
        <f t="array" ref="H76">_xlfn.XLOOKUP(Table8162123[Bill],Table2[Bill],Table2[Weight?],"Error")</f>
        <v>5</v>
      </c>
    </row>
    <row r="77" spans="1:8" x14ac:dyDescent="0.2">
      <c r="A77" t="s">
        <v>106</v>
      </c>
      <c r="B77" t="s">
        <v>5</v>
      </c>
      <c r="C77" t="s">
        <v>15</v>
      </c>
      <c r="D77" t="s">
        <v>3</v>
      </c>
      <c r="E77">
        <f>IF(_773[[#This Row],[Vote]]="YEA",1,0)</f>
        <v>0</v>
      </c>
      <c r="F77" cm="1">
        <f t="array" ref="F77">_xlfn.XLOOKUP(Table8162123[Bill],Table2[Bill],Table2[Agree Value])</f>
        <v>1</v>
      </c>
      <c r="G77">
        <f>IF(_773[[#This Row],[Value]]=_773[[#This Row],[Agree]],_773[[#This Row],[Count]],0)</f>
        <v>0</v>
      </c>
      <c r="H77" cm="1">
        <f t="array" ref="H77">_xlfn.XLOOKUP(Table8162123[Bill],Table2[Bill],Table2[Weight?],"Error")</f>
        <v>5</v>
      </c>
    </row>
    <row r="78" spans="1:8" x14ac:dyDescent="0.2">
      <c r="A78" t="s">
        <v>107</v>
      </c>
      <c r="B78" t="s">
        <v>1</v>
      </c>
      <c r="C78" t="s">
        <v>108</v>
      </c>
      <c r="D78" t="s">
        <v>7</v>
      </c>
      <c r="E78">
        <f>IF(_773[[#This Row],[Vote]]="YEA",1,0)</f>
        <v>1</v>
      </c>
      <c r="F78" cm="1">
        <f t="array" ref="F78">_xlfn.XLOOKUP(Table8162123[Bill],Table2[Bill],Table2[Agree Value])</f>
        <v>1</v>
      </c>
      <c r="G78">
        <f>IF(_773[[#This Row],[Value]]=_773[[#This Row],[Agree]],_773[[#This Row],[Count]],0)</f>
        <v>5</v>
      </c>
      <c r="H78" cm="1">
        <f t="array" ref="H78">_xlfn.XLOOKUP(Table8162123[Bill],Table2[Bill],Table2[Weight?],"Error")</f>
        <v>5</v>
      </c>
    </row>
    <row r="79" spans="1:8" x14ac:dyDescent="0.2">
      <c r="A79" t="s">
        <v>109</v>
      </c>
      <c r="B79" t="s">
        <v>5</v>
      </c>
      <c r="C79" t="s">
        <v>13</v>
      </c>
      <c r="D79" t="s">
        <v>3</v>
      </c>
      <c r="E79">
        <f>IF(_773[[#This Row],[Vote]]="YEA",1,0)</f>
        <v>0</v>
      </c>
      <c r="F79" cm="1">
        <f t="array" ref="F79">_xlfn.XLOOKUP(Table8162123[Bill],Table2[Bill],Table2[Agree Value])</f>
        <v>1</v>
      </c>
      <c r="G79">
        <f>IF(_773[[#This Row],[Value]]=_773[[#This Row],[Agree]],_773[[#This Row],[Count]],0)</f>
        <v>0</v>
      </c>
      <c r="H79" cm="1">
        <f t="array" ref="H79">_xlfn.XLOOKUP(Table8162123[Bill],Table2[Bill],Table2[Weight?],"Error")</f>
        <v>5</v>
      </c>
    </row>
    <row r="80" spans="1:8" x14ac:dyDescent="0.2">
      <c r="A80" t="s">
        <v>110</v>
      </c>
      <c r="B80" t="s">
        <v>1</v>
      </c>
      <c r="C80" t="s">
        <v>75</v>
      </c>
      <c r="D80" t="s">
        <v>7</v>
      </c>
      <c r="E80">
        <f>IF(_773[[#This Row],[Vote]]="YEA",1,0)</f>
        <v>1</v>
      </c>
      <c r="F80" cm="1">
        <f t="array" ref="F80">_xlfn.XLOOKUP(Table8162123[Bill],Table2[Bill],Table2[Agree Value])</f>
        <v>1</v>
      </c>
      <c r="G80">
        <f>IF(_773[[#This Row],[Value]]=_773[[#This Row],[Agree]],_773[[#This Row],[Count]],0)</f>
        <v>5</v>
      </c>
      <c r="H80" cm="1">
        <f t="array" ref="H80">_xlfn.XLOOKUP(Table8162123[Bill],Table2[Bill],Table2[Weight?],"Error")</f>
        <v>5</v>
      </c>
    </row>
    <row r="81" spans="1:8" x14ac:dyDescent="0.2">
      <c r="A81" t="s">
        <v>111</v>
      </c>
      <c r="B81" t="s">
        <v>5</v>
      </c>
      <c r="C81" t="s">
        <v>49</v>
      </c>
      <c r="D81" t="s">
        <v>3</v>
      </c>
      <c r="E81">
        <f>IF(_773[[#This Row],[Vote]]="YEA",1,0)</f>
        <v>0</v>
      </c>
      <c r="F81" cm="1">
        <f t="array" ref="F81">_xlfn.XLOOKUP(Table8162123[Bill],Table2[Bill],Table2[Agree Value])</f>
        <v>1</v>
      </c>
      <c r="G81">
        <f>IF(_773[[#This Row],[Value]]=_773[[#This Row],[Agree]],_773[[#This Row],[Count]],0)</f>
        <v>0</v>
      </c>
      <c r="H81" cm="1">
        <f t="array" ref="H81">_xlfn.XLOOKUP(Table8162123[Bill],Table2[Bill],Table2[Weight?],"Error")</f>
        <v>5</v>
      </c>
    </row>
    <row r="82" spans="1:8" x14ac:dyDescent="0.2">
      <c r="A82" t="s">
        <v>112</v>
      </c>
      <c r="B82" t="s">
        <v>5</v>
      </c>
      <c r="C82" t="s">
        <v>13</v>
      </c>
      <c r="D82" t="s">
        <v>3</v>
      </c>
      <c r="E82">
        <f>IF(_773[[#This Row],[Vote]]="YEA",1,0)</f>
        <v>0</v>
      </c>
      <c r="F82" cm="1">
        <f t="array" ref="F82">_xlfn.XLOOKUP(Table8162123[Bill],Table2[Bill],Table2[Agree Value])</f>
        <v>1</v>
      </c>
      <c r="G82">
        <f>IF(_773[[#This Row],[Value]]=_773[[#This Row],[Agree]],_773[[#This Row],[Count]],0)</f>
        <v>0</v>
      </c>
      <c r="H82" cm="1">
        <f t="array" ref="H82">_xlfn.XLOOKUP(Table8162123[Bill],Table2[Bill],Table2[Weight?],"Error")</f>
        <v>5</v>
      </c>
    </row>
    <row r="83" spans="1:8" x14ac:dyDescent="0.2">
      <c r="A83" t="s">
        <v>113</v>
      </c>
      <c r="B83" t="s">
        <v>5</v>
      </c>
      <c r="C83" t="s">
        <v>36</v>
      </c>
      <c r="D83" t="s">
        <v>7</v>
      </c>
      <c r="E83">
        <f>IF(_773[[#This Row],[Vote]]="YEA",1,0)</f>
        <v>1</v>
      </c>
      <c r="F83" cm="1">
        <f t="array" ref="F83">_xlfn.XLOOKUP(Table8162123[Bill],Table2[Bill],Table2[Agree Value])</f>
        <v>1</v>
      </c>
      <c r="G83">
        <f>IF(_773[[#This Row],[Value]]=_773[[#This Row],[Agree]],_773[[#This Row],[Count]],0)</f>
        <v>5</v>
      </c>
      <c r="H83" cm="1">
        <f t="array" ref="H83">_xlfn.XLOOKUP(Table8162123[Bill],Table2[Bill],Table2[Weight?],"Error")</f>
        <v>5</v>
      </c>
    </row>
    <row r="84" spans="1:8" x14ac:dyDescent="0.2">
      <c r="A84" t="s">
        <v>114</v>
      </c>
      <c r="B84" t="s">
        <v>1</v>
      </c>
      <c r="C84" t="s">
        <v>47</v>
      </c>
      <c r="D84" t="s">
        <v>510</v>
      </c>
      <c r="E84">
        <f>IF(_773[[#This Row],[Vote]]="YEA",1,0)</f>
        <v>0</v>
      </c>
      <c r="F84" cm="1">
        <f t="array" ref="F84">_xlfn.XLOOKUP(Table8162123[Bill],Table2[Bill],Table2[Agree Value])</f>
        <v>1</v>
      </c>
      <c r="G84">
        <f>IF(_773[[#This Row],[Value]]=_773[[#This Row],[Agree]],_773[[#This Row],[Count]],0)</f>
        <v>0</v>
      </c>
      <c r="H84" cm="1">
        <f t="array" ref="H84">_xlfn.XLOOKUP(Table8162123[Bill],Table2[Bill],Table2[Weight?],"Error")</f>
        <v>5</v>
      </c>
    </row>
    <row r="85" spans="1:8" x14ac:dyDescent="0.2">
      <c r="A85" t="s">
        <v>115</v>
      </c>
      <c r="B85" t="s">
        <v>1</v>
      </c>
      <c r="C85" t="s">
        <v>9</v>
      </c>
      <c r="D85" t="s">
        <v>400</v>
      </c>
      <c r="E85">
        <f>IF(_773[[#This Row],[Vote]]="YEA",1,0)</f>
        <v>0</v>
      </c>
      <c r="F85" cm="1">
        <f t="array" ref="F85">_xlfn.XLOOKUP(Table8162123[Bill],Table2[Bill],Table2[Agree Value])</f>
        <v>1</v>
      </c>
      <c r="G85">
        <f>IF(_773[[#This Row],[Value]]=_773[[#This Row],[Agree]],_773[[#This Row],[Count]],0)</f>
        <v>0</v>
      </c>
      <c r="H85" cm="1">
        <f t="array" ref="H85">_xlfn.XLOOKUP(Table8162123[Bill],Table2[Bill],Table2[Weight?],"Error")</f>
        <v>5</v>
      </c>
    </row>
    <row r="86" spans="1:8" x14ac:dyDescent="0.2">
      <c r="A86" t="s">
        <v>116</v>
      </c>
      <c r="B86" t="s">
        <v>1</v>
      </c>
      <c r="C86" t="s">
        <v>9</v>
      </c>
      <c r="D86" t="s">
        <v>400</v>
      </c>
      <c r="E86">
        <f>IF(_773[[#This Row],[Vote]]="YEA",1,0)</f>
        <v>0</v>
      </c>
      <c r="F86" cm="1">
        <f t="array" ref="F86">_xlfn.XLOOKUP(Table8162123[Bill],Table2[Bill],Table2[Agree Value])</f>
        <v>1</v>
      </c>
      <c r="G86">
        <f>IF(_773[[#This Row],[Value]]=_773[[#This Row],[Agree]],_773[[#This Row],[Count]],0)</f>
        <v>0</v>
      </c>
      <c r="H86" cm="1">
        <f t="array" ref="H86">_xlfn.XLOOKUP(Table8162123[Bill],Table2[Bill],Table2[Weight?],"Error")</f>
        <v>5</v>
      </c>
    </row>
    <row r="87" spans="1:8" x14ac:dyDescent="0.2">
      <c r="A87" t="s">
        <v>117</v>
      </c>
      <c r="B87" t="s">
        <v>1</v>
      </c>
      <c r="C87" t="s">
        <v>118</v>
      </c>
      <c r="D87" t="s">
        <v>7</v>
      </c>
      <c r="E87">
        <f>IF(_773[[#This Row],[Vote]]="YEA",1,0)</f>
        <v>1</v>
      </c>
      <c r="F87" cm="1">
        <f t="array" ref="F87">_xlfn.XLOOKUP(Table8162123[Bill],Table2[Bill],Table2[Agree Value])</f>
        <v>1</v>
      </c>
      <c r="G87">
        <f>IF(_773[[#This Row],[Value]]=_773[[#This Row],[Agree]],_773[[#This Row],[Count]],0)</f>
        <v>5</v>
      </c>
      <c r="H87" cm="1">
        <f t="array" ref="H87">_xlfn.XLOOKUP(Table8162123[Bill],Table2[Bill],Table2[Weight?],"Error")</f>
        <v>5</v>
      </c>
    </row>
    <row r="88" spans="1:8" x14ac:dyDescent="0.2">
      <c r="A88" t="s">
        <v>119</v>
      </c>
      <c r="B88" t="s">
        <v>1</v>
      </c>
      <c r="C88" t="s">
        <v>120</v>
      </c>
      <c r="D88" t="s">
        <v>7</v>
      </c>
      <c r="E88">
        <f>IF(_773[[#This Row],[Vote]]="YEA",1,0)</f>
        <v>1</v>
      </c>
      <c r="F88" cm="1">
        <f t="array" ref="F88">_xlfn.XLOOKUP(Table8162123[Bill],Table2[Bill],Table2[Agree Value])</f>
        <v>1</v>
      </c>
      <c r="G88">
        <f>IF(_773[[#This Row],[Value]]=_773[[#This Row],[Agree]],_773[[#This Row],[Count]],0)</f>
        <v>5</v>
      </c>
      <c r="H88" cm="1">
        <f t="array" ref="H88">_xlfn.XLOOKUP(Table8162123[Bill],Table2[Bill],Table2[Weight?],"Error")</f>
        <v>5</v>
      </c>
    </row>
    <row r="89" spans="1:8" x14ac:dyDescent="0.2">
      <c r="A89" t="s">
        <v>121</v>
      </c>
      <c r="B89" t="s">
        <v>5</v>
      </c>
      <c r="C89" t="s">
        <v>51</v>
      </c>
      <c r="D89" t="s">
        <v>3</v>
      </c>
      <c r="E89">
        <f>IF(_773[[#This Row],[Vote]]="YEA",1,0)</f>
        <v>0</v>
      </c>
      <c r="F89" cm="1">
        <f t="array" ref="F89">_xlfn.XLOOKUP(Table8162123[Bill],Table2[Bill],Table2[Agree Value])</f>
        <v>1</v>
      </c>
      <c r="G89">
        <f>IF(_773[[#This Row],[Value]]=_773[[#This Row],[Agree]],_773[[#This Row],[Count]],0)</f>
        <v>0</v>
      </c>
      <c r="H89" cm="1">
        <f t="array" ref="H89">_xlfn.XLOOKUP(Table8162123[Bill],Table2[Bill],Table2[Weight?],"Error")</f>
        <v>5</v>
      </c>
    </row>
    <row r="90" spans="1:8" x14ac:dyDescent="0.2">
      <c r="A90" t="s">
        <v>122</v>
      </c>
      <c r="B90" t="s">
        <v>5</v>
      </c>
      <c r="C90" t="s">
        <v>123</v>
      </c>
      <c r="D90" t="s">
        <v>3</v>
      </c>
      <c r="E90">
        <f>IF(_773[[#This Row],[Vote]]="YEA",1,0)</f>
        <v>0</v>
      </c>
      <c r="F90" cm="1">
        <f t="array" ref="F90">_xlfn.XLOOKUP(Table8162123[Bill],Table2[Bill],Table2[Agree Value])</f>
        <v>1</v>
      </c>
      <c r="G90">
        <f>IF(_773[[#This Row],[Value]]=_773[[#This Row],[Agree]],_773[[#This Row],[Count]],0)</f>
        <v>0</v>
      </c>
      <c r="H90" cm="1">
        <f t="array" ref="H90">_xlfn.XLOOKUP(Table8162123[Bill],Table2[Bill],Table2[Weight?],"Error")</f>
        <v>5</v>
      </c>
    </row>
    <row r="91" spans="1:8" x14ac:dyDescent="0.2">
      <c r="A91" t="s">
        <v>124</v>
      </c>
      <c r="B91" t="s">
        <v>5</v>
      </c>
      <c r="C91" t="s">
        <v>15</v>
      </c>
      <c r="D91" t="s">
        <v>3</v>
      </c>
      <c r="E91">
        <f>IF(_773[[#This Row],[Vote]]="YEA",1,0)</f>
        <v>0</v>
      </c>
      <c r="F91" cm="1">
        <f t="array" ref="F91">_xlfn.XLOOKUP(Table8162123[Bill],Table2[Bill],Table2[Agree Value])</f>
        <v>1</v>
      </c>
      <c r="G91">
        <f>IF(_773[[#This Row],[Value]]=_773[[#This Row],[Agree]],_773[[#This Row],[Count]],0)</f>
        <v>0</v>
      </c>
      <c r="H91" cm="1">
        <f t="array" ref="H91">_xlfn.XLOOKUP(Table8162123[Bill],Table2[Bill],Table2[Weight?],"Error")</f>
        <v>5</v>
      </c>
    </row>
    <row r="92" spans="1:8" x14ac:dyDescent="0.2">
      <c r="A92" t="s">
        <v>125</v>
      </c>
      <c r="B92" t="s">
        <v>1</v>
      </c>
      <c r="C92" t="s">
        <v>15</v>
      </c>
      <c r="D92" t="s">
        <v>7</v>
      </c>
      <c r="E92">
        <f>IF(_773[[#This Row],[Vote]]="YEA",1,0)</f>
        <v>1</v>
      </c>
      <c r="F92" cm="1">
        <f t="array" ref="F92">_xlfn.XLOOKUP(Table8162123[Bill],Table2[Bill],Table2[Agree Value])</f>
        <v>1</v>
      </c>
      <c r="G92">
        <f>IF(_773[[#This Row],[Value]]=_773[[#This Row],[Agree]],_773[[#This Row],[Count]],0)</f>
        <v>5</v>
      </c>
      <c r="H92" cm="1">
        <f t="array" ref="H92">_xlfn.XLOOKUP(Table8162123[Bill],Table2[Bill],Table2[Weight?],"Error")</f>
        <v>5</v>
      </c>
    </row>
    <row r="93" spans="1:8" x14ac:dyDescent="0.2">
      <c r="A93" t="s">
        <v>126</v>
      </c>
      <c r="B93" t="s">
        <v>1</v>
      </c>
      <c r="C93" t="s">
        <v>59</v>
      </c>
      <c r="D93" t="s">
        <v>7</v>
      </c>
      <c r="E93">
        <f>IF(_773[[#This Row],[Vote]]="YEA",1,0)</f>
        <v>1</v>
      </c>
      <c r="F93" cm="1">
        <f t="array" ref="F93">_xlfn.XLOOKUP(Table8162123[Bill],Table2[Bill],Table2[Agree Value])</f>
        <v>1</v>
      </c>
      <c r="G93">
        <f>IF(_773[[#This Row],[Value]]=_773[[#This Row],[Agree]],_773[[#This Row],[Count]],0)</f>
        <v>5</v>
      </c>
      <c r="H93" cm="1">
        <f t="array" ref="H93">_xlfn.XLOOKUP(Table8162123[Bill],Table2[Bill],Table2[Weight?],"Error")</f>
        <v>5</v>
      </c>
    </row>
    <row r="94" spans="1:8" x14ac:dyDescent="0.2">
      <c r="A94" t="s">
        <v>127</v>
      </c>
      <c r="B94" t="s">
        <v>1</v>
      </c>
      <c r="C94" t="s">
        <v>15</v>
      </c>
      <c r="D94" t="s">
        <v>3</v>
      </c>
      <c r="E94">
        <f>IF(_773[[#This Row],[Vote]]="YEA",1,0)</f>
        <v>0</v>
      </c>
      <c r="F94" cm="1">
        <f t="array" ref="F94">_xlfn.XLOOKUP(Table8162123[Bill],Table2[Bill],Table2[Agree Value])</f>
        <v>1</v>
      </c>
      <c r="G94">
        <f>IF(_773[[#This Row],[Value]]=_773[[#This Row],[Agree]],_773[[#This Row],[Count]],0)</f>
        <v>0</v>
      </c>
      <c r="H94" cm="1">
        <f t="array" ref="H94">_xlfn.XLOOKUP(Table8162123[Bill],Table2[Bill],Table2[Weight?],"Error")</f>
        <v>5</v>
      </c>
    </row>
    <row r="95" spans="1:8" x14ac:dyDescent="0.2">
      <c r="A95" t="s">
        <v>128</v>
      </c>
      <c r="B95" t="s">
        <v>5</v>
      </c>
      <c r="C95" t="s">
        <v>129</v>
      </c>
      <c r="D95" t="s">
        <v>400</v>
      </c>
      <c r="E95">
        <f>IF(_773[[#This Row],[Vote]]="YEA",1,0)</f>
        <v>0</v>
      </c>
      <c r="F95" cm="1">
        <f t="array" ref="F95">_xlfn.XLOOKUP(Table8162123[Bill],Table2[Bill],Table2[Agree Value])</f>
        <v>1</v>
      </c>
      <c r="G95">
        <f>IF(_773[[#This Row],[Value]]=_773[[#This Row],[Agree]],_773[[#This Row],[Count]],0)</f>
        <v>0</v>
      </c>
      <c r="H95" cm="1">
        <f t="array" ref="H95">_xlfn.XLOOKUP(Table8162123[Bill],Table2[Bill],Table2[Weight?],"Error")</f>
        <v>5</v>
      </c>
    </row>
    <row r="96" spans="1:8" x14ac:dyDescent="0.2">
      <c r="A96" t="s">
        <v>130</v>
      </c>
      <c r="B96" t="s">
        <v>5</v>
      </c>
      <c r="C96" t="s">
        <v>64</v>
      </c>
      <c r="D96" t="s">
        <v>7</v>
      </c>
      <c r="E96">
        <f>IF(_773[[#This Row],[Vote]]="YEA",1,0)</f>
        <v>1</v>
      </c>
      <c r="F96" cm="1">
        <f t="array" ref="F96">_xlfn.XLOOKUP(Table8162123[Bill],Table2[Bill],Table2[Agree Value])</f>
        <v>1</v>
      </c>
      <c r="G96">
        <f>IF(_773[[#This Row],[Value]]=_773[[#This Row],[Agree]],_773[[#This Row],[Count]],0)</f>
        <v>5</v>
      </c>
      <c r="H96" cm="1">
        <f t="array" ref="H96">_xlfn.XLOOKUP(Table8162123[Bill],Table2[Bill],Table2[Weight?],"Error")</f>
        <v>5</v>
      </c>
    </row>
    <row r="97" spans="1:8" x14ac:dyDescent="0.2">
      <c r="A97" t="s">
        <v>131</v>
      </c>
      <c r="B97" t="s">
        <v>1</v>
      </c>
      <c r="C97" t="s">
        <v>132</v>
      </c>
      <c r="D97" t="s">
        <v>3</v>
      </c>
      <c r="E97">
        <f>IF(_773[[#This Row],[Vote]]="YEA",1,0)</f>
        <v>0</v>
      </c>
      <c r="F97" cm="1">
        <f t="array" ref="F97">_xlfn.XLOOKUP(Table8162123[Bill],Table2[Bill],Table2[Agree Value])</f>
        <v>1</v>
      </c>
      <c r="G97">
        <f>IF(_773[[#This Row],[Value]]=_773[[#This Row],[Agree]],_773[[#This Row],[Count]],0)</f>
        <v>0</v>
      </c>
      <c r="H97" cm="1">
        <f t="array" ref="H97">_xlfn.XLOOKUP(Table8162123[Bill],Table2[Bill],Table2[Weight?],"Error")</f>
        <v>5</v>
      </c>
    </row>
    <row r="98" spans="1:8" x14ac:dyDescent="0.2">
      <c r="A98" t="s">
        <v>133</v>
      </c>
      <c r="B98" t="s">
        <v>5</v>
      </c>
      <c r="C98" t="s">
        <v>31</v>
      </c>
      <c r="D98" t="s">
        <v>3</v>
      </c>
      <c r="E98">
        <f>IF(_773[[#This Row],[Vote]]="YEA",1,0)</f>
        <v>0</v>
      </c>
      <c r="F98" cm="1">
        <f t="array" ref="F98">_xlfn.XLOOKUP(Table8162123[Bill],Table2[Bill],Table2[Agree Value])</f>
        <v>1</v>
      </c>
      <c r="G98">
        <f>IF(_773[[#This Row],[Value]]=_773[[#This Row],[Agree]],_773[[#This Row],[Count]],0)</f>
        <v>0</v>
      </c>
      <c r="H98" cm="1">
        <f t="array" ref="H98">_xlfn.XLOOKUP(Table8162123[Bill],Table2[Bill],Table2[Weight?],"Error")</f>
        <v>5</v>
      </c>
    </row>
    <row r="99" spans="1:8" x14ac:dyDescent="0.2">
      <c r="A99" t="s">
        <v>134</v>
      </c>
      <c r="B99" t="s">
        <v>1</v>
      </c>
      <c r="C99" t="s">
        <v>62</v>
      </c>
      <c r="D99" t="s">
        <v>7</v>
      </c>
      <c r="E99">
        <f>IF(_773[[#This Row],[Vote]]="YEA",1,0)</f>
        <v>1</v>
      </c>
      <c r="F99" cm="1">
        <f t="array" ref="F99">_xlfn.XLOOKUP(Table8162123[Bill],Table2[Bill],Table2[Agree Value])</f>
        <v>1</v>
      </c>
      <c r="G99">
        <f>IF(_773[[#This Row],[Value]]=_773[[#This Row],[Agree]],_773[[#This Row],[Count]],0)</f>
        <v>5</v>
      </c>
      <c r="H99" cm="1">
        <f t="array" ref="H99">_xlfn.XLOOKUP(Table8162123[Bill],Table2[Bill],Table2[Weight?],"Error")</f>
        <v>5</v>
      </c>
    </row>
    <row r="100" spans="1:8" x14ac:dyDescent="0.2">
      <c r="A100" t="s">
        <v>135</v>
      </c>
      <c r="B100" t="s">
        <v>1</v>
      </c>
      <c r="C100" t="s">
        <v>2</v>
      </c>
      <c r="D100" t="s">
        <v>510</v>
      </c>
      <c r="E100">
        <f>IF(_773[[#This Row],[Vote]]="YEA",1,0)</f>
        <v>0</v>
      </c>
      <c r="F100" cm="1">
        <f t="array" ref="F100">_xlfn.XLOOKUP(Table8162123[Bill],Table2[Bill],Table2[Agree Value])</f>
        <v>1</v>
      </c>
      <c r="G100">
        <f>IF(_773[[#This Row],[Value]]=_773[[#This Row],[Agree]],_773[[#This Row],[Count]],0)</f>
        <v>0</v>
      </c>
      <c r="H100" cm="1">
        <f t="array" ref="H100">_xlfn.XLOOKUP(Table8162123[Bill],Table2[Bill],Table2[Weight?],"Error")</f>
        <v>5</v>
      </c>
    </row>
    <row r="101" spans="1:8" x14ac:dyDescent="0.2">
      <c r="A101" t="s">
        <v>136</v>
      </c>
      <c r="B101" t="s">
        <v>5</v>
      </c>
      <c r="C101" t="s">
        <v>15</v>
      </c>
      <c r="D101" t="s">
        <v>7</v>
      </c>
      <c r="E101">
        <f>IF(_773[[#This Row],[Vote]]="YEA",1,0)</f>
        <v>1</v>
      </c>
      <c r="F101" cm="1">
        <f t="array" ref="F101">_xlfn.XLOOKUP(Table8162123[Bill],Table2[Bill],Table2[Agree Value])</f>
        <v>1</v>
      </c>
      <c r="G101">
        <f>IF(_773[[#This Row],[Value]]=_773[[#This Row],[Agree]],_773[[#This Row],[Count]],0)</f>
        <v>5</v>
      </c>
      <c r="H101" cm="1">
        <f t="array" ref="H101">_xlfn.XLOOKUP(Table8162123[Bill],Table2[Bill],Table2[Weight?],"Error")</f>
        <v>5</v>
      </c>
    </row>
    <row r="102" spans="1:8" x14ac:dyDescent="0.2">
      <c r="A102" t="s">
        <v>137</v>
      </c>
      <c r="B102" t="s">
        <v>1</v>
      </c>
      <c r="C102" t="s">
        <v>66</v>
      </c>
      <c r="D102" t="s">
        <v>7</v>
      </c>
      <c r="E102">
        <f>IF(_773[[#This Row],[Vote]]="YEA",1,0)</f>
        <v>1</v>
      </c>
      <c r="F102" cm="1">
        <f t="array" ref="F102">_xlfn.XLOOKUP(Table8162123[Bill],Table2[Bill],Table2[Agree Value])</f>
        <v>1</v>
      </c>
      <c r="G102">
        <f>IF(_773[[#This Row],[Value]]=_773[[#This Row],[Agree]],_773[[#This Row],[Count]],0)</f>
        <v>5</v>
      </c>
      <c r="H102" cm="1">
        <f t="array" ref="H102">_xlfn.XLOOKUP(Table8162123[Bill],Table2[Bill],Table2[Weight?],"Error")</f>
        <v>5</v>
      </c>
    </row>
    <row r="103" spans="1:8" x14ac:dyDescent="0.2">
      <c r="A103" t="s">
        <v>138</v>
      </c>
      <c r="B103" t="s">
        <v>1</v>
      </c>
      <c r="C103" t="s">
        <v>59</v>
      </c>
      <c r="D103" t="s">
        <v>7</v>
      </c>
      <c r="E103">
        <f>IF(_773[[#This Row],[Vote]]="YEA",1,0)</f>
        <v>1</v>
      </c>
      <c r="F103" cm="1">
        <f t="array" ref="F103">_xlfn.XLOOKUP(Table8162123[Bill],Table2[Bill],Table2[Agree Value])</f>
        <v>1</v>
      </c>
      <c r="G103">
        <f>IF(_773[[#This Row],[Value]]=_773[[#This Row],[Agree]],_773[[#This Row],[Count]],0)</f>
        <v>5</v>
      </c>
      <c r="H103" cm="1">
        <f t="array" ref="H103">_xlfn.XLOOKUP(Table8162123[Bill],Table2[Bill],Table2[Weight?],"Error")</f>
        <v>5</v>
      </c>
    </row>
    <row r="104" spans="1:8" x14ac:dyDescent="0.2">
      <c r="A104" t="s">
        <v>139</v>
      </c>
      <c r="B104" t="s">
        <v>1</v>
      </c>
      <c r="C104" t="s">
        <v>118</v>
      </c>
      <c r="D104" t="s">
        <v>7</v>
      </c>
      <c r="E104">
        <f>IF(_773[[#This Row],[Vote]]="YEA",1,0)</f>
        <v>1</v>
      </c>
      <c r="F104" cm="1">
        <f t="array" ref="F104">_xlfn.XLOOKUP(Table8162123[Bill],Table2[Bill],Table2[Agree Value])</f>
        <v>1</v>
      </c>
      <c r="G104">
        <f>IF(_773[[#This Row],[Value]]=_773[[#This Row],[Agree]],_773[[#This Row],[Count]],0)</f>
        <v>5</v>
      </c>
      <c r="H104" cm="1">
        <f t="array" ref="H104">_xlfn.XLOOKUP(Table8162123[Bill],Table2[Bill],Table2[Weight?],"Error")</f>
        <v>5</v>
      </c>
    </row>
    <row r="105" spans="1:8" x14ac:dyDescent="0.2">
      <c r="A105" t="s">
        <v>140</v>
      </c>
      <c r="B105" t="s">
        <v>1</v>
      </c>
      <c r="C105" t="s">
        <v>141</v>
      </c>
      <c r="D105" t="s">
        <v>7</v>
      </c>
      <c r="E105">
        <f>IF(_773[[#This Row],[Vote]]="YEA",1,0)</f>
        <v>1</v>
      </c>
      <c r="F105" cm="1">
        <f t="array" ref="F105">_xlfn.XLOOKUP(Table8162123[Bill],Table2[Bill],Table2[Agree Value])</f>
        <v>1</v>
      </c>
      <c r="G105">
        <f>IF(_773[[#This Row],[Value]]=_773[[#This Row],[Agree]],_773[[#This Row],[Count]],0)</f>
        <v>5</v>
      </c>
      <c r="H105" cm="1">
        <f t="array" ref="H105">_xlfn.XLOOKUP(Table8162123[Bill],Table2[Bill],Table2[Weight?],"Error")</f>
        <v>5</v>
      </c>
    </row>
    <row r="106" spans="1:8" x14ac:dyDescent="0.2">
      <c r="A106" t="s">
        <v>142</v>
      </c>
      <c r="B106" t="s">
        <v>1</v>
      </c>
      <c r="C106" t="s">
        <v>66</v>
      </c>
      <c r="D106" t="s">
        <v>3</v>
      </c>
      <c r="E106">
        <f>IF(_773[[#This Row],[Vote]]="YEA",1,0)</f>
        <v>0</v>
      </c>
      <c r="F106" cm="1">
        <f t="array" ref="F106">_xlfn.XLOOKUP(Table8162123[Bill],Table2[Bill],Table2[Agree Value])</f>
        <v>1</v>
      </c>
      <c r="G106">
        <f>IF(_773[[#This Row],[Value]]=_773[[#This Row],[Agree]],_773[[#This Row],[Count]],0)</f>
        <v>0</v>
      </c>
      <c r="H106" cm="1">
        <f t="array" ref="H106">_xlfn.XLOOKUP(Table8162123[Bill],Table2[Bill],Table2[Weight?],"Error")</f>
        <v>5</v>
      </c>
    </row>
    <row r="107" spans="1:8" x14ac:dyDescent="0.2">
      <c r="A107" t="s">
        <v>143</v>
      </c>
      <c r="B107" t="s">
        <v>1</v>
      </c>
      <c r="C107" t="s">
        <v>9</v>
      </c>
      <c r="D107" t="s">
        <v>510</v>
      </c>
      <c r="E107">
        <f>IF(_773[[#This Row],[Vote]]="YEA",1,0)</f>
        <v>0</v>
      </c>
      <c r="F107" cm="1">
        <f t="array" ref="F107">_xlfn.XLOOKUP(Table8162123[Bill],Table2[Bill],Table2[Agree Value])</f>
        <v>1</v>
      </c>
      <c r="G107">
        <f>IF(_773[[#This Row],[Value]]=_773[[#This Row],[Agree]],_773[[#This Row],[Count]],0)</f>
        <v>0</v>
      </c>
      <c r="H107" cm="1">
        <f t="array" ref="H107">_xlfn.XLOOKUP(Table8162123[Bill],Table2[Bill],Table2[Weight?],"Error")</f>
        <v>5</v>
      </c>
    </row>
    <row r="108" spans="1:8" x14ac:dyDescent="0.2">
      <c r="A108" t="s">
        <v>144</v>
      </c>
      <c r="B108" t="s">
        <v>5</v>
      </c>
      <c r="C108" t="s">
        <v>75</v>
      </c>
      <c r="D108" t="s">
        <v>3</v>
      </c>
      <c r="E108">
        <f>IF(_773[[#This Row],[Vote]]="YEA",1,0)</f>
        <v>0</v>
      </c>
      <c r="F108" cm="1">
        <f t="array" ref="F108">_xlfn.XLOOKUP(Table8162123[Bill],Table2[Bill],Table2[Agree Value])</f>
        <v>1</v>
      </c>
      <c r="G108">
        <f>IF(_773[[#This Row],[Value]]=_773[[#This Row],[Agree]],_773[[#This Row],[Count]],0)</f>
        <v>0</v>
      </c>
      <c r="H108" cm="1">
        <f t="array" ref="H108">_xlfn.XLOOKUP(Table8162123[Bill],Table2[Bill],Table2[Weight?],"Error")</f>
        <v>5</v>
      </c>
    </row>
    <row r="109" spans="1:8" x14ac:dyDescent="0.2">
      <c r="A109" t="s">
        <v>145</v>
      </c>
      <c r="B109" t="s">
        <v>5</v>
      </c>
      <c r="C109" t="s">
        <v>39</v>
      </c>
      <c r="D109" t="s">
        <v>3</v>
      </c>
      <c r="E109">
        <f>IF(_773[[#This Row],[Vote]]="YEA",1,0)</f>
        <v>0</v>
      </c>
      <c r="F109" cm="1">
        <f t="array" ref="F109">_xlfn.XLOOKUP(Table8162123[Bill],Table2[Bill],Table2[Agree Value])</f>
        <v>1</v>
      </c>
      <c r="G109">
        <f>IF(_773[[#This Row],[Value]]=_773[[#This Row],[Agree]],_773[[#This Row],[Count]],0)</f>
        <v>0</v>
      </c>
      <c r="H109" cm="1">
        <f t="array" ref="H109">_xlfn.XLOOKUP(Table8162123[Bill],Table2[Bill],Table2[Weight?],"Error")</f>
        <v>5</v>
      </c>
    </row>
    <row r="110" spans="1:8" x14ac:dyDescent="0.2">
      <c r="A110" t="s">
        <v>146</v>
      </c>
      <c r="B110" t="s">
        <v>1</v>
      </c>
      <c r="C110" t="s">
        <v>45</v>
      </c>
      <c r="D110" t="s">
        <v>7</v>
      </c>
      <c r="E110">
        <f>IF(_773[[#This Row],[Vote]]="YEA",1,0)</f>
        <v>1</v>
      </c>
      <c r="F110" cm="1">
        <f t="array" ref="F110">_xlfn.XLOOKUP(Table8162123[Bill],Table2[Bill],Table2[Agree Value])</f>
        <v>1</v>
      </c>
      <c r="G110">
        <f>IF(_773[[#This Row],[Value]]=_773[[#This Row],[Agree]],_773[[#This Row],[Count]],0)</f>
        <v>5</v>
      </c>
      <c r="H110" cm="1">
        <f t="array" ref="H110">_xlfn.XLOOKUP(Table8162123[Bill],Table2[Bill],Table2[Weight?],"Error")</f>
        <v>5</v>
      </c>
    </row>
    <row r="111" spans="1:8" x14ac:dyDescent="0.2">
      <c r="A111" t="s">
        <v>147</v>
      </c>
      <c r="B111" t="s">
        <v>1</v>
      </c>
      <c r="C111" t="s">
        <v>15</v>
      </c>
      <c r="D111" t="s">
        <v>7</v>
      </c>
      <c r="E111">
        <f>IF(_773[[#This Row],[Vote]]="YEA",1,0)</f>
        <v>1</v>
      </c>
      <c r="F111" cm="1">
        <f t="array" ref="F111">_xlfn.XLOOKUP(Table8162123[Bill],Table2[Bill],Table2[Agree Value])</f>
        <v>1</v>
      </c>
      <c r="G111">
        <f>IF(_773[[#This Row],[Value]]=_773[[#This Row],[Agree]],_773[[#This Row],[Count]],0)</f>
        <v>5</v>
      </c>
      <c r="H111" cm="1">
        <f t="array" ref="H111">_xlfn.XLOOKUP(Table8162123[Bill],Table2[Bill],Table2[Weight?],"Error")</f>
        <v>5</v>
      </c>
    </row>
    <row r="112" spans="1:8" x14ac:dyDescent="0.2">
      <c r="A112" t="s">
        <v>148</v>
      </c>
      <c r="B112" t="s">
        <v>5</v>
      </c>
      <c r="C112" t="s">
        <v>39</v>
      </c>
      <c r="D112" t="s">
        <v>3</v>
      </c>
      <c r="E112">
        <f>IF(_773[[#This Row],[Vote]]="YEA",1,0)</f>
        <v>0</v>
      </c>
      <c r="F112" cm="1">
        <f t="array" ref="F112">_xlfn.XLOOKUP(Table8162123[Bill],Table2[Bill],Table2[Agree Value])</f>
        <v>1</v>
      </c>
      <c r="G112">
        <f>IF(_773[[#This Row],[Value]]=_773[[#This Row],[Agree]],_773[[#This Row],[Count]],0)</f>
        <v>0</v>
      </c>
      <c r="H112" cm="1">
        <f t="array" ref="H112">_xlfn.XLOOKUP(Table8162123[Bill],Table2[Bill],Table2[Weight?],"Error")</f>
        <v>5</v>
      </c>
    </row>
    <row r="113" spans="1:8" x14ac:dyDescent="0.2">
      <c r="A113" t="s">
        <v>149</v>
      </c>
      <c r="B113" t="s">
        <v>5</v>
      </c>
      <c r="C113" t="s">
        <v>9</v>
      </c>
      <c r="D113" t="s">
        <v>3</v>
      </c>
      <c r="E113">
        <f>IF(_773[[#This Row],[Vote]]="YEA",1,0)</f>
        <v>0</v>
      </c>
      <c r="F113" cm="1">
        <f t="array" ref="F113">_xlfn.XLOOKUP(Table8162123[Bill],Table2[Bill],Table2[Agree Value])</f>
        <v>1</v>
      </c>
      <c r="G113">
        <f>IF(_773[[#This Row],[Value]]=_773[[#This Row],[Agree]],_773[[#This Row],[Count]],0)</f>
        <v>0</v>
      </c>
      <c r="H113" cm="1">
        <f t="array" ref="H113">_xlfn.XLOOKUP(Table8162123[Bill],Table2[Bill],Table2[Weight?],"Error")</f>
        <v>5</v>
      </c>
    </row>
    <row r="114" spans="1:8" x14ac:dyDescent="0.2">
      <c r="A114" t="s">
        <v>150</v>
      </c>
      <c r="B114" t="s">
        <v>5</v>
      </c>
      <c r="C114" t="s">
        <v>108</v>
      </c>
      <c r="D114" t="s">
        <v>3</v>
      </c>
      <c r="E114">
        <f>IF(_773[[#This Row],[Vote]]="YEA",1,0)</f>
        <v>0</v>
      </c>
      <c r="F114" cm="1">
        <f t="array" ref="F114">_xlfn.XLOOKUP(Table8162123[Bill],Table2[Bill],Table2[Agree Value])</f>
        <v>1</v>
      </c>
      <c r="G114">
        <f>IF(_773[[#This Row],[Value]]=_773[[#This Row],[Agree]],_773[[#This Row],[Count]],0)</f>
        <v>0</v>
      </c>
      <c r="H114" cm="1">
        <f t="array" ref="H114">_xlfn.XLOOKUP(Table8162123[Bill],Table2[Bill],Table2[Weight?],"Error")</f>
        <v>5</v>
      </c>
    </row>
    <row r="115" spans="1:8" x14ac:dyDescent="0.2">
      <c r="A115" t="s">
        <v>151</v>
      </c>
      <c r="B115" t="s">
        <v>5</v>
      </c>
      <c r="C115" t="s">
        <v>39</v>
      </c>
      <c r="D115" t="s">
        <v>3</v>
      </c>
      <c r="E115">
        <f>IF(_773[[#This Row],[Vote]]="YEA",1,0)</f>
        <v>0</v>
      </c>
      <c r="F115" cm="1">
        <f t="array" ref="F115">_xlfn.XLOOKUP(Table8162123[Bill],Table2[Bill],Table2[Agree Value])</f>
        <v>1</v>
      </c>
      <c r="G115">
        <f>IF(_773[[#This Row],[Value]]=_773[[#This Row],[Agree]],_773[[#This Row],[Count]],0)</f>
        <v>0</v>
      </c>
      <c r="H115" cm="1">
        <f t="array" ref="H115">_xlfn.XLOOKUP(Table8162123[Bill],Table2[Bill],Table2[Weight?],"Error")</f>
        <v>5</v>
      </c>
    </row>
    <row r="116" spans="1:8" x14ac:dyDescent="0.2">
      <c r="A116" t="s">
        <v>152</v>
      </c>
      <c r="B116" t="s">
        <v>5</v>
      </c>
      <c r="C116" t="s">
        <v>2</v>
      </c>
      <c r="D116" t="s">
        <v>3</v>
      </c>
      <c r="E116">
        <f>IF(_773[[#This Row],[Vote]]="YEA",1,0)</f>
        <v>0</v>
      </c>
      <c r="F116" cm="1">
        <f t="array" ref="F116">_xlfn.XLOOKUP(Table8162123[Bill],Table2[Bill],Table2[Agree Value])</f>
        <v>1</v>
      </c>
      <c r="G116">
        <f>IF(_773[[#This Row],[Value]]=_773[[#This Row],[Agree]],_773[[#This Row],[Count]],0)</f>
        <v>0</v>
      </c>
      <c r="H116" cm="1">
        <f t="array" ref="H116">_xlfn.XLOOKUP(Table8162123[Bill],Table2[Bill],Table2[Weight?],"Error")</f>
        <v>5</v>
      </c>
    </row>
    <row r="117" spans="1:8" x14ac:dyDescent="0.2">
      <c r="A117" t="s">
        <v>153</v>
      </c>
      <c r="B117" t="s">
        <v>5</v>
      </c>
      <c r="C117" t="s">
        <v>15</v>
      </c>
      <c r="D117" t="s">
        <v>7</v>
      </c>
      <c r="E117">
        <f>IF(_773[[#This Row],[Vote]]="YEA",1,0)</f>
        <v>1</v>
      </c>
      <c r="F117" cm="1">
        <f t="array" ref="F117">_xlfn.XLOOKUP(Table8162123[Bill],Table2[Bill],Table2[Agree Value])</f>
        <v>1</v>
      </c>
      <c r="G117">
        <f>IF(_773[[#This Row],[Value]]=_773[[#This Row],[Agree]],_773[[#This Row],[Count]],0)</f>
        <v>5</v>
      </c>
      <c r="H117" cm="1">
        <f t="array" ref="H117">_xlfn.XLOOKUP(Table8162123[Bill],Table2[Bill],Table2[Weight?],"Error")</f>
        <v>5</v>
      </c>
    </row>
    <row r="118" spans="1:8" x14ac:dyDescent="0.2">
      <c r="A118" t="s">
        <v>154</v>
      </c>
      <c r="B118" t="s">
        <v>5</v>
      </c>
      <c r="C118" t="s">
        <v>120</v>
      </c>
      <c r="D118" t="s">
        <v>3</v>
      </c>
      <c r="E118">
        <f>IF(_773[[#This Row],[Vote]]="YEA",1,0)</f>
        <v>0</v>
      </c>
      <c r="F118" cm="1">
        <f t="array" ref="F118">_xlfn.XLOOKUP(Table8162123[Bill],Table2[Bill],Table2[Agree Value])</f>
        <v>1</v>
      </c>
      <c r="G118">
        <f>IF(_773[[#This Row],[Value]]=_773[[#This Row],[Agree]],_773[[#This Row],[Count]],0)</f>
        <v>0</v>
      </c>
      <c r="H118" cm="1">
        <f t="array" ref="H118">_xlfn.XLOOKUP(Table8162123[Bill],Table2[Bill],Table2[Weight?],"Error")</f>
        <v>5</v>
      </c>
    </row>
    <row r="119" spans="1:8" x14ac:dyDescent="0.2">
      <c r="A119" t="s">
        <v>155</v>
      </c>
      <c r="B119" t="s">
        <v>1</v>
      </c>
      <c r="C119" t="s">
        <v>15</v>
      </c>
      <c r="D119" t="s">
        <v>510</v>
      </c>
      <c r="E119">
        <f>IF(_773[[#This Row],[Vote]]="YEA",1,0)</f>
        <v>0</v>
      </c>
      <c r="F119" cm="1">
        <f t="array" ref="F119">_xlfn.XLOOKUP(Table8162123[Bill],Table2[Bill],Table2[Agree Value])</f>
        <v>1</v>
      </c>
      <c r="G119">
        <f>IF(_773[[#This Row],[Value]]=_773[[#This Row],[Agree]],_773[[#This Row],[Count]],0)</f>
        <v>0</v>
      </c>
      <c r="H119" cm="1">
        <f t="array" ref="H119">_xlfn.XLOOKUP(Table8162123[Bill],Table2[Bill],Table2[Weight?],"Error")</f>
        <v>5</v>
      </c>
    </row>
    <row r="120" spans="1:8" x14ac:dyDescent="0.2">
      <c r="A120" t="s">
        <v>156</v>
      </c>
      <c r="B120" t="s">
        <v>1</v>
      </c>
      <c r="C120" t="s">
        <v>9</v>
      </c>
      <c r="D120" t="s">
        <v>7</v>
      </c>
      <c r="E120">
        <f>IF(_773[[#This Row],[Vote]]="YEA",1,0)</f>
        <v>1</v>
      </c>
      <c r="F120" cm="1">
        <f t="array" ref="F120">_xlfn.XLOOKUP(Table8162123[Bill],Table2[Bill],Table2[Agree Value])</f>
        <v>1</v>
      </c>
      <c r="G120">
        <f>IF(_773[[#This Row],[Value]]=_773[[#This Row],[Agree]],_773[[#This Row],[Count]],0)</f>
        <v>5</v>
      </c>
      <c r="H120" cm="1">
        <f t="array" ref="H120">_xlfn.XLOOKUP(Table8162123[Bill],Table2[Bill],Table2[Weight?],"Error")</f>
        <v>5</v>
      </c>
    </row>
    <row r="121" spans="1:8" x14ac:dyDescent="0.2">
      <c r="A121" t="s">
        <v>157</v>
      </c>
      <c r="B121" t="s">
        <v>1</v>
      </c>
      <c r="C121" t="s">
        <v>64</v>
      </c>
      <c r="D121" t="s">
        <v>7</v>
      </c>
      <c r="E121">
        <f>IF(_773[[#This Row],[Vote]]="YEA",1,0)</f>
        <v>1</v>
      </c>
      <c r="F121" cm="1">
        <f t="array" ref="F121">_xlfn.XLOOKUP(Table8162123[Bill],Table2[Bill],Table2[Agree Value])</f>
        <v>1</v>
      </c>
      <c r="G121">
        <f>IF(_773[[#This Row],[Value]]=_773[[#This Row],[Agree]],_773[[#This Row],[Count]],0)</f>
        <v>5</v>
      </c>
      <c r="H121" cm="1">
        <f t="array" ref="H121">_xlfn.XLOOKUP(Table8162123[Bill],Table2[Bill],Table2[Weight?],"Error")</f>
        <v>5</v>
      </c>
    </row>
    <row r="122" spans="1:8" x14ac:dyDescent="0.2">
      <c r="A122" t="s">
        <v>158</v>
      </c>
      <c r="B122" t="s">
        <v>5</v>
      </c>
      <c r="C122" t="s">
        <v>132</v>
      </c>
      <c r="D122" t="s">
        <v>3</v>
      </c>
      <c r="E122">
        <f>IF(_773[[#This Row],[Vote]]="YEA",1,0)</f>
        <v>0</v>
      </c>
      <c r="F122" cm="1">
        <f t="array" ref="F122">_xlfn.XLOOKUP(Table8162123[Bill],Table2[Bill],Table2[Agree Value])</f>
        <v>1</v>
      </c>
      <c r="G122">
        <f>IF(_773[[#This Row],[Value]]=_773[[#This Row],[Agree]],_773[[#This Row],[Count]],0)</f>
        <v>0</v>
      </c>
      <c r="H122" cm="1">
        <f t="array" ref="H122">_xlfn.XLOOKUP(Table8162123[Bill],Table2[Bill],Table2[Weight?],"Error")</f>
        <v>5</v>
      </c>
    </row>
    <row r="123" spans="1:8" x14ac:dyDescent="0.2">
      <c r="A123" t="s">
        <v>159</v>
      </c>
      <c r="B123" t="s">
        <v>1</v>
      </c>
      <c r="C123" t="s">
        <v>66</v>
      </c>
      <c r="D123" t="s">
        <v>400</v>
      </c>
      <c r="E123">
        <f>IF(_773[[#This Row],[Vote]]="YEA",1,0)</f>
        <v>0</v>
      </c>
      <c r="F123" cm="1">
        <f t="array" ref="F123">_xlfn.XLOOKUP(Table8162123[Bill],Table2[Bill],Table2[Agree Value])</f>
        <v>1</v>
      </c>
      <c r="G123">
        <f>IF(_773[[#This Row],[Value]]=_773[[#This Row],[Agree]],_773[[#This Row],[Count]],0)</f>
        <v>0</v>
      </c>
      <c r="H123" cm="1">
        <f t="array" ref="H123">_xlfn.XLOOKUP(Table8162123[Bill],Table2[Bill],Table2[Weight?],"Error")</f>
        <v>5</v>
      </c>
    </row>
    <row r="124" spans="1:8" x14ac:dyDescent="0.2">
      <c r="A124" t="s">
        <v>160</v>
      </c>
      <c r="B124" t="s">
        <v>5</v>
      </c>
      <c r="C124" t="s">
        <v>161</v>
      </c>
      <c r="D124" t="s">
        <v>3</v>
      </c>
      <c r="E124">
        <f>IF(_773[[#This Row],[Vote]]="YEA",1,0)</f>
        <v>0</v>
      </c>
      <c r="F124" cm="1">
        <f t="array" ref="F124">_xlfn.XLOOKUP(Table8162123[Bill],Table2[Bill],Table2[Agree Value])</f>
        <v>1</v>
      </c>
      <c r="G124">
        <f>IF(_773[[#This Row],[Value]]=_773[[#This Row],[Agree]],_773[[#This Row],[Count]],0)</f>
        <v>0</v>
      </c>
      <c r="H124" cm="1">
        <f t="array" ref="H124">_xlfn.XLOOKUP(Table8162123[Bill],Table2[Bill],Table2[Weight?],"Error")</f>
        <v>5</v>
      </c>
    </row>
    <row r="125" spans="1:8" x14ac:dyDescent="0.2">
      <c r="A125" t="s">
        <v>162</v>
      </c>
      <c r="B125" t="s">
        <v>5</v>
      </c>
      <c r="C125" t="s">
        <v>15</v>
      </c>
      <c r="D125" t="s">
        <v>3</v>
      </c>
      <c r="E125">
        <f>IF(_773[[#This Row],[Vote]]="YEA",1,0)</f>
        <v>0</v>
      </c>
      <c r="F125" cm="1">
        <f t="array" ref="F125">_xlfn.XLOOKUP(Table8162123[Bill],Table2[Bill],Table2[Agree Value])</f>
        <v>1</v>
      </c>
      <c r="G125">
        <f>IF(_773[[#This Row],[Value]]=_773[[#This Row],[Agree]],_773[[#This Row],[Count]],0)</f>
        <v>0</v>
      </c>
      <c r="H125" cm="1">
        <f t="array" ref="H125">_xlfn.XLOOKUP(Table8162123[Bill],Table2[Bill],Table2[Weight?],"Error")</f>
        <v>5</v>
      </c>
    </row>
    <row r="126" spans="1:8" x14ac:dyDescent="0.2">
      <c r="A126" t="s">
        <v>163</v>
      </c>
      <c r="B126" t="s">
        <v>5</v>
      </c>
      <c r="C126" t="s">
        <v>164</v>
      </c>
      <c r="D126" t="s">
        <v>3</v>
      </c>
      <c r="E126">
        <f>IF(_773[[#This Row],[Vote]]="YEA",1,0)</f>
        <v>0</v>
      </c>
      <c r="F126" cm="1">
        <f t="array" ref="F126">_xlfn.XLOOKUP(Table8162123[Bill],Table2[Bill],Table2[Agree Value])</f>
        <v>1</v>
      </c>
      <c r="G126">
        <f>IF(_773[[#This Row],[Value]]=_773[[#This Row],[Agree]],_773[[#This Row],[Count]],0)</f>
        <v>0</v>
      </c>
      <c r="H126" cm="1">
        <f t="array" ref="H126">_xlfn.XLOOKUP(Table8162123[Bill],Table2[Bill],Table2[Weight?],"Error")</f>
        <v>5</v>
      </c>
    </row>
    <row r="127" spans="1:8" x14ac:dyDescent="0.2">
      <c r="A127" t="s">
        <v>165</v>
      </c>
      <c r="B127" t="s">
        <v>5</v>
      </c>
      <c r="C127" t="s">
        <v>13</v>
      </c>
      <c r="D127" t="s">
        <v>3</v>
      </c>
      <c r="E127">
        <f>IF(_773[[#This Row],[Vote]]="YEA",1,0)</f>
        <v>0</v>
      </c>
      <c r="F127" cm="1">
        <f t="array" ref="F127">_xlfn.XLOOKUP(Table8162123[Bill],Table2[Bill],Table2[Agree Value])</f>
        <v>1</v>
      </c>
      <c r="G127">
        <f>IF(_773[[#This Row],[Value]]=_773[[#This Row],[Agree]],_773[[#This Row],[Count]],0)</f>
        <v>0</v>
      </c>
      <c r="H127" cm="1">
        <f t="array" ref="H127">_xlfn.XLOOKUP(Table8162123[Bill],Table2[Bill],Table2[Weight?],"Error")</f>
        <v>5</v>
      </c>
    </row>
    <row r="128" spans="1:8" x14ac:dyDescent="0.2">
      <c r="A128" t="s">
        <v>166</v>
      </c>
      <c r="B128" t="s">
        <v>5</v>
      </c>
      <c r="C128" t="s">
        <v>120</v>
      </c>
      <c r="D128" t="s">
        <v>3</v>
      </c>
      <c r="E128">
        <f>IF(_773[[#This Row],[Vote]]="YEA",1,0)</f>
        <v>0</v>
      </c>
      <c r="F128" cm="1">
        <f t="array" ref="F128">_xlfn.XLOOKUP(Table8162123[Bill],Table2[Bill],Table2[Agree Value])</f>
        <v>1</v>
      </c>
      <c r="G128">
        <f>IF(_773[[#This Row],[Value]]=_773[[#This Row],[Agree]],_773[[#This Row],[Count]],0)</f>
        <v>0</v>
      </c>
      <c r="H128" cm="1">
        <f t="array" ref="H128">_xlfn.XLOOKUP(Table8162123[Bill],Table2[Bill],Table2[Weight?],"Error")</f>
        <v>5</v>
      </c>
    </row>
    <row r="129" spans="1:8" x14ac:dyDescent="0.2">
      <c r="A129" t="s">
        <v>167</v>
      </c>
      <c r="B129" t="s">
        <v>5</v>
      </c>
      <c r="C129" t="s">
        <v>120</v>
      </c>
      <c r="D129" t="s">
        <v>510</v>
      </c>
      <c r="E129">
        <f>IF(_773[[#This Row],[Vote]]="YEA",1,0)</f>
        <v>0</v>
      </c>
      <c r="F129" cm="1">
        <f t="array" ref="F129">_xlfn.XLOOKUP(Table8162123[Bill],Table2[Bill],Table2[Agree Value])</f>
        <v>1</v>
      </c>
      <c r="G129">
        <f>IF(_773[[#This Row],[Value]]=_773[[#This Row],[Agree]],_773[[#This Row],[Count]],0)</f>
        <v>0</v>
      </c>
      <c r="H129" cm="1">
        <f t="array" ref="H129">_xlfn.XLOOKUP(Table8162123[Bill],Table2[Bill],Table2[Weight?],"Error")</f>
        <v>5</v>
      </c>
    </row>
    <row r="130" spans="1:8" x14ac:dyDescent="0.2">
      <c r="A130" t="s">
        <v>168</v>
      </c>
      <c r="B130" t="s">
        <v>5</v>
      </c>
      <c r="C130" t="s">
        <v>169</v>
      </c>
      <c r="D130" t="s">
        <v>3</v>
      </c>
      <c r="E130">
        <f>IF(_773[[#This Row],[Vote]]="YEA",1,0)</f>
        <v>0</v>
      </c>
      <c r="F130" cm="1">
        <f t="array" ref="F130">_xlfn.XLOOKUP(Table8162123[Bill],Table2[Bill],Table2[Agree Value])</f>
        <v>1</v>
      </c>
      <c r="G130">
        <f>IF(_773[[#This Row],[Value]]=_773[[#This Row],[Agree]],_773[[#This Row],[Count]],0)</f>
        <v>0</v>
      </c>
      <c r="H130" cm="1">
        <f t="array" ref="H130">_xlfn.XLOOKUP(Table8162123[Bill],Table2[Bill],Table2[Weight?],"Error")</f>
        <v>5</v>
      </c>
    </row>
    <row r="131" spans="1:8" x14ac:dyDescent="0.2">
      <c r="A131" t="s">
        <v>170</v>
      </c>
      <c r="B131" t="s">
        <v>5</v>
      </c>
      <c r="C131" t="s">
        <v>66</v>
      </c>
      <c r="D131" t="s">
        <v>7</v>
      </c>
      <c r="E131">
        <f>IF(_773[[#This Row],[Vote]]="YEA",1,0)</f>
        <v>1</v>
      </c>
      <c r="F131" cm="1">
        <f t="array" ref="F131">_xlfn.XLOOKUP(Table8162123[Bill],Table2[Bill],Table2[Agree Value])</f>
        <v>1</v>
      </c>
      <c r="G131">
        <f>IF(_773[[#This Row],[Value]]=_773[[#This Row],[Agree]],_773[[#This Row],[Count]],0)</f>
        <v>5</v>
      </c>
      <c r="H131" cm="1">
        <f t="array" ref="H131">_xlfn.XLOOKUP(Table8162123[Bill],Table2[Bill],Table2[Weight?],"Error")</f>
        <v>5</v>
      </c>
    </row>
    <row r="132" spans="1:8" x14ac:dyDescent="0.2">
      <c r="A132" t="s">
        <v>171</v>
      </c>
      <c r="B132" t="s">
        <v>5</v>
      </c>
      <c r="C132" t="s">
        <v>75</v>
      </c>
      <c r="D132" t="s">
        <v>3</v>
      </c>
      <c r="E132">
        <f>IF(_773[[#This Row],[Vote]]="YEA",1,0)</f>
        <v>0</v>
      </c>
      <c r="F132" cm="1">
        <f t="array" ref="F132">_xlfn.XLOOKUP(Table8162123[Bill],Table2[Bill],Table2[Agree Value])</f>
        <v>1</v>
      </c>
      <c r="G132">
        <f>IF(_773[[#This Row],[Value]]=_773[[#This Row],[Agree]],_773[[#This Row],[Count]],0)</f>
        <v>0</v>
      </c>
      <c r="H132" cm="1">
        <f t="array" ref="H132">_xlfn.XLOOKUP(Table8162123[Bill],Table2[Bill],Table2[Weight?],"Error")</f>
        <v>5</v>
      </c>
    </row>
    <row r="133" spans="1:8" x14ac:dyDescent="0.2">
      <c r="A133" t="s">
        <v>172</v>
      </c>
      <c r="B133" t="s">
        <v>1</v>
      </c>
      <c r="C133" t="s">
        <v>15</v>
      </c>
      <c r="D133" t="s">
        <v>3</v>
      </c>
      <c r="E133">
        <f>IF(_773[[#This Row],[Vote]]="YEA",1,0)</f>
        <v>0</v>
      </c>
      <c r="F133" cm="1">
        <f t="array" ref="F133">_xlfn.XLOOKUP(Table8162123[Bill],Table2[Bill],Table2[Agree Value])</f>
        <v>1</v>
      </c>
      <c r="G133">
        <f>IF(_773[[#This Row],[Value]]=_773[[#This Row],[Agree]],_773[[#This Row],[Count]],0)</f>
        <v>0</v>
      </c>
      <c r="H133" cm="1">
        <f t="array" ref="H133">_xlfn.XLOOKUP(Table8162123[Bill],Table2[Bill],Table2[Weight?],"Error")</f>
        <v>5</v>
      </c>
    </row>
    <row r="134" spans="1:8" x14ac:dyDescent="0.2">
      <c r="A134" t="s">
        <v>173</v>
      </c>
      <c r="B134" t="s">
        <v>5</v>
      </c>
      <c r="C134" t="s">
        <v>27</v>
      </c>
      <c r="D134" t="s">
        <v>3</v>
      </c>
      <c r="E134">
        <f>IF(_773[[#This Row],[Vote]]="YEA",1,0)</f>
        <v>0</v>
      </c>
      <c r="F134" cm="1">
        <f t="array" ref="F134">_xlfn.XLOOKUP(Table8162123[Bill],Table2[Bill],Table2[Agree Value])</f>
        <v>1</v>
      </c>
      <c r="G134">
        <f>IF(_773[[#This Row],[Value]]=_773[[#This Row],[Agree]],_773[[#This Row],[Count]],0)</f>
        <v>0</v>
      </c>
      <c r="H134" cm="1">
        <f t="array" ref="H134">_xlfn.XLOOKUP(Table8162123[Bill],Table2[Bill],Table2[Weight?],"Error")</f>
        <v>5</v>
      </c>
    </row>
    <row r="135" spans="1:8" x14ac:dyDescent="0.2">
      <c r="A135" t="s">
        <v>174</v>
      </c>
      <c r="B135" t="s">
        <v>1</v>
      </c>
      <c r="C135" t="s">
        <v>62</v>
      </c>
      <c r="D135" t="s">
        <v>7</v>
      </c>
      <c r="E135">
        <f>IF(_773[[#This Row],[Vote]]="YEA",1,0)</f>
        <v>1</v>
      </c>
      <c r="F135" cm="1">
        <f t="array" ref="F135">_xlfn.XLOOKUP(Table8162123[Bill],Table2[Bill],Table2[Agree Value])</f>
        <v>1</v>
      </c>
      <c r="G135">
        <f>IF(_773[[#This Row],[Value]]=_773[[#This Row],[Agree]],_773[[#This Row],[Count]],0)</f>
        <v>5</v>
      </c>
      <c r="H135" cm="1">
        <f t="array" ref="H135">_xlfn.XLOOKUP(Table8162123[Bill],Table2[Bill],Table2[Weight?],"Error")</f>
        <v>5</v>
      </c>
    </row>
    <row r="136" spans="1:8" x14ac:dyDescent="0.2">
      <c r="A136" t="s">
        <v>175</v>
      </c>
      <c r="B136" t="s">
        <v>1</v>
      </c>
      <c r="C136" t="s">
        <v>2</v>
      </c>
      <c r="D136" t="s">
        <v>7</v>
      </c>
      <c r="E136">
        <f>IF(_773[[#This Row],[Vote]]="YEA",1,0)</f>
        <v>1</v>
      </c>
      <c r="F136" cm="1">
        <f t="array" ref="F136">_xlfn.XLOOKUP(Table8162123[Bill],Table2[Bill],Table2[Agree Value])</f>
        <v>1</v>
      </c>
      <c r="G136">
        <f>IF(_773[[#This Row],[Value]]=_773[[#This Row],[Agree]],_773[[#This Row],[Count]],0)</f>
        <v>5</v>
      </c>
      <c r="H136" cm="1">
        <f t="array" ref="H136">_xlfn.XLOOKUP(Table8162123[Bill],Table2[Bill],Table2[Weight?],"Error")</f>
        <v>5</v>
      </c>
    </row>
    <row r="137" spans="1:8" x14ac:dyDescent="0.2">
      <c r="A137" t="s">
        <v>176</v>
      </c>
      <c r="B137" t="s">
        <v>5</v>
      </c>
      <c r="C137" t="s">
        <v>2</v>
      </c>
      <c r="D137" t="s">
        <v>3</v>
      </c>
      <c r="E137">
        <f>IF(_773[[#This Row],[Vote]]="YEA",1,0)</f>
        <v>0</v>
      </c>
      <c r="F137" cm="1">
        <f t="array" ref="F137">_xlfn.XLOOKUP(Table8162123[Bill],Table2[Bill],Table2[Agree Value])</f>
        <v>1</v>
      </c>
      <c r="G137">
        <f>IF(_773[[#This Row],[Value]]=_773[[#This Row],[Agree]],_773[[#This Row],[Count]],0)</f>
        <v>0</v>
      </c>
      <c r="H137" cm="1">
        <f t="array" ref="H137">_xlfn.XLOOKUP(Table8162123[Bill],Table2[Bill],Table2[Weight?],"Error")</f>
        <v>5</v>
      </c>
    </row>
    <row r="138" spans="1:8" x14ac:dyDescent="0.2">
      <c r="A138" t="s">
        <v>177</v>
      </c>
      <c r="B138" t="s">
        <v>1</v>
      </c>
      <c r="C138" t="s">
        <v>39</v>
      </c>
      <c r="D138" t="s">
        <v>7</v>
      </c>
      <c r="E138">
        <f>IF(_773[[#This Row],[Vote]]="YEA",1,0)</f>
        <v>1</v>
      </c>
      <c r="F138" cm="1">
        <f t="array" ref="F138">_xlfn.XLOOKUP(Table8162123[Bill],Table2[Bill],Table2[Agree Value])</f>
        <v>1</v>
      </c>
      <c r="G138">
        <f>IF(_773[[#This Row],[Value]]=_773[[#This Row],[Agree]],_773[[#This Row],[Count]],0)</f>
        <v>5</v>
      </c>
      <c r="H138" cm="1">
        <f t="array" ref="H138">_xlfn.XLOOKUP(Table8162123[Bill],Table2[Bill],Table2[Weight?],"Error")</f>
        <v>5</v>
      </c>
    </row>
    <row r="139" spans="1:8" x14ac:dyDescent="0.2">
      <c r="A139" t="s">
        <v>178</v>
      </c>
      <c r="B139" t="s">
        <v>5</v>
      </c>
      <c r="C139" t="s">
        <v>39</v>
      </c>
      <c r="D139" t="s">
        <v>3</v>
      </c>
      <c r="E139">
        <f>IF(_773[[#This Row],[Vote]]="YEA",1,0)</f>
        <v>0</v>
      </c>
      <c r="F139" cm="1">
        <f t="array" ref="F139">_xlfn.XLOOKUP(Table8162123[Bill],Table2[Bill],Table2[Agree Value])</f>
        <v>1</v>
      </c>
      <c r="G139">
        <f>IF(_773[[#This Row],[Value]]=_773[[#This Row],[Agree]],_773[[#This Row],[Count]],0)</f>
        <v>0</v>
      </c>
      <c r="H139" cm="1">
        <f t="array" ref="H139">_xlfn.XLOOKUP(Table8162123[Bill],Table2[Bill],Table2[Weight?],"Error")</f>
        <v>5</v>
      </c>
    </row>
    <row r="140" spans="1:8" x14ac:dyDescent="0.2">
      <c r="A140" t="s">
        <v>179</v>
      </c>
      <c r="B140" t="s">
        <v>1</v>
      </c>
      <c r="C140" t="s">
        <v>39</v>
      </c>
      <c r="D140" t="s">
        <v>7</v>
      </c>
      <c r="E140">
        <f>IF(_773[[#This Row],[Vote]]="YEA",1,0)</f>
        <v>1</v>
      </c>
      <c r="F140" cm="1">
        <f t="array" ref="F140">_xlfn.XLOOKUP(Table8162123[Bill],Table2[Bill],Table2[Agree Value])</f>
        <v>1</v>
      </c>
      <c r="G140">
        <f>IF(_773[[#This Row],[Value]]=_773[[#This Row],[Agree]],_773[[#This Row],[Count]],0)</f>
        <v>5</v>
      </c>
      <c r="H140" cm="1">
        <f t="array" ref="H140">_xlfn.XLOOKUP(Table8162123[Bill],Table2[Bill],Table2[Weight?],"Error")</f>
        <v>5</v>
      </c>
    </row>
    <row r="141" spans="1:8" x14ac:dyDescent="0.2">
      <c r="A141" t="s">
        <v>180</v>
      </c>
      <c r="B141" t="s">
        <v>5</v>
      </c>
      <c r="C141" t="s">
        <v>108</v>
      </c>
      <c r="D141" t="s">
        <v>3</v>
      </c>
      <c r="E141">
        <f>IF(_773[[#This Row],[Vote]]="YEA",1,0)</f>
        <v>0</v>
      </c>
      <c r="F141" cm="1">
        <f t="array" ref="F141">_xlfn.XLOOKUP(Table8162123[Bill],Table2[Bill],Table2[Agree Value])</f>
        <v>1</v>
      </c>
      <c r="G141">
        <f>IF(_773[[#This Row],[Value]]=_773[[#This Row],[Agree]],_773[[#This Row],[Count]],0)</f>
        <v>0</v>
      </c>
      <c r="H141" cm="1">
        <f t="array" ref="H141">_xlfn.XLOOKUP(Table8162123[Bill],Table2[Bill],Table2[Weight?],"Error")</f>
        <v>5</v>
      </c>
    </row>
    <row r="142" spans="1:8" x14ac:dyDescent="0.2">
      <c r="A142" t="s">
        <v>181</v>
      </c>
      <c r="B142" t="s">
        <v>5</v>
      </c>
      <c r="C142" t="s">
        <v>182</v>
      </c>
      <c r="D142" t="s">
        <v>3</v>
      </c>
      <c r="E142">
        <f>IF(_773[[#This Row],[Vote]]="YEA",1,0)</f>
        <v>0</v>
      </c>
      <c r="F142" cm="1">
        <f t="array" ref="F142">_xlfn.XLOOKUP(Table8162123[Bill],Table2[Bill],Table2[Agree Value])</f>
        <v>1</v>
      </c>
      <c r="G142">
        <f>IF(_773[[#This Row],[Value]]=_773[[#This Row],[Agree]],_773[[#This Row],[Count]],0)</f>
        <v>0</v>
      </c>
      <c r="H142" cm="1">
        <f t="array" ref="H142">_xlfn.XLOOKUP(Table8162123[Bill],Table2[Bill],Table2[Weight?],"Error")</f>
        <v>5</v>
      </c>
    </row>
    <row r="143" spans="1:8" x14ac:dyDescent="0.2">
      <c r="A143" t="s">
        <v>183</v>
      </c>
      <c r="B143" t="s">
        <v>5</v>
      </c>
      <c r="C143" t="s">
        <v>39</v>
      </c>
      <c r="D143" t="s">
        <v>3</v>
      </c>
      <c r="E143">
        <f>IF(_773[[#This Row],[Vote]]="YEA",1,0)</f>
        <v>0</v>
      </c>
      <c r="F143" cm="1">
        <f t="array" ref="F143">_xlfn.XLOOKUP(Table8162123[Bill],Table2[Bill],Table2[Agree Value])</f>
        <v>1</v>
      </c>
      <c r="G143">
        <f>IF(_773[[#This Row],[Value]]=_773[[#This Row],[Agree]],_773[[#This Row],[Count]],0)</f>
        <v>0</v>
      </c>
      <c r="H143" cm="1">
        <f t="array" ref="H143">_xlfn.XLOOKUP(Table8162123[Bill],Table2[Bill],Table2[Weight?],"Error")</f>
        <v>5</v>
      </c>
    </row>
    <row r="144" spans="1:8" x14ac:dyDescent="0.2">
      <c r="A144" t="s">
        <v>184</v>
      </c>
      <c r="B144" t="s">
        <v>5</v>
      </c>
      <c r="C144" t="s">
        <v>169</v>
      </c>
      <c r="D144" t="s">
        <v>3</v>
      </c>
      <c r="E144">
        <f>IF(_773[[#This Row],[Vote]]="YEA",1,0)</f>
        <v>0</v>
      </c>
      <c r="F144" cm="1">
        <f t="array" ref="F144">_xlfn.XLOOKUP(Table8162123[Bill],Table2[Bill],Table2[Agree Value])</f>
        <v>1</v>
      </c>
      <c r="G144">
        <f>IF(_773[[#This Row],[Value]]=_773[[#This Row],[Agree]],_773[[#This Row],[Count]],0)</f>
        <v>0</v>
      </c>
      <c r="H144" cm="1">
        <f t="array" ref="H144">_xlfn.XLOOKUP(Table8162123[Bill],Table2[Bill],Table2[Weight?],"Error")</f>
        <v>5</v>
      </c>
    </row>
    <row r="145" spans="1:8" x14ac:dyDescent="0.2">
      <c r="A145" t="s">
        <v>185</v>
      </c>
      <c r="B145" t="s">
        <v>1</v>
      </c>
      <c r="C145" t="s">
        <v>51</v>
      </c>
      <c r="D145" t="s">
        <v>7</v>
      </c>
      <c r="E145">
        <f>IF(_773[[#This Row],[Vote]]="YEA",1,0)</f>
        <v>1</v>
      </c>
      <c r="F145" cm="1">
        <f t="array" ref="F145">_xlfn.XLOOKUP(Table8162123[Bill],Table2[Bill],Table2[Agree Value])</f>
        <v>1</v>
      </c>
      <c r="G145">
        <f>IF(_773[[#This Row],[Value]]=_773[[#This Row],[Agree]],_773[[#This Row],[Count]],0)</f>
        <v>5</v>
      </c>
      <c r="H145" cm="1">
        <f t="array" ref="H145">_xlfn.XLOOKUP(Table8162123[Bill],Table2[Bill],Table2[Weight?],"Error")</f>
        <v>5</v>
      </c>
    </row>
    <row r="146" spans="1:8" x14ac:dyDescent="0.2">
      <c r="A146" t="s">
        <v>186</v>
      </c>
      <c r="B146" t="s">
        <v>1</v>
      </c>
      <c r="C146" t="s">
        <v>9</v>
      </c>
      <c r="D146" t="s">
        <v>7</v>
      </c>
      <c r="E146">
        <f>IF(_773[[#This Row],[Vote]]="YEA",1,0)</f>
        <v>1</v>
      </c>
      <c r="F146" cm="1">
        <f t="array" ref="F146">_xlfn.XLOOKUP(Table8162123[Bill],Table2[Bill],Table2[Agree Value])</f>
        <v>1</v>
      </c>
      <c r="G146">
        <f>IF(_773[[#This Row],[Value]]=_773[[#This Row],[Agree]],_773[[#This Row],[Count]],0)</f>
        <v>5</v>
      </c>
      <c r="H146" cm="1">
        <f t="array" ref="H146">_xlfn.XLOOKUP(Table8162123[Bill],Table2[Bill],Table2[Weight?],"Error")</f>
        <v>5</v>
      </c>
    </row>
    <row r="147" spans="1:8" x14ac:dyDescent="0.2">
      <c r="A147" t="s">
        <v>187</v>
      </c>
      <c r="B147" t="s">
        <v>5</v>
      </c>
      <c r="C147" t="s">
        <v>64</v>
      </c>
      <c r="D147" t="s">
        <v>400</v>
      </c>
      <c r="E147">
        <f>IF(_773[[#This Row],[Vote]]="YEA",1,0)</f>
        <v>0</v>
      </c>
      <c r="F147" cm="1">
        <f t="array" ref="F147">_xlfn.XLOOKUP(Table8162123[Bill],Table2[Bill],Table2[Agree Value])</f>
        <v>1</v>
      </c>
      <c r="G147">
        <f>IF(_773[[#This Row],[Value]]=_773[[#This Row],[Agree]],_773[[#This Row],[Count]],0)</f>
        <v>0</v>
      </c>
      <c r="H147" cm="1">
        <f t="array" ref="H147">_xlfn.XLOOKUP(Table8162123[Bill],Table2[Bill],Table2[Weight?],"Error")</f>
        <v>5</v>
      </c>
    </row>
    <row r="148" spans="1:8" x14ac:dyDescent="0.2">
      <c r="A148" t="s">
        <v>188</v>
      </c>
      <c r="B148" t="s">
        <v>1</v>
      </c>
      <c r="C148" t="s">
        <v>62</v>
      </c>
      <c r="D148" t="s">
        <v>7</v>
      </c>
      <c r="E148">
        <f>IF(_773[[#This Row],[Vote]]="YEA",1,0)</f>
        <v>1</v>
      </c>
      <c r="F148" cm="1">
        <f t="array" ref="F148">_xlfn.XLOOKUP(Table8162123[Bill],Table2[Bill],Table2[Agree Value])</f>
        <v>1</v>
      </c>
      <c r="G148">
        <f>IF(_773[[#This Row],[Value]]=_773[[#This Row],[Agree]],_773[[#This Row],[Count]],0)</f>
        <v>5</v>
      </c>
      <c r="H148" cm="1">
        <f t="array" ref="H148">_xlfn.XLOOKUP(Table8162123[Bill],Table2[Bill],Table2[Weight?],"Error")</f>
        <v>5</v>
      </c>
    </row>
    <row r="149" spans="1:8" x14ac:dyDescent="0.2">
      <c r="A149" t="s">
        <v>189</v>
      </c>
      <c r="B149" t="s">
        <v>1</v>
      </c>
      <c r="C149" t="s">
        <v>15</v>
      </c>
      <c r="D149" t="s">
        <v>7</v>
      </c>
      <c r="E149">
        <f>IF(_773[[#This Row],[Vote]]="YEA",1,0)</f>
        <v>1</v>
      </c>
      <c r="F149" cm="1">
        <f t="array" ref="F149">_xlfn.XLOOKUP(Table8162123[Bill],Table2[Bill],Table2[Agree Value])</f>
        <v>1</v>
      </c>
      <c r="G149">
        <f>IF(_773[[#This Row],[Value]]=_773[[#This Row],[Agree]],_773[[#This Row],[Count]],0)</f>
        <v>5</v>
      </c>
      <c r="H149" cm="1">
        <f t="array" ref="H149">_xlfn.XLOOKUP(Table8162123[Bill],Table2[Bill],Table2[Weight?],"Error")</f>
        <v>5</v>
      </c>
    </row>
    <row r="150" spans="1:8" x14ac:dyDescent="0.2">
      <c r="A150" t="s">
        <v>190</v>
      </c>
      <c r="B150" t="s">
        <v>5</v>
      </c>
      <c r="C150" t="s">
        <v>9</v>
      </c>
      <c r="D150" t="s">
        <v>7</v>
      </c>
      <c r="E150">
        <f>IF(_773[[#This Row],[Vote]]="YEA",1,0)</f>
        <v>1</v>
      </c>
      <c r="F150" cm="1">
        <f t="array" ref="F150">_xlfn.XLOOKUP(Table8162123[Bill],Table2[Bill],Table2[Agree Value])</f>
        <v>1</v>
      </c>
      <c r="G150">
        <f>IF(_773[[#This Row],[Value]]=_773[[#This Row],[Agree]],_773[[#This Row],[Count]],0)</f>
        <v>5</v>
      </c>
      <c r="H150" cm="1">
        <f t="array" ref="H150">_xlfn.XLOOKUP(Table8162123[Bill],Table2[Bill],Table2[Weight?],"Error")</f>
        <v>5</v>
      </c>
    </row>
    <row r="151" spans="1:8" x14ac:dyDescent="0.2">
      <c r="A151" t="s">
        <v>191</v>
      </c>
      <c r="B151" t="s">
        <v>1</v>
      </c>
      <c r="C151" t="s">
        <v>9</v>
      </c>
      <c r="D151" t="s">
        <v>7</v>
      </c>
      <c r="E151">
        <f>IF(_773[[#This Row],[Vote]]="YEA",1,0)</f>
        <v>1</v>
      </c>
      <c r="F151" cm="1">
        <f t="array" ref="F151">_xlfn.XLOOKUP(Table8162123[Bill],Table2[Bill],Table2[Agree Value])</f>
        <v>1</v>
      </c>
      <c r="G151">
        <f>IF(_773[[#This Row],[Value]]=_773[[#This Row],[Agree]],_773[[#This Row],[Count]],0)</f>
        <v>5</v>
      </c>
      <c r="H151" cm="1">
        <f t="array" ref="H151">_xlfn.XLOOKUP(Table8162123[Bill],Table2[Bill],Table2[Weight?],"Error")</f>
        <v>5</v>
      </c>
    </row>
    <row r="152" spans="1:8" x14ac:dyDescent="0.2">
      <c r="A152" t="s">
        <v>192</v>
      </c>
      <c r="B152" t="s">
        <v>5</v>
      </c>
      <c r="C152" t="s">
        <v>39</v>
      </c>
      <c r="D152" t="s">
        <v>3</v>
      </c>
      <c r="E152">
        <f>IF(_773[[#This Row],[Vote]]="YEA",1,0)</f>
        <v>0</v>
      </c>
      <c r="F152" cm="1">
        <f t="array" ref="F152">_xlfn.XLOOKUP(Table8162123[Bill],Table2[Bill],Table2[Agree Value])</f>
        <v>1</v>
      </c>
      <c r="G152">
        <f>IF(_773[[#This Row],[Value]]=_773[[#This Row],[Agree]],_773[[#This Row],[Count]],0)</f>
        <v>0</v>
      </c>
      <c r="H152" cm="1">
        <f t="array" ref="H152">_xlfn.XLOOKUP(Table8162123[Bill],Table2[Bill],Table2[Weight?],"Error")</f>
        <v>5</v>
      </c>
    </row>
    <row r="153" spans="1:8" x14ac:dyDescent="0.2">
      <c r="A153" t="s">
        <v>193</v>
      </c>
      <c r="B153" t="s">
        <v>1</v>
      </c>
      <c r="C153" t="s">
        <v>194</v>
      </c>
      <c r="D153" t="s">
        <v>3</v>
      </c>
      <c r="E153">
        <f>IF(_773[[#This Row],[Vote]]="YEA",1,0)</f>
        <v>0</v>
      </c>
      <c r="F153" cm="1">
        <f t="array" ref="F153">_xlfn.XLOOKUP(Table8162123[Bill],Table2[Bill],Table2[Agree Value])</f>
        <v>1</v>
      </c>
      <c r="G153">
        <f>IF(_773[[#This Row],[Value]]=_773[[#This Row],[Agree]],_773[[#This Row],[Count]],0)</f>
        <v>0</v>
      </c>
      <c r="H153" cm="1">
        <f t="array" ref="H153">_xlfn.XLOOKUP(Table8162123[Bill],Table2[Bill],Table2[Weight?],"Error")</f>
        <v>5</v>
      </c>
    </row>
    <row r="154" spans="1:8" x14ac:dyDescent="0.2">
      <c r="A154" t="s">
        <v>195</v>
      </c>
      <c r="B154" t="s">
        <v>1</v>
      </c>
      <c r="C154" t="s">
        <v>64</v>
      </c>
      <c r="D154" t="s">
        <v>7</v>
      </c>
      <c r="E154">
        <f>IF(_773[[#This Row],[Vote]]="YEA",1,0)</f>
        <v>1</v>
      </c>
      <c r="F154" cm="1">
        <f t="array" ref="F154">_xlfn.XLOOKUP(Table8162123[Bill],Table2[Bill],Table2[Agree Value])</f>
        <v>1</v>
      </c>
      <c r="G154">
        <f>IF(_773[[#This Row],[Value]]=_773[[#This Row],[Agree]],_773[[#This Row],[Count]],0)</f>
        <v>5</v>
      </c>
      <c r="H154" cm="1">
        <f t="array" ref="H154">_xlfn.XLOOKUP(Table8162123[Bill],Table2[Bill],Table2[Weight?],"Error")</f>
        <v>5</v>
      </c>
    </row>
    <row r="155" spans="1:8" x14ac:dyDescent="0.2">
      <c r="A155" t="s">
        <v>196</v>
      </c>
      <c r="B155" t="s">
        <v>1</v>
      </c>
      <c r="C155" t="s">
        <v>9</v>
      </c>
      <c r="D155" t="s">
        <v>510</v>
      </c>
      <c r="E155">
        <f>IF(_773[[#This Row],[Vote]]="YEA",1,0)</f>
        <v>0</v>
      </c>
      <c r="F155" cm="1">
        <f t="array" ref="F155">_xlfn.XLOOKUP(Table8162123[Bill],Table2[Bill],Table2[Agree Value])</f>
        <v>1</v>
      </c>
      <c r="G155">
        <f>IF(_773[[#This Row],[Value]]=_773[[#This Row],[Agree]],_773[[#This Row],[Count]],0)</f>
        <v>0</v>
      </c>
      <c r="H155" cm="1">
        <f t="array" ref="H155">_xlfn.XLOOKUP(Table8162123[Bill],Table2[Bill],Table2[Weight?],"Error")</f>
        <v>5</v>
      </c>
    </row>
    <row r="156" spans="1:8" x14ac:dyDescent="0.2">
      <c r="A156" t="s">
        <v>197</v>
      </c>
      <c r="B156" t="s">
        <v>5</v>
      </c>
      <c r="C156" t="s">
        <v>15</v>
      </c>
      <c r="D156" t="s">
        <v>7</v>
      </c>
      <c r="E156">
        <f>IF(_773[[#This Row],[Vote]]="YEA",1,0)</f>
        <v>1</v>
      </c>
      <c r="F156" cm="1">
        <f t="array" ref="F156">_xlfn.XLOOKUP(Table8162123[Bill],Table2[Bill],Table2[Agree Value])</f>
        <v>1</v>
      </c>
      <c r="G156">
        <f>IF(_773[[#This Row],[Value]]=_773[[#This Row],[Agree]],_773[[#This Row],[Count]],0)</f>
        <v>5</v>
      </c>
      <c r="H156" cm="1">
        <f t="array" ref="H156">_xlfn.XLOOKUP(Table8162123[Bill],Table2[Bill],Table2[Weight?],"Error")</f>
        <v>5</v>
      </c>
    </row>
    <row r="157" spans="1:8" x14ac:dyDescent="0.2">
      <c r="A157" t="s">
        <v>198</v>
      </c>
      <c r="B157" t="s">
        <v>1</v>
      </c>
      <c r="C157" t="s">
        <v>15</v>
      </c>
      <c r="D157" t="s">
        <v>7</v>
      </c>
      <c r="E157">
        <f>IF(_773[[#This Row],[Vote]]="YEA",1,0)</f>
        <v>1</v>
      </c>
      <c r="F157" cm="1">
        <f t="array" ref="F157">_xlfn.XLOOKUP(Table8162123[Bill],Table2[Bill],Table2[Agree Value])</f>
        <v>1</v>
      </c>
      <c r="G157">
        <f>IF(_773[[#This Row],[Value]]=_773[[#This Row],[Agree]],_773[[#This Row],[Count]],0)</f>
        <v>5</v>
      </c>
      <c r="H157" cm="1">
        <f t="array" ref="H157">_xlfn.XLOOKUP(Table8162123[Bill],Table2[Bill],Table2[Weight?],"Error")</f>
        <v>5</v>
      </c>
    </row>
    <row r="158" spans="1:8" x14ac:dyDescent="0.2">
      <c r="A158" t="s">
        <v>199</v>
      </c>
      <c r="B158" t="s">
        <v>5</v>
      </c>
      <c r="C158" t="s">
        <v>47</v>
      </c>
      <c r="D158" t="s">
        <v>3</v>
      </c>
      <c r="E158">
        <f>IF(_773[[#This Row],[Vote]]="YEA",1,0)</f>
        <v>0</v>
      </c>
      <c r="F158" cm="1">
        <f t="array" ref="F158">_xlfn.XLOOKUP(Table8162123[Bill],Table2[Bill],Table2[Agree Value])</f>
        <v>1</v>
      </c>
      <c r="G158">
        <f>IF(_773[[#This Row],[Value]]=_773[[#This Row],[Agree]],_773[[#This Row],[Count]],0)</f>
        <v>0</v>
      </c>
      <c r="H158" cm="1">
        <f t="array" ref="H158">_xlfn.XLOOKUP(Table8162123[Bill],Table2[Bill],Table2[Weight?],"Error")</f>
        <v>5</v>
      </c>
    </row>
    <row r="159" spans="1:8" x14ac:dyDescent="0.2">
      <c r="A159" t="s">
        <v>200</v>
      </c>
      <c r="B159" t="s">
        <v>5</v>
      </c>
      <c r="C159" t="s">
        <v>15</v>
      </c>
      <c r="D159" t="s">
        <v>3</v>
      </c>
      <c r="E159">
        <f>IF(_773[[#This Row],[Vote]]="YEA",1,0)</f>
        <v>0</v>
      </c>
      <c r="F159" cm="1">
        <f t="array" ref="F159">_xlfn.XLOOKUP(Table8162123[Bill],Table2[Bill],Table2[Agree Value])</f>
        <v>1</v>
      </c>
      <c r="G159">
        <f>IF(_773[[#This Row],[Value]]=_773[[#This Row],[Agree]],_773[[#This Row],[Count]],0)</f>
        <v>0</v>
      </c>
      <c r="H159" cm="1">
        <f t="array" ref="H159">_xlfn.XLOOKUP(Table8162123[Bill],Table2[Bill],Table2[Weight?],"Error")</f>
        <v>5</v>
      </c>
    </row>
    <row r="160" spans="1:8" x14ac:dyDescent="0.2">
      <c r="A160" t="s">
        <v>201</v>
      </c>
      <c r="B160" t="s">
        <v>5</v>
      </c>
      <c r="C160" t="s">
        <v>51</v>
      </c>
      <c r="D160" t="s">
        <v>3</v>
      </c>
      <c r="E160">
        <f>IF(_773[[#This Row],[Vote]]="YEA",1,0)</f>
        <v>0</v>
      </c>
      <c r="F160" cm="1">
        <f t="array" ref="F160">_xlfn.XLOOKUP(Table8162123[Bill],Table2[Bill],Table2[Agree Value])</f>
        <v>1</v>
      </c>
      <c r="G160">
        <f>IF(_773[[#This Row],[Value]]=_773[[#This Row],[Agree]],_773[[#This Row],[Count]],0)</f>
        <v>0</v>
      </c>
      <c r="H160" cm="1">
        <f t="array" ref="H160">_xlfn.XLOOKUP(Table8162123[Bill],Table2[Bill],Table2[Weight?],"Error")</f>
        <v>5</v>
      </c>
    </row>
    <row r="161" spans="1:8" x14ac:dyDescent="0.2">
      <c r="A161" t="s">
        <v>202</v>
      </c>
      <c r="B161" t="s">
        <v>1</v>
      </c>
      <c r="C161" t="s">
        <v>203</v>
      </c>
      <c r="D161" t="s">
        <v>400</v>
      </c>
      <c r="E161">
        <f>IF(_773[[#This Row],[Vote]]="YEA",1,0)</f>
        <v>0</v>
      </c>
      <c r="F161" cm="1">
        <f t="array" ref="F161">_xlfn.XLOOKUP(Table8162123[Bill],Table2[Bill],Table2[Agree Value])</f>
        <v>1</v>
      </c>
      <c r="G161">
        <f>IF(_773[[#This Row],[Value]]=_773[[#This Row],[Agree]],_773[[#This Row],[Count]],0)</f>
        <v>0</v>
      </c>
      <c r="H161" cm="1">
        <f t="array" ref="H161">_xlfn.XLOOKUP(Table8162123[Bill],Table2[Bill],Table2[Weight?],"Error")</f>
        <v>5</v>
      </c>
    </row>
    <row r="162" spans="1:8" x14ac:dyDescent="0.2">
      <c r="A162" t="s">
        <v>204</v>
      </c>
      <c r="B162" t="s">
        <v>5</v>
      </c>
      <c r="C162" t="s">
        <v>15</v>
      </c>
      <c r="D162" t="s">
        <v>3</v>
      </c>
      <c r="E162">
        <f>IF(_773[[#This Row],[Vote]]="YEA",1,0)</f>
        <v>0</v>
      </c>
      <c r="F162" cm="1">
        <f t="array" ref="F162">_xlfn.XLOOKUP(Table8162123[Bill],Table2[Bill],Table2[Agree Value])</f>
        <v>1</v>
      </c>
      <c r="G162">
        <f>IF(_773[[#This Row],[Value]]=_773[[#This Row],[Agree]],_773[[#This Row],[Count]],0)</f>
        <v>0</v>
      </c>
      <c r="H162" cm="1">
        <f t="array" ref="H162">_xlfn.XLOOKUP(Table8162123[Bill],Table2[Bill],Table2[Weight?],"Error")</f>
        <v>5</v>
      </c>
    </row>
    <row r="163" spans="1:8" x14ac:dyDescent="0.2">
      <c r="A163" t="s">
        <v>205</v>
      </c>
      <c r="B163" t="s">
        <v>5</v>
      </c>
      <c r="C163" t="s">
        <v>89</v>
      </c>
      <c r="D163" t="s">
        <v>3</v>
      </c>
      <c r="E163">
        <f>IF(_773[[#This Row],[Vote]]="YEA",1,0)</f>
        <v>0</v>
      </c>
      <c r="F163" cm="1">
        <f t="array" ref="F163">_xlfn.XLOOKUP(Table8162123[Bill],Table2[Bill],Table2[Agree Value])</f>
        <v>1</v>
      </c>
      <c r="G163">
        <f>IF(_773[[#This Row],[Value]]=_773[[#This Row],[Agree]],_773[[#This Row],[Count]],0)</f>
        <v>0</v>
      </c>
      <c r="H163" cm="1">
        <f t="array" ref="H163">_xlfn.XLOOKUP(Table8162123[Bill],Table2[Bill],Table2[Weight?],"Error")</f>
        <v>5</v>
      </c>
    </row>
    <row r="164" spans="1:8" x14ac:dyDescent="0.2">
      <c r="A164" t="s">
        <v>206</v>
      </c>
      <c r="B164" t="s">
        <v>5</v>
      </c>
      <c r="C164" t="s">
        <v>11</v>
      </c>
      <c r="D164" t="s">
        <v>3</v>
      </c>
      <c r="E164">
        <f>IF(_773[[#This Row],[Vote]]="YEA",1,0)</f>
        <v>0</v>
      </c>
      <c r="F164" cm="1">
        <f t="array" ref="F164">_xlfn.XLOOKUP(Table8162123[Bill],Table2[Bill],Table2[Agree Value])</f>
        <v>1</v>
      </c>
      <c r="G164">
        <f>IF(_773[[#This Row],[Value]]=_773[[#This Row],[Agree]],_773[[#This Row],[Count]],0)</f>
        <v>0</v>
      </c>
      <c r="H164" cm="1">
        <f t="array" ref="H164">_xlfn.XLOOKUP(Table8162123[Bill],Table2[Bill],Table2[Weight?],"Error")</f>
        <v>5</v>
      </c>
    </row>
    <row r="165" spans="1:8" x14ac:dyDescent="0.2">
      <c r="A165" t="s">
        <v>207</v>
      </c>
      <c r="B165" t="s">
        <v>5</v>
      </c>
      <c r="C165" t="s">
        <v>75</v>
      </c>
      <c r="D165" t="s">
        <v>3</v>
      </c>
      <c r="E165">
        <f>IF(_773[[#This Row],[Vote]]="YEA",1,0)</f>
        <v>0</v>
      </c>
      <c r="F165" cm="1">
        <f t="array" ref="F165">_xlfn.XLOOKUP(Table8162123[Bill],Table2[Bill],Table2[Agree Value])</f>
        <v>1</v>
      </c>
      <c r="G165">
        <f>IF(_773[[#This Row],[Value]]=_773[[#This Row],[Agree]],_773[[#This Row],[Count]],0)</f>
        <v>0</v>
      </c>
      <c r="H165" cm="1">
        <f t="array" ref="H165">_xlfn.XLOOKUP(Table8162123[Bill],Table2[Bill],Table2[Weight?],"Error")</f>
        <v>5</v>
      </c>
    </row>
    <row r="166" spans="1:8" x14ac:dyDescent="0.2">
      <c r="A166" t="s">
        <v>208</v>
      </c>
      <c r="B166" t="s">
        <v>1</v>
      </c>
      <c r="C166" t="s">
        <v>15</v>
      </c>
      <c r="D166" t="s">
        <v>510</v>
      </c>
      <c r="E166">
        <f>IF(_773[[#This Row],[Vote]]="YEA",1,0)</f>
        <v>0</v>
      </c>
      <c r="F166" cm="1">
        <f t="array" ref="F166">_xlfn.XLOOKUP(Table8162123[Bill],Table2[Bill],Table2[Agree Value])</f>
        <v>1</v>
      </c>
      <c r="G166">
        <f>IF(_773[[#This Row],[Value]]=_773[[#This Row],[Agree]],_773[[#This Row],[Count]],0)</f>
        <v>0</v>
      </c>
      <c r="H166" cm="1">
        <f t="array" ref="H166">_xlfn.XLOOKUP(Table8162123[Bill],Table2[Bill],Table2[Weight?],"Error")</f>
        <v>5</v>
      </c>
    </row>
    <row r="167" spans="1:8" x14ac:dyDescent="0.2">
      <c r="A167" t="s">
        <v>209</v>
      </c>
      <c r="B167" t="s">
        <v>5</v>
      </c>
      <c r="C167" t="s">
        <v>13</v>
      </c>
      <c r="D167" t="s">
        <v>3</v>
      </c>
      <c r="E167">
        <f>IF(_773[[#This Row],[Vote]]="YEA",1,0)</f>
        <v>0</v>
      </c>
      <c r="F167" cm="1">
        <f t="array" ref="F167">_xlfn.XLOOKUP(Table8162123[Bill],Table2[Bill],Table2[Agree Value])</f>
        <v>1</v>
      </c>
      <c r="G167">
        <f>IF(_773[[#This Row],[Value]]=_773[[#This Row],[Agree]],_773[[#This Row],[Count]],0)</f>
        <v>0</v>
      </c>
      <c r="H167" cm="1">
        <f t="array" ref="H167">_xlfn.XLOOKUP(Table8162123[Bill],Table2[Bill],Table2[Weight?],"Error")</f>
        <v>5</v>
      </c>
    </row>
    <row r="168" spans="1:8" x14ac:dyDescent="0.2">
      <c r="A168" t="s">
        <v>210</v>
      </c>
      <c r="B168" t="s">
        <v>5</v>
      </c>
      <c r="C168" t="s">
        <v>47</v>
      </c>
      <c r="D168" t="s">
        <v>3</v>
      </c>
      <c r="E168">
        <f>IF(_773[[#This Row],[Vote]]="YEA",1,0)</f>
        <v>0</v>
      </c>
      <c r="F168" cm="1">
        <f t="array" ref="F168">_xlfn.XLOOKUP(Table8162123[Bill],Table2[Bill],Table2[Agree Value])</f>
        <v>1</v>
      </c>
      <c r="G168">
        <f>IF(_773[[#This Row],[Value]]=_773[[#This Row],[Agree]],_773[[#This Row],[Count]],0)</f>
        <v>0</v>
      </c>
      <c r="H168" cm="1">
        <f t="array" ref="H168">_xlfn.XLOOKUP(Table8162123[Bill],Table2[Bill],Table2[Weight?],"Error")</f>
        <v>5</v>
      </c>
    </row>
    <row r="169" spans="1:8" x14ac:dyDescent="0.2">
      <c r="A169" t="s">
        <v>211</v>
      </c>
      <c r="B169" t="s">
        <v>1</v>
      </c>
      <c r="C169" t="s">
        <v>51</v>
      </c>
      <c r="D169" t="s">
        <v>7</v>
      </c>
      <c r="E169">
        <f>IF(_773[[#This Row],[Vote]]="YEA",1,0)</f>
        <v>1</v>
      </c>
      <c r="F169" cm="1">
        <f t="array" ref="F169">_xlfn.XLOOKUP(Table8162123[Bill],Table2[Bill],Table2[Agree Value])</f>
        <v>1</v>
      </c>
      <c r="G169">
        <f>IF(_773[[#This Row],[Value]]=_773[[#This Row],[Agree]],_773[[#This Row],[Count]],0)</f>
        <v>5</v>
      </c>
      <c r="H169" cm="1">
        <f t="array" ref="H169">_xlfn.XLOOKUP(Table8162123[Bill],Table2[Bill],Table2[Weight?],"Error")</f>
        <v>5</v>
      </c>
    </row>
    <row r="170" spans="1:8" x14ac:dyDescent="0.2">
      <c r="A170" t="s">
        <v>212</v>
      </c>
      <c r="B170" t="s">
        <v>5</v>
      </c>
      <c r="C170" t="s">
        <v>169</v>
      </c>
      <c r="D170" t="s">
        <v>3</v>
      </c>
      <c r="E170">
        <f>IF(_773[[#This Row],[Vote]]="YEA",1,0)</f>
        <v>0</v>
      </c>
      <c r="F170" cm="1">
        <f t="array" ref="F170">_xlfn.XLOOKUP(Table8162123[Bill],Table2[Bill],Table2[Agree Value])</f>
        <v>1</v>
      </c>
      <c r="G170">
        <f>IF(_773[[#This Row],[Value]]=_773[[#This Row],[Agree]],_773[[#This Row],[Count]],0)</f>
        <v>0</v>
      </c>
      <c r="H170" cm="1">
        <f t="array" ref="H170">_xlfn.XLOOKUP(Table8162123[Bill],Table2[Bill],Table2[Weight?],"Error")</f>
        <v>5</v>
      </c>
    </row>
    <row r="171" spans="1:8" x14ac:dyDescent="0.2">
      <c r="A171" t="s">
        <v>213</v>
      </c>
      <c r="B171" t="s">
        <v>5</v>
      </c>
      <c r="C171" t="s">
        <v>161</v>
      </c>
      <c r="D171" t="s">
        <v>510</v>
      </c>
      <c r="E171">
        <f>IF(_773[[#This Row],[Vote]]="YEA",1,0)</f>
        <v>0</v>
      </c>
      <c r="F171" cm="1">
        <f t="array" ref="F171">_xlfn.XLOOKUP(Table8162123[Bill],Table2[Bill],Table2[Agree Value])</f>
        <v>1</v>
      </c>
      <c r="G171">
        <f>IF(_773[[#This Row],[Value]]=_773[[#This Row],[Agree]],_773[[#This Row],[Count]],0)</f>
        <v>0</v>
      </c>
      <c r="H171" cm="1">
        <f t="array" ref="H171">_xlfn.XLOOKUP(Table8162123[Bill],Table2[Bill],Table2[Weight?],"Error")</f>
        <v>5</v>
      </c>
    </row>
    <row r="172" spans="1:8" x14ac:dyDescent="0.2">
      <c r="A172" t="s">
        <v>214</v>
      </c>
      <c r="B172" t="s">
        <v>5</v>
      </c>
      <c r="C172" t="s">
        <v>36</v>
      </c>
      <c r="D172" t="s">
        <v>3</v>
      </c>
      <c r="E172">
        <f>IF(_773[[#This Row],[Vote]]="YEA",1,0)</f>
        <v>0</v>
      </c>
      <c r="F172" cm="1">
        <f t="array" ref="F172">_xlfn.XLOOKUP(Table8162123[Bill],Table2[Bill],Table2[Agree Value])</f>
        <v>1</v>
      </c>
      <c r="G172">
        <f>IF(_773[[#This Row],[Value]]=_773[[#This Row],[Agree]],_773[[#This Row],[Count]],0)</f>
        <v>0</v>
      </c>
      <c r="H172" cm="1">
        <f t="array" ref="H172">_xlfn.XLOOKUP(Table8162123[Bill],Table2[Bill],Table2[Weight?],"Error")</f>
        <v>5</v>
      </c>
    </row>
    <row r="173" spans="1:8" x14ac:dyDescent="0.2">
      <c r="A173" t="s">
        <v>215</v>
      </c>
      <c r="B173" t="s">
        <v>5</v>
      </c>
      <c r="C173" t="s">
        <v>216</v>
      </c>
      <c r="D173" t="s">
        <v>3</v>
      </c>
      <c r="E173">
        <f>IF(_773[[#This Row],[Vote]]="YEA",1,0)</f>
        <v>0</v>
      </c>
      <c r="F173" cm="1">
        <f t="array" ref="F173">_xlfn.XLOOKUP(Table8162123[Bill],Table2[Bill],Table2[Agree Value])</f>
        <v>1</v>
      </c>
      <c r="G173">
        <f>IF(_773[[#This Row],[Value]]=_773[[#This Row],[Agree]],_773[[#This Row],[Count]],0)</f>
        <v>0</v>
      </c>
      <c r="H173" cm="1">
        <f t="array" ref="H173">_xlfn.XLOOKUP(Table8162123[Bill],Table2[Bill],Table2[Weight?],"Error")</f>
        <v>5</v>
      </c>
    </row>
    <row r="174" spans="1:8" x14ac:dyDescent="0.2">
      <c r="A174" t="s">
        <v>217</v>
      </c>
      <c r="B174" t="s">
        <v>1</v>
      </c>
      <c r="C174" t="s">
        <v>9</v>
      </c>
      <c r="D174" t="s">
        <v>7</v>
      </c>
      <c r="E174">
        <f>IF(_773[[#This Row],[Vote]]="YEA",1,0)</f>
        <v>1</v>
      </c>
      <c r="F174" cm="1">
        <f t="array" ref="F174">_xlfn.XLOOKUP(Table8162123[Bill],Table2[Bill],Table2[Agree Value])</f>
        <v>1</v>
      </c>
      <c r="G174">
        <f>IF(_773[[#This Row],[Value]]=_773[[#This Row],[Agree]],_773[[#This Row],[Count]],0)</f>
        <v>5</v>
      </c>
      <c r="H174" cm="1">
        <f t="array" ref="H174">_xlfn.XLOOKUP(Table8162123[Bill],Table2[Bill],Table2[Weight?],"Error")</f>
        <v>5</v>
      </c>
    </row>
    <row r="175" spans="1:8" x14ac:dyDescent="0.2">
      <c r="A175" t="s">
        <v>218</v>
      </c>
      <c r="B175" t="s">
        <v>5</v>
      </c>
      <c r="C175" t="s">
        <v>219</v>
      </c>
      <c r="D175" t="s">
        <v>3</v>
      </c>
      <c r="E175">
        <f>IF(_773[[#This Row],[Vote]]="YEA",1,0)</f>
        <v>0</v>
      </c>
      <c r="F175" cm="1">
        <f t="array" ref="F175">_xlfn.XLOOKUP(Table8162123[Bill],Table2[Bill],Table2[Agree Value])</f>
        <v>1</v>
      </c>
      <c r="G175">
        <f>IF(_773[[#This Row],[Value]]=_773[[#This Row],[Agree]],_773[[#This Row],[Count]],0)</f>
        <v>0</v>
      </c>
      <c r="H175" cm="1">
        <f t="array" ref="H175">_xlfn.XLOOKUP(Table8162123[Bill],Table2[Bill],Table2[Weight?],"Error")</f>
        <v>5</v>
      </c>
    </row>
    <row r="176" spans="1:8" x14ac:dyDescent="0.2">
      <c r="A176" t="s">
        <v>220</v>
      </c>
      <c r="B176" t="s">
        <v>5</v>
      </c>
      <c r="C176" t="s">
        <v>75</v>
      </c>
      <c r="D176" t="s">
        <v>3</v>
      </c>
      <c r="E176">
        <f>IF(_773[[#This Row],[Vote]]="YEA",1,0)</f>
        <v>0</v>
      </c>
      <c r="F176" cm="1">
        <f t="array" ref="F176">_xlfn.XLOOKUP(Table8162123[Bill],Table2[Bill],Table2[Agree Value])</f>
        <v>1</v>
      </c>
      <c r="G176">
        <f>IF(_773[[#This Row],[Value]]=_773[[#This Row],[Agree]],_773[[#This Row],[Count]],0)</f>
        <v>0</v>
      </c>
      <c r="H176" cm="1">
        <f t="array" ref="H176">_xlfn.XLOOKUP(Table8162123[Bill],Table2[Bill],Table2[Weight?],"Error")</f>
        <v>5</v>
      </c>
    </row>
    <row r="177" spans="1:8" x14ac:dyDescent="0.2">
      <c r="A177" t="s">
        <v>221</v>
      </c>
      <c r="B177" t="s">
        <v>1</v>
      </c>
      <c r="C177" t="s">
        <v>118</v>
      </c>
      <c r="D177" t="s">
        <v>7</v>
      </c>
      <c r="E177">
        <f>IF(_773[[#This Row],[Vote]]="YEA",1,0)</f>
        <v>1</v>
      </c>
      <c r="F177" cm="1">
        <f t="array" ref="F177">_xlfn.XLOOKUP(Table8162123[Bill],Table2[Bill],Table2[Agree Value])</f>
        <v>1</v>
      </c>
      <c r="G177">
        <f>IF(_773[[#This Row],[Value]]=_773[[#This Row],[Agree]],_773[[#This Row],[Count]],0)</f>
        <v>5</v>
      </c>
      <c r="H177" cm="1">
        <f t="array" ref="H177">_xlfn.XLOOKUP(Table8162123[Bill],Table2[Bill],Table2[Weight?],"Error")</f>
        <v>5</v>
      </c>
    </row>
    <row r="178" spans="1:8" x14ac:dyDescent="0.2">
      <c r="A178" t="s">
        <v>222</v>
      </c>
      <c r="B178" t="s">
        <v>5</v>
      </c>
      <c r="C178" t="s">
        <v>49</v>
      </c>
      <c r="D178" t="s">
        <v>3</v>
      </c>
      <c r="E178">
        <f>IF(_773[[#This Row],[Vote]]="YEA",1,0)</f>
        <v>0</v>
      </c>
      <c r="F178" cm="1">
        <f t="array" ref="F178">_xlfn.XLOOKUP(Table8162123[Bill],Table2[Bill],Table2[Agree Value])</f>
        <v>1</v>
      </c>
      <c r="G178">
        <f>IF(_773[[#This Row],[Value]]=_773[[#This Row],[Agree]],_773[[#This Row],[Count]],0)</f>
        <v>0</v>
      </c>
      <c r="H178" cm="1">
        <f t="array" ref="H178">_xlfn.XLOOKUP(Table8162123[Bill],Table2[Bill],Table2[Weight?],"Error")</f>
        <v>5</v>
      </c>
    </row>
    <row r="179" spans="1:8" x14ac:dyDescent="0.2">
      <c r="A179" t="s">
        <v>223</v>
      </c>
      <c r="B179" t="s">
        <v>5</v>
      </c>
      <c r="C179" t="s">
        <v>89</v>
      </c>
      <c r="D179" t="s">
        <v>3</v>
      </c>
      <c r="E179">
        <f>IF(_773[[#This Row],[Vote]]="YEA",1,0)</f>
        <v>0</v>
      </c>
      <c r="F179" cm="1">
        <f t="array" ref="F179">_xlfn.XLOOKUP(Table8162123[Bill],Table2[Bill],Table2[Agree Value])</f>
        <v>1</v>
      </c>
      <c r="G179">
        <f>IF(_773[[#This Row],[Value]]=_773[[#This Row],[Agree]],_773[[#This Row],[Count]],0)</f>
        <v>0</v>
      </c>
      <c r="H179" cm="1">
        <f t="array" ref="H179">_xlfn.XLOOKUP(Table8162123[Bill],Table2[Bill],Table2[Weight?],"Error")</f>
        <v>5</v>
      </c>
    </row>
    <row r="180" spans="1:8" x14ac:dyDescent="0.2">
      <c r="A180" t="s">
        <v>494</v>
      </c>
      <c r="B180" t="s">
        <v>1</v>
      </c>
      <c r="C180" t="s">
        <v>64</v>
      </c>
      <c r="D180" t="s">
        <v>7</v>
      </c>
      <c r="E180">
        <f>IF(_773[[#This Row],[Vote]]="YEA",1,0)</f>
        <v>1</v>
      </c>
      <c r="F180" cm="1">
        <f t="array" ref="F180">_xlfn.XLOOKUP(Table8162123[Bill],Table2[Bill],Table2[Agree Value])</f>
        <v>1</v>
      </c>
      <c r="G180">
        <f>IF(_773[[#This Row],[Value]]=_773[[#This Row],[Agree]],_773[[#This Row],[Count]],0)</f>
        <v>5</v>
      </c>
      <c r="H180" cm="1">
        <f t="array" ref="H180">_xlfn.XLOOKUP(Table8162123[Bill],Table2[Bill],Table2[Weight?],"Error")</f>
        <v>5</v>
      </c>
    </row>
    <row r="181" spans="1:8" x14ac:dyDescent="0.2">
      <c r="A181" t="s">
        <v>224</v>
      </c>
      <c r="B181" t="s">
        <v>5</v>
      </c>
      <c r="C181" t="s">
        <v>123</v>
      </c>
      <c r="D181" t="s">
        <v>3</v>
      </c>
      <c r="E181">
        <f>IF(_773[[#This Row],[Vote]]="YEA",1,0)</f>
        <v>0</v>
      </c>
      <c r="F181" cm="1">
        <f t="array" ref="F181">_xlfn.XLOOKUP(Table8162123[Bill],Table2[Bill],Table2[Agree Value])</f>
        <v>1</v>
      </c>
      <c r="G181">
        <f>IF(_773[[#This Row],[Value]]=_773[[#This Row],[Agree]],_773[[#This Row],[Count]],0)</f>
        <v>0</v>
      </c>
      <c r="H181" cm="1">
        <f t="array" ref="H181">_xlfn.XLOOKUP(Table8162123[Bill],Table2[Bill],Table2[Weight?],"Error")</f>
        <v>5</v>
      </c>
    </row>
    <row r="182" spans="1:8" x14ac:dyDescent="0.2">
      <c r="A182" t="s">
        <v>225</v>
      </c>
      <c r="B182" t="s">
        <v>1</v>
      </c>
      <c r="C182" t="s">
        <v>118</v>
      </c>
      <c r="D182" t="s">
        <v>3</v>
      </c>
      <c r="E182">
        <f>IF(_773[[#This Row],[Vote]]="YEA",1,0)</f>
        <v>0</v>
      </c>
      <c r="F182" cm="1">
        <f t="array" ref="F182">_xlfn.XLOOKUP(Table8162123[Bill],Table2[Bill],Table2[Agree Value])</f>
        <v>1</v>
      </c>
      <c r="G182">
        <f>IF(_773[[#This Row],[Value]]=_773[[#This Row],[Agree]],_773[[#This Row],[Count]],0)</f>
        <v>0</v>
      </c>
      <c r="H182" cm="1">
        <f t="array" ref="H182">_xlfn.XLOOKUP(Table8162123[Bill],Table2[Bill],Table2[Weight?],"Error")</f>
        <v>5</v>
      </c>
    </row>
    <row r="183" spans="1:8" x14ac:dyDescent="0.2">
      <c r="A183" t="s">
        <v>226</v>
      </c>
      <c r="B183" t="s">
        <v>5</v>
      </c>
      <c r="C183" t="s">
        <v>164</v>
      </c>
      <c r="D183" t="s">
        <v>3</v>
      </c>
      <c r="E183">
        <f>IF(_773[[#This Row],[Vote]]="YEA",1,0)</f>
        <v>0</v>
      </c>
      <c r="F183" cm="1">
        <f t="array" ref="F183">_xlfn.XLOOKUP(Table8162123[Bill],Table2[Bill],Table2[Agree Value])</f>
        <v>1</v>
      </c>
      <c r="G183">
        <f>IF(_773[[#This Row],[Value]]=_773[[#This Row],[Agree]],_773[[#This Row],[Count]],0)</f>
        <v>0</v>
      </c>
      <c r="H183" cm="1">
        <f t="array" ref="H183">_xlfn.XLOOKUP(Table8162123[Bill],Table2[Bill],Table2[Weight?],"Error")</f>
        <v>5</v>
      </c>
    </row>
    <row r="184" spans="1:8" x14ac:dyDescent="0.2">
      <c r="A184" t="s">
        <v>227</v>
      </c>
      <c r="B184" t="s">
        <v>1</v>
      </c>
      <c r="C184" t="s">
        <v>19</v>
      </c>
      <c r="D184" t="s">
        <v>3</v>
      </c>
      <c r="E184">
        <f>IF(_773[[#This Row],[Vote]]="YEA",1,0)</f>
        <v>0</v>
      </c>
      <c r="F184" cm="1">
        <f t="array" ref="F184">_xlfn.XLOOKUP(Table8162123[Bill],Table2[Bill],Table2[Agree Value])</f>
        <v>1</v>
      </c>
      <c r="G184">
        <f>IF(_773[[#This Row],[Value]]=_773[[#This Row],[Agree]],_773[[#This Row],[Count]],0)</f>
        <v>0</v>
      </c>
      <c r="H184" cm="1">
        <f t="array" ref="H184">_xlfn.XLOOKUP(Table8162123[Bill],Table2[Bill],Table2[Weight?],"Error")</f>
        <v>5</v>
      </c>
    </row>
    <row r="185" spans="1:8" x14ac:dyDescent="0.2">
      <c r="A185" t="s">
        <v>228</v>
      </c>
      <c r="B185" t="s">
        <v>5</v>
      </c>
      <c r="C185" t="s">
        <v>29</v>
      </c>
      <c r="D185" t="s">
        <v>3</v>
      </c>
      <c r="E185">
        <f>IF(_773[[#This Row],[Vote]]="YEA",1,0)</f>
        <v>0</v>
      </c>
      <c r="F185" cm="1">
        <f t="array" ref="F185">_xlfn.XLOOKUP(Table8162123[Bill],Table2[Bill],Table2[Agree Value])</f>
        <v>1</v>
      </c>
      <c r="G185">
        <f>IF(_773[[#This Row],[Value]]=_773[[#This Row],[Agree]],_773[[#This Row],[Count]],0)</f>
        <v>0</v>
      </c>
      <c r="H185" cm="1">
        <f t="array" ref="H185">_xlfn.XLOOKUP(Table8162123[Bill],Table2[Bill],Table2[Weight?],"Error")</f>
        <v>5</v>
      </c>
    </row>
    <row r="186" spans="1:8" x14ac:dyDescent="0.2">
      <c r="A186" t="s">
        <v>229</v>
      </c>
      <c r="B186" t="s">
        <v>1</v>
      </c>
      <c r="C186" t="s">
        <v>66</v>
      </c>
      <c r="D186" t="s">
        <v>510</v>
      </c>
      <c r="E186">
        <f>IF(_773[[#This Row],[Vote]]="YEA",1,0)</f>
        <v>0</v>
      </c>
      <c r="F186" cm="1">
        <f t="array" ref="F186">_xlfn.XLOOKUP(Table8162123[Bill],Table2[Bill],Table2[Agree Value])</f>
        <v>1</v>
      </c>
      <c r="G186">
        <f>IF(_773[[#This Row],[Value]]=_773[[#This Row],[Agree]],_773[[#This Row],[Count]],0)</f>
        <v>0</v>
      </c>
      <c r="H186" cm="1">
        <f t="array" ref="H186">_xlfn.XLOOKUP(Table8162123[Bill],Table2[Bill],Table2[Weight?],"Error")</f>
        <v>5</v>
      </c>
    </row>
    <row r="187" spans="1:8" x14ac:dyDescent="0.2">
      <c r="A187" t="s">
        <v>230</v>
      </c>
      <c r="B187" t="s">
        <v>1</v>
      </c>
      <c r="C187" t="s">
        <v>219</v>
      </c>
      <c r="D187" t="s">
        <v>7</v>
      </c>
      <c r="E187">
        <f>IF(_773[[#This Row],[Vote]]="YEA",1,0)</f>
        <v>1</v>
      </c>
      <c r="F187" cm="1">
        <f t="array" ref="F187">_xlfn.XLOOKUP(Table8162123[Bill],Table2[Bill],Table2[Agree Value])</f>
        <v>1</v>
      </c>
      <c r="G187">
        <f>IF(_773[[#This Row],[Value]]=_773[[#This Row],[Agree]],_773[[#This Row],[Count]],0)</f>
        <v>5</v>
      </c>
      <c r="H187" cm="1">
        <f t="array" ref="H187">_xlfn.XLOOKUP(Table8162123[Bill],Table2[Bill],Table2[Weight?],"Error")</f>
        <v>5</v>
      </c>
    </row>
    <row r="188" spans="1:8" x14ac:dyDescent="0.2">
      <c r="A188" t="s">
        <v>231</v>
      </c>
      <c r="B188" t="s">
        <v>1</v>
      </c>
      <c r="C188" t="s">
        <v>42</v>
      </c>
      <c r="D188" t="s">
        <v>7</v>
      </c>
      <c r="E188">
        <f>IF(_773[[#This Row],[Vote]]="YEA",1,0)</f>
        <v>1</v>
      </c>
      <c r="F188" cm="1">
        <f t="array" ref="F188">_xlfn.XLOOKUP(Table8162123[Bill],Table2[Bill],Table2[Agree Value])</f>
        <v>1</v>
      </c>
      <c r="G188">
        <f>IF(_773[[#This Row],[Value]]=_773[[#This Row],[Agree]],_773[[#This Row],[Count]],0)</f>
        <v>5</v>
      </c>
      <c r="H188" cm="1">
        <f t="array" ref="H188">_xlfn.XLOOKUP(Table8162123[Bill],Table2[Bill],Table2[Weight?],"Error")</f>
        <v>5</v>
      </c>
    </row>
    <row r="189" spans="1:8" x14ac:dyDescent="0.2">
      <c r="A189" t="s">
        <v>232</v>
      </c>
      <c r="B189" t="s">
        <v>5</v>
      </c>
      <c r="C189" t="s">
        <v>2</v>
      </c>
      <c r="D189" t="s">
        <v>3</v>
      </c>
      <c r="E189">
        <f>IF(_773[[#This Row],[Vote]]="YEA",1,0)</f>
        <v>0</v>
      </c>
      <c r="F189" cm="1">
        <f t="array" ref="F189">_xlfn.XLOOKUP(Table8162123[Bill],Table2[Bill],Table2[Agree Value])</f>
        <v>1</v>
      </c>
      <c r="G189">
        <f>IF(_773[[#This Row],[Value]]=_773[[#This Row],[Agree]],_773[[#This Row],[Count]],0)</f>
        <v>0</v>
      </c>
      <c r="H189" cm="1">
        <f t="array" ref="H189">_xlfn.XLOOKUP(Table8162123[Bill],Table2[Bill],Table2[Weight?],"Error")</f>
        <v>5</v>
      </c>
    </row>
    <row r="190" spans="1:8" x14ac:dyDescent="0.2">
      <c r="A190" t="s">
        <v>233</v>
      </c>
      <c r="B190" t="s">
        <v>1</v>
      </c>
      <c r="C190" t="s">
        <v>9</v>
      </c>
      <c r="D190" t="s">
        <v>7</v>
      </c>
      <c r="E190">
        <f>IF(_773[[#This Row],[Vote]]="YEA",1,0)</f>
        <v>1</v>
      </c>
      <c r="F190" cm="1">
        <f t="array" ref="F190">_xlfn.XLOOKUP(Table8162123[Bill],Table2[Bill],Table2[Agree Value])</f>
        <v>1</v>
      </c>
      <c r="G190">
        <f>IF(_773[[#This Row],[Value]]=_773[[#This Row],[Agree]],_773[[#This Row],[Count]],0)</f>
        <v>5</v>
      </c>
      <c r="H190" cm="1">
        <f t="array" ref="H190">_xlfn.XLOOKUP(Table8162123[Bill],Table2[Bill],Table2[Weight?],"Error")</f>
        <v>5</v>
      </c>
    </row>
    <row r="191" spans="1:8" x14ac:dyDescent="0.2">
      <c r="A191" t="s">
        <v>234</v>
      </c>
      <c r="B191" t="s">
        <v>5</v>
      </c>
      <c r="C191" t="s">
        <v>45</v>
      </c>
      <c r="D191" t="s">
        <v>3</v>
      </c>
      <c r="E191">
        <f>IF(_773[[#This Row],[Vote]]="YEA",1,0)</f>
        <v>0</v>
      </c>
      <c r="F191" cm="1">
        <f t="array" ref="F191">_xlfn.XLOOKUP(Table8162123[Bill],Table2[Bill],Table2[Agree Value])</f>
        <v>1</v>
      </c>
      <c r="G191">
        <f>IF(_773[[#This Row],[Value]]=_773[[#This Row],[Agree]],_773[[#This Row],[Count]],0)</f>
        <v>0</v>
      </c>
      <c r="H191" cm="1">
        <f t="array" ref="H191">_xlfn.XLOOKUP(Table8162123[Bill],Table2[Bill],Table2[Weight?],"Error")</f>
        <v>5</v>
      </c>
    </row>
    <row r="192" spans="1:8" x14ac:dyDescent="0.2">
      <c r="A192" t="s">
        <v>235</v>
      </c>
      <c r="B192" t="s">
        <v>5</v>
      </c>
      <c r="C192" t="s">
        <v>15</v>
      </c>
      <c r="D192" t="s">
        <v>3</v>
      </c>
      <c r="E192">
        <f>IF(_773[[#This Row],[Vote]]="YEA",1,0)</f>
        <v>0</v>
      </c>
      <c r="F192" cm="1">
        <f t="array" ref="F192">_xlfn.XLOOKUP(Table8162123[Bill],Table2[Bill],Table2[Agree Value])</f>
        <v>1</v>
      </c>
      <c r="G192">
        <f>IF(_773[[#This Row],[Value]]=_773[[#This Row],[Agree]],_773[[#This Row],[Count]],0)</f>
        <v>0</v>
      </c>
      <c r="H192" cm="1">
        <f t="array" ref="H192">_xlfn.XLOOKUP(Table8162123[Bill],Table2[Bill],Table2[Weight?],"Error")</f>
        <v>5</v>
      </c>
    </row>
    <row r="193" spans="1:8" x14ac:dyDescent="0.2">
      <c r="A193" t="s">
        <v>236</v>
      </c>
      <c r="B193" t="s">
        <v>5</v>
      </c>
      <c r="C193" t="s">
        <v>9</v>
      </c>
      <c r="D193" t="s">
        <v>3</v>
      </c>
      <c r="E193">
        <f>IF(_773[[#This Row],[Vote]]="YEA",1,0)</f>
        <v>0</v>
      </c>
      <c r="F193" cm="1">
        <f t="array" ref="F193">_xlfn.XLOOKUP(Table8162123[Bill],Table2[Bill],Table2[Agree Value])</f>
        <v>1</v>
      </c>
      <c r="G193">
        <f>IF(_773[[#This Row],[Value]]=_773[[#This Row],[Agree]],_773[[#This Row],[Count]],0)</f>
        <v>0</v>
      </c>
      <c r="H193" cm="1">
        <f t="array" ref="H193">_xlfn.XLOOKUP(Table8162123[Bill],Table2[Bill],Table2[Weight?],"Error")</f>
        <v>5</v>
      </c>
    </row>
    <row r="194" spans="1:8" x14ac:dyDescent="0.2">
      <c r="A194" t="s">
        <v>237</v>
      </c>
      <c r="B194" t="s">
        <v>1</v>
      </c>
      <c r="C194" t="s">
        <v>219</v>
      </c>
      <c r="D194" t="s">
        <v>7</v>
      </c>
      <c r="E194">
        <f>IF(_773[[#This Row],[Vote]]="YEA",1,0)</f>
        <v>1</v>
      </c>
      <c r="F194" cm="1">
        <f t="array" ref="F194">_xlfn.XLOOKUP(Table8162123[Bill],Table2[Bill],Table2[Agree Value])</f>
        <v>1</v>
      </c>
      <c r="G194">
        <f>IF(_773[[#This Row],[Value]]=_773[[#This Row],[Agree]],_773[[#This Row],[Count]],0)</f>
        <v>5</v>
      </c>
      <c r="H194" cm="1">
        <f t="array" ref="H194">_xlfn.XLOOKUP(Table8162123[Bill],Table2[Bill],Table2[Weight?],"Error")</f>
        <v>5</v>
      </c>
    </row>
    <row r="195" spans="1:8" x14ac:dyDescent="0.2">
      <c r="A195" t="s">
        <v>238</v>
      </c>
      <c r="B195" t="s">
        <v>1</v>
      </c>
      <c r="C195" t="s">
        <v>62</v>
      </c>
      <c r="D195" t="s">
        <v>510</v>
      </c>
      <c r="E195">
        <f>IF(_773[[#This Row],[Vote]]="YEA",1,0)</f>
        <v>0</v>
      </c>
      <c r="F195" cm="1">
        <f t="array" ref="F195">_xlfn.XLOOKUP(Table8162123[Bill],Table2[Bill],Table2[Agree Value])</f>
        <v>1</v>
      </c>
      <c r="G195">
        <f>IF(_773[[#This Row],[Value]]=_773[[#This Row],[Agree]],_773[[#This Row],[Count]],0)</f>
        <v>0</v>
      </c>
      <c r="H195" cm="1">
        <f t="array" ref="H195">_xlfn.XLOOKUP(Table8162123[Bill],Table2[Bill],Table2[Weight?],"Error")</f>
        <v>5</v>
      </c>
    </row>
    <row r="196" spans="1:8" x14ac:dyDescent="0.2">
      <c r="A196" t="s">
        <v>239</v>
      </c>
      <c r="B196" t="s">
        <v>1</v>
      </c>
      <c r="C196" t="s">
        <v>2</v>
      </c>
      <c r="D196" t="s">
        <v>3</v>
      </c>
      <c r="E196">
        <f>IF(_773[[#This Row],[Vote]]="YEA",1,0)</f>
        <v>0</v>
      </c>
      <c r="F196" cm="1">
        <f t="array" ref="F196">_xlfn.XLOOKUP(Table8162123[Bill],Table2[Bill],Table2[Agree Value])</f>
        <v>1</v>
      </c>
      <c r="G196">
        <f>IF(_773[[#This Row],[Value]]=_773[[#This Row],[Agree]],_773[[#This Row],[Count]],0)</f>
        <v>0</v>
      </c>
      <c r="H196" cm="1">
        <f t="array" ref="H196">_xlfn.XLOOKUP(Table8162123[Bill],Table2[Bill],Table2[Weight?],"Error")</f>
        <v>5</v>
      </c>
    </row>
    <row r="197" spans="1:8" x14ac:dyDescent="0.2">
      <c r="A197" t="s">
        <v>240</v>
      </c>
      <c r="B197" t="s">
        <v>5</v>
      </c>
      <c r="C197" t="s">
        <v>15</v>
      </c>
      <c r="D197" t="s">
        <v>3</v>
      </c>
      <c r="E197">
        <f>IF(_773[[#This Row],[Vote]]="YEA",1,0)</f>
        <v>0</v>
      </c>
      <c r="F197" cm="1">
        <f t="array" ref="F197">_xlfn.XLOOKUP(Table8162123[Bill],Table2[Bill],Table2[Agree Value])</f>
        <v>1</v>
      </c>
      <c r="G197">
        <f>IF(_773[[#This Row],[Value]]=_773[[#This Row],[Agree]],_773[[#This Row],[Count]],0)</f>
        <v>0</v>
      </c>
      <c r="H197" cm="1">
        <f t="array" ref="H197">_xlfn.XLOOKUP(Table8162123[Bill],Table2[Bill],Table2[Weight?],"Error")</f>
        <v>5</v>
      </c>
    </row>
    <row r="198" spans="1:8" x14ac:dyDescent="0.2">
      <c r="A198" t="s">
        <v>241</v>
      </c>
      <c r="B198" t="s">
        <v>1</v>
      </c>
      <c r="C198" t="s">
        <v>15</v>
      </c>
      <c r="D198" t="s">
        <v>400</v>
      </c>
      <c r="E198">
        <f>IF(_773[[#This Row],[Vote]]="YEA",1,0)</f>
        <v>0</v>
      </c>
      <c r="F198" cm="1">
        <f t="array" ref="F198">_xlfn.XLOOKUP(Table8162123[Bill],Table2[Bill],Table2[Agree Value])</f>
        <v>1</v>
      </c>
      <c r="G198">
        <f>IF(_773[[#This Row],[Value]]=_773[[#This Row],[Agree]],_773[[#This Row],[Count]],0)</f>
        <v>0</v>
      </c>
      <c r="H198" cm="1">
        <f t="array" ref="H198">_xlfn.XLOOKUP(Table8162123[Bill],Table2[Bill],Table2[Weight?],"Error")</f>
        <v>5</v>
      </c>
    </row>
    <row r="199" spans="1:8" x14ac:dyDescent="0.2">
      <c r="A199" t="s">
        <v>242</v>
      </c>
      <c r="B199" t="s">
        <v>1</v>
      </c>
      <c r="C199" t="s">
        <v>9</v>
      </c>
      <c r="D199" t="s">
        <v>7</v>
      </c>
      <c r="E199">
        <f>IF(_773[[#This Row],[Vote]]="YEA",1,0)</f>
        <v>1</v>
      </c>
      <c r="F199" cm="1">
        <f t="array" ref="F199">_xlfn.XLOOKUP(Table8162123[Bill],Table2[Bill],Table2[Agree Value])</f>
        <v>1</v>
      </c>
      <c r="G199">
        <f>IF(_773[[#This Row],[Value]]=_773[[#This Row],[Agree]],_773[[#This Row],[Count]],0)</f>
        <v>5</v>
      </c>
      <c r="H199" cm="1">
        <f t="array" ref="H199">_xlfn.XLOOKUP(Table8162123[Bill],Table2[Bill],Table2[Weight?],"Error")</f>
        <v>5</v>
      </c>
    </row>
    <row r="200" spans="1:8" x14ac:dyDescent="0.2">
      <c r="A200" t="s">
        <v>243</v>
      </c>
      <c r="B200" t="s">
        <v>5</v>
      </c>
      <c r="C200" t="s">
        <v>45</v>
      </c>
      <c r="D200" t="s">
        <v>7</v>
      </c>
      <c r="E200">
        <f>IF(_773[[#This Row],[Vote]]="YEA",1,0)</f>
        <v>1</v>
      </c>
      <c r="F200" cm="1">
        <f t="array" ref="F200">_xlfn.XLOOKUP(Table8162123[Bill],Table2[Bill],Table2[Agree Value])</f>
        <v>1</v>
      </c>
      <c r="G200">
        <f>IF(_773[[#This Row],[Value]]=_773[[#This Row],[Agree]],_773[[#This Row],[Count]],0)</f>
        <v>5</v>
      </c>
      <c r="H200" cm="1">
        <f t="array" ref="H200">_xlfn.XLOOKUP(Table8162123[Bill],Table2[Bill],Table2[Weight?],"Error")</f>
        <v>5</v>
      </c>
    </row>
    <row r="201" spans="1:8" x14ac:dyDescent="0.2">
      <c r="A201" t="s">
        <v>244</v>
      </c>
      <c r="B201" t="s">
        <v>1</v>
      </c>
      <c r="C201" t="s">
        <v>141</v>
      </c>
      <c r="D201" t="s">
        <v>7</v>
      </c>
      <c r="E201">
        <f>IF(_773[[#This Row],[Vote]]="YEA",1,0)</f>
        <v>1</v>
      </c>
      <c r="F201" cm="1">
        <f t="array" ref="F201">_xlfn.XLOOKUP(Table8162123[Bill],Table2[Bill],Table2[Agree Value])</f>
        <v>1</v>
      </c>
      <c r="G201">
        <f>IF(_773[[#This Row],[Value]]=_773[[#This Row],[Agree]],_773[[#This Row],[Count]],0)</f>
        <v>5</v>
      </c>
      <c r="H201" cm="1">
        <f t="array" ref="H201">_xlfn.XLOOKUP(Table8162123[Bill],Table2[Bill],Table2[Weight?],"Error")</f>
        <v>5</v>
      </c>
    </row>
    <row r="202" spans="1:8" x14ac:dyDescent="0.2">
      <c r="A202" t="s">
        <v>245</v>
      </c>
      <c r="B202" t="s">
        <v>1</v>
      </c>
      <c r="C202" t="s">
        <v>64</v>
      </c>
      <c r="D202" t="s">
        <v>7</v>
      </c>
      <c r="E202">
        <f>IF(_773[[#This Row],[Vote]]="YEA",1,0)</f>
        <v>1</v>
      </c>
      <c r="F202" cm="1">
        <f t="array" ref="F202">_xlfn.XLOOKUP(Table8162123[Bill],Table2[Bill],Table2[Agree Value])</f>
        <v>1</v>
      </c>
      <c r="G202">
        <f>IF(_773[[#This Row],[Value]]=_773[[#This Row],[Agree]],_773[[#This Row],[Count]],0)</f>
        <v>5</v>
      </c>
      <c r="H202" cm="1">
        <f t="array" ref="H202">_xlfn.XLOOKUP(Table8162123[Bill],Table2[Bill],Table2[Weight?],"Error")</f>
        <v>5</v>
      </c>
    </row>
    <row r="203" spans="1:8" x14ac:dyDescent="0.2">
      <c r="A203" t="s">
        <v>246</v>
      </c>
      <c r="B203" t="s">
        <v>1</v>
      </c>
      <c r="C203" t="s">
        <v>13</v>
      </c>
      <c r="D203" t="s">
        <v>3</v>
      </c>
      <c r="E203">
        <f>IF(_773[[#This Row],[Vote]]="YEA",1,0)</f>
        <v>0</v>
      </c>
      <c r="F203" cm="1">
        <f t="array" ref="F203">_xlfn.XLOOKUP(Table8162123[Bill],Table2[Bill],Table2[Agree Value])</f>
        <v>1</v>
      </c>
      <c r="G203">
        <f>IF(_773[[#This Row],[Value]]=_773[[#This Row],[Agree]],_773[[#This Row],[Count]],0)</f>
        <v>0</v>
      </c>
      <c r="H203" cm="1">
        <f t="array" ref="H203">_xlfn.XLOOKUP(Table8162123[Bill],Table2[Bill],Table2[Weight?],"Error")</f>
        <v>5</v>
      </c>
    </row>
    <row r="204" spans="1:8" x14ac:dyDescent="0.2">
      <c r="A204" t="s">
        <v>247</v>
      </c>
      <c r="B204" t="s">
        <v>5</v>
      </c>
      <c r="C204" t="s">
        <v>89</v>
      </c>
      <c r="D204" t="s">
        <v>3</v>
      </c>
      <c r="E204">
        <f>IF(_773[[#This Row],[Vote]]="YEA",1,0)</f>
        <v>0</v>
      </c>
      <c r="F204" cm="1">
        <f t="array" ref="F204">_xlfn.XLOOKUP(Table8162123[Bill],Table2[Bill],Table2[Agree Value])</f>
        <v>1</v>
      </c>
      <c r="G204">
        <f>IF(_773[[#This Row],[Value]]=_773[[#This Row],[Agree]],_773[[#This Row],[Count]],0)</f>
        <v>0</v>
      </c>
      <c r="H204" cm="1">
        <f t="array" ref="H204">_xlfn.XLOOKUP(Table8162123[Bill],Table2[Bill],Table2[Weight?],"Error")</f>
        <v>5</v>
      </c>
    </row>
    <row r="205" spans="1:8" x14ac:dyDescent="0.2">
      <c r="A205" t="s">
        <v>495</v>
      </c>
      <c r="B205" t="s">
        <v>5</v>
      </c>
      <c r="C205" t="s">
        <v>31</v>
      </c>
      <c r="D205" t="s">
        <v>3</v>
      </c>
      <c r="E205">
        <f>IF(_773[[#This Row],[Vote]]="YEA",1,0)</f>
        <v>0</v>
      </c>
      <c r="F205" cm="1">
        <f t="array" ref="F205">_xlfn.XLOOKUP(Table8162123[Bill],Table2[Bill],Table2[Agree Value])</f>
        <v>1</v>
      </c>
      <c r="G205">
        <f>IF(_773[[#This Row],[Value]]=_773[[#This Row],[Agree]],_773[[#This Row],[Count]],0)</f>
        <v>0</v>
      </c>
      <c r="H205" cm="1">
        <f t="array" ref="H205">_xlfn.XLOOKUP(Table8162123[Bill],Table2[Bill],Table2[Weight?],"Error")</f>
        <v>5</v>
      </c>
    </row>
    <row r="206" spans="1:8" x14ac:dyDescent="0.2">
      <c r="A206" t="s">
        <v>248</v>
      </c>
      <c r="B206" t="s">
        <v>5</v>
      </c>
      <c r="C206" t="s">
        <v>249</v>
      </c>
      <c r="D206" t="s">
        <v>3</v>
      </c>
      <c r="E206">
        <f>IF(_773[[#This Row],[Vote]]="YEA",1,0)</f>
        <v>0</v>
      </c>
      <c r="F206" cm="1">
        <f t="array" ref="F206">_xlfn.XLOOKUP(Table8162123[Bill],Table2[Bill],Table2[Agree Value])</f>
        <v>1</v>
      </c>
      <c r="G206">
        <f>IF(_773[[#This Row],[Value]]=_773[[#This Row],[Agree]],_773[[#This Row],[Count]],0)</f>
        <v>0</v>
      </c>
      <c r="H206" cm="1">
        <f t="array" ref="H206">_xlfn.XLOOKUP(Table8162123[Bill],Table2[Bill],Table2[Weight?],"Error")</f>
        <v>5</v>
      </c>
    </row>
    <row r="207" spans="1:8" x14ac:dyDescent="0.2">
      <c r="A207" t="s">
        <v>250</v>
      </c>
      <c r="B207" t="s">
        <v>5</v>
      </c>
      <c r="C207" t="s">
        <v>31</v>
      </c>
      <c r="D207" t="s">
        <v>3</v>
      </c>
      <c r="E207">
        <f>IF(_773[[#This Row],[Vote]]="YEA",1,0)</f>
        <v>0</v>
      </c>
      <c r="F207" cm="1">
        <f t="array" ref="F207">_xlfn.XLOOKUP(Table8162123[Bill],Table2[Bill],Table2[Agree Value])</f>
        <v>1</v>
      </c>
      <c r="G207">
        <f>IF(_773[[#This Row],[Value]]=_773[[#This Row],[Agree]],_773[[#This Row],[Count]],0)</f>
        <v>0</v>
      </c>
      <c r="H207" cm="1">
        <f t="array" ref="H207">_xlfn.XLOOKUP(Table8162123[Bill],Table2[Bill],Table2[Weight?],"Error")</f>
        <v>5</v>
      </c>
    </row>
    <row r="208" spans="1:8" x14ac:dyDescent="0.2">
      <c r="A208" t="s">
        <v>251</v>
      </c>
      <c r="B208" t="s">
        <v>5</v>
      </c>
      <c r="C208" t="s">
        <v>31</v>
      </c>
      <c r="D208" t="s">
        <v>400</v>
      </c>
      <c r="E208">
        <f>IF(_773[[#This Row],[Vote]]="YEA",1,0)</f>
        <v>0</v>
      </c>
      <c r="F208" cm="1">
        <f t="array" ref="F208">_xlfn.XLOOKUP(Table8162123[Bill],Table2[Bill],Table2[Agree Value])</f>
        <v>1</v>
      </c>
      <c r="G208">
        <f>IF(_773[[#This Row],[Value]]=_773[[#This Row],[Agree]],_773[[#This Row],[Count]],0)</f>
        <v>0</v>
      </c>
      <c r="H208" cm="1">
        <f t="array" ref="H208">_xlfn.XLOOKUP(Table8162123[Bill],Table2[Bill],Table2[Weight?],"Error")</f>
        <v>5</v>
      </c>
    </row>
    <row r="209" spans="1:8" x14ac:dyDescent="0.2">
      <c r="A209" t="s">
        <v>252</v>
      </c>
      <c r="B209" t="s">
        <v>5</v>
      </c>
      <c r="C209" t="s">
        <v>66</v>
      </c>
      <c r="D209" t="s">
        <v>3</v>
      </c>
      <c r="E209">
        <f>IF(_773[[#This Row],[Vote]]="YEA",1,0)</f>
        <v>0</v>
      </c>
      <c r="F209" cm="1">
        <f t="array" ref="F209">_xlfn.XLOOKUP(Table8162123[Bill],Table2[Bill],Table2[Agree Value])</f>
        <v>1</v>
      </c>
      <c r="G209">
        <f>IF(_773[[#This Row],[Value]]=_773[[#This Row],[Agree]],_773[[#This Row],[Count]],0)</f>
        <v>0</v>
      </c>
      <c r="H209" cm="1">
        <f t="array" ref="H209">_xlfn.XLOOKUP(Table8162123[Bill],Table2[Bill],Table2[Weight?],"Error")</f>
        <v>5</v>
      </c>
    </row>
    <row r="210" spans="1:8" x14ac:dyDescent="0.2">
      <c r="A210" t="s">
        <v>253</v>
      </c>
      <c r="B210" t="s">
        <v>1</v>
      </c>
      <c r="C210" t="s">
        <v>9</v>
      </c>
      <c r="D210" t="s">
        <v>7</v>
      </c>
      <c r="E210">
        <f>IF(_773[[#This Row],[Vote]]="YEA",1,0)</f>
        <v>1</v>
      </c>
      <c r="F210" cm="1">
        <f t="array" ref="F210">_xlfn.XLOOKUP(Table8162123[Bill],Table2[Bill],Table2[Agree Value])</f>
        <v>1</v>
      </c>
      <c r="G210">
        <f>IF(_773[[#This Row],[Value]]=_773[[#This Row],[Agree]],_773[[#This Row],[Count]],0)</f>
        <v>5</v>
      </c>
      <c r="H210" cm="1">
        <f t="array" ref="H210">_xlfn.XLOOKUP(Table8162123[Bill],Table2[Bill],Table2[Weight?],"Error")</f>
        <v>5</v>
      </c>
    </row>
    <row r="211" spans="1:8" x14ac:dyDescent="0.2">
      <c r="A211" t="s">
        <v>254</v>
      </c>
      <c r="B211" t="s">
        <v>1</v>
      </c>
      <c r="C211" t="s">
        <v>31</v>
      </c>
      <c r="D211" t="s">
        <v>7</v>
      </c>
      <c r="E211">
        <f>IF(_773[[#This Row],[Vote]]="YEA",1,0)</f>
        <v>1</v>
      </c>
      <c r="F211" cm="1">
        <f t="array" ref="F211">_xlfn.XLOOKUP(Table8162123[Bill],Table2[Bill],Table2[Agree Value])</f>
        <v>1</v>
      </c>
      <c r="G211">
        <f>IF(_773[[#This Row],[Value]]=_773[[#This Row],[Agree]],_773[[#This Row],[Count]],0)</f>
        <v>5</v>
      </c>
      <c r="H211" cm="1">
        <f t="array" ref="H211">_xlfn.XLOOKUP(Table8162123[Bill],Table2[Bill],Table2[Weight?],"Error")</f>
        <v>5</v>
      </c>
    </row>
    <row r="212" spans="1:8" x14ac:dyDescent="0.2">
      <c r="A212" t="s">
        <v>255</v>
      </c>
      <c r="B212" t="s">
        <v>5</v>
      </c>
      <c r="C212" t="s">
        <v>203</v>
      </c>
      <c r="D212" t="s">
        <v>7</v>
      </c>
      <c r="E212">
        <f>IF(_773[[#This Row],[Vote]]="YEA",1,0)</f>
        <v>1</v>
      </c>
      <c r="F212" cm="1">
        <f t="array" ref="F212">_xlfn.XLOOKUP(Table8162123[Bill],Table2[Bill],Table2[Agree Value])</f>
        <v>1</v>
      </c>
      <c r="G212">
        <f>IF(_773[[#This Row],[Value]]=_773[[#This Row],[Agree]],_773[[#This Row],[Count]],0)</f>
        <v>5</v>
      </c>
      <c r="H212" cm="1">
        <f t="array" ref="H212">_xlfn.XLOOKUP(Table8162123[Bill],Table2[Bill],Table2[Weight?],"Error")</f>
        <v>5</v>
      </c>
    </row>
    <row r="213" spans="1:8" x14ac:dyDescent="0.2">
      <c r="A213" t="s">
        <v>256</v>
      </c>
      <c r="B213" t="s">
        <v>1</v>
      </c>
      <c r="C213" t="s">
        <v>24</v>
      </c>
      <c r="D213" t="s">
        <v>7</v>
      </c>
      <c r="E213">
        <f>IF(_773[[#This Row],[Vote]]="YEA",1,0)</f>
        <v>1</v>
      </c>
      <c r="F213" cm="1">
        <f t="array" ref="F213">_xlfn.XLOOKUP(Table8162123[Bill],Table2[Bill],Table2[Agree Value])</f>
        <v>1</v>
      </c>
      <c r="G213">
        <f>IF(_773[[#This Row],[Value]]=_773[[#This Row],[Agree]],_773[[#This Row],[Count]],0)</f>
        <v>5</v>
      </c>
      <c r="H213" cm="1">
        <f t="array" ref="H213">_xlfn.XLOOKUP(Table8162123[Bill],Table2[Bill],Table2[Weight?],"Error")</f>
        <v>5</v>
      </c>
    </row>
    <row r="214" spans="1:8" x14ac:dyDescent="0.2">
      <c r="A214" t="s">
        <v>257</v>
      </c>
      <c r="B214" t="s">
        <v>1</v>
      </c>
      <c r="C214" t="s">
        <v>62</v>
      </c>
      <c r="D214" t="s">
        <v>7</v>
      </c>
      <c r="E214">
        <f>IF(_773[[#This Row],[Vote]]="YEA",1,0)</f>
        <v>1</v>
      </c>
      <c r="F214" cm="1">
        <f t="array" ref="F214">_xlfn.XLOOKUP(Table8162123[Bill],Table2[Bill],Table2[Agree Value])</f>
        <v>1</v>
      </c>
      <c r="G214">
        <f>IF(_773[[#This Row],[Value]]=_773[[#This Row],[Agree]],_773[[#This Row],[Count]],0)</f>
        <v>5</v>
      </c>
      <c r="H214" cm="1">
        <f t="array" ref="H214">_xlfn.XLOOKUP(Table8162123[Bill],Table2[Bill],Table2[Weight?],"Error")</f>
        <v>5</v>
      </c>
    </row>
    <row r="215" spans="1:8" x14ac:dyDescent="0.2">
      <c r="A215" t="s">
        <v>258</v>
      </c>
      <c r="B215" t="s">
        <v>5</v>
      </c>
      <c r="C215" t="s">
        <v>161</v>
      </c>
      <c r="D215" t="s">
        <v>3</v>
      </c>
      <c r="E215">
        <f>IF(_773[[#This Row],[Vote]]="YEA",1,0)</f>
        <v>0</v>
      </c>
      <c r="F215" cm="1">
        <f t="array" ref="F215">_xlfn.XLOOKUP(Table8162123[Bill],Table2[Bill],Table2[Agree Value])</f>
        <v>1</v>
      </c>
      <c r="G215">
        <f>IF(_773[[#This Row],[Value]]=_773[[#This Row],[Agree]],_773[[#This Row],[Count]],0)</f>
        <v>0</v>
      </c>
      <c r="H215" cm="1">
        <f t="array" ref="H215">_xlfn.XLOOKUP(Table8162123[Bill],Table2[Bill],Table2[Weight?],"Error")</f>
        <v>5</v>
      </c>
    </row>
    <row r="216" spans="1:8" x14ac:dyDescent="0.2">
      <c r="A216" t="s">
        <v>259</v>
      </c>
      <c r="B216" t="s">
        <v>5</v>
      </c>
      <c r="C216" t="s">
        <v>66</v>
      </c>
      <c r="D216" t="s">
        <v>510</v>
      </c>
      <c r="E216">
        <f>IF(_773[[#This Row],[Vote]]="YEA",1,0)</f>
        <v>0</v>
      </c>
      <c r="F216" cm="1">
        <f t="array" ref="F216">_xlfn.XLOOKUP(Table8162123[Bill],Table2[Bill],Table2[Agree Value])</f>
        <v>1</v>
      </c>
      <c r="G216">
        <f>IF(_773[[#This Row],[Value]]=_773[[#This Row],[Agree]],_773[[#This Row],[Count]],0)</f>
        <v>0</v>
      </c>
      <c r="H216" cm="1">
        <f t="array" ref="H216">_xlfn.XLOOKUP(Table8162123[Bill],Table2[Bill],Table2[Weight?],"Error")</f>
        <v>5</v>
      </c>
    </row>
    <row r="217" spans="1:8" x14ac:dyDescent="0.2">
      <c r="A217" t="s">
        <v>260</v>
      </c>
      <c r="B217" t="s">
        <v>1</v>
      </c>
      <c r="C217" t="s">
        <v>9</v>
      </c>
      <c r="D217" t="s">
        <v>7</v>
      </c>
      <c r="E217">
        <f>IF(_773[[#This Row],[Vote]]="YEA",1,0)</f>
        <v>1</v>
      </c>
      <c r="F217" cm="1">
        <f t="array" ref="F217">_xlfn.XLOOKUP(Table8162123[Bill],Table2[Bill],Table2[Agree Value])</f>
        <v>1</v>
      </c>
      <c r="G217">
        <f>IF(_773[[#This Row],[Value]]=_773[[#This Row],[Agree]],_773[[#This Row],[Count]],0)</f>
        <v>5</v>
      </c>
      <c r="H217" cm="1">
        <f t="array" ref="H217">_xlfn.XLOOKUP(Table8162123[Bill],Table2[Bill],Table2[Weight?],"Error")</f>
        <v>5</v>
      </c>
    </row>
    <row r="218" spans="1:8" x14ac:dyDescent="0.2">
      <c r="A218" t="s">
        <v>261</v>
      </c>
      <c r="B218" t="s">
        <v>5</v>
      </c>
      <c r="C218" t="s">
        <v>47</v>
      </c>
      <c r="D218" t="s">
        <v>3</v>
      </c>
      <c r="E218">
        <f>IF(_773[[#This Row],[Vote]]="YEA",1,0)</f>
        <v>0</v>
      </c>
      <c r="F218" cm="1">
        <f t="array" ref="F218">_xlfn.XLOOKUP(Table8162123[Bill],Table2[Bill],Table2[Agree Value])</f>
        <v>1</v>
      </c>
      <c r="G218">
        <f>IF(_773[[#This Row],[Value]]=_773[[#This Row],[Agree]],_773[[#This Row],[Count]],0)</f>
        <v>0</v>
      </c>
      <c r="H218" cm="1">
        <f t="array" ref="H218">_xlfn.XLOOKUP(Table8162123[Bill],Table2[Bill],Table2[Weight?],"Error")</f>
        <v>5</v>
      </c>
    </row>
    <row r="219" spans="1:8" x14ac:dyDescent="0.2">
      <c r="A219" t="s">
        <v>262</v>
      </c>
      <c r="B219" t="s">
        <v>1</v>
      </c>
      <c r="C219" t="s">
        <v>45</v>
      </c>
      <c r="D219" t="s">
        <v>7</v>
      </c>
      <c r="E219">
        <f>IF(_773[[#This Row],[Vote]]="YEA",1,0)</f>
        <v>1</v>
      </c>
      <c r="F219" cm="1">
        <f t="array" ref="F219">_xlfn.XLOOKUP(Table8162123[Bill],Table2[Bill],Table2[Agree Value])</f>
        <v>1</v>
      </c>
      <c r="G219">
        <f>IF(_773[[#This Row],[Value]]=_773[[#This Row],[Agree]],_773[[#This Row],[Count]],0)</f>
        <v>5</v>
      </c>
      <c r="H219" cm="1">
        <f t="array" ref="H219">_xlfn.XLOOKUP(Table8162123[Bill],Table2[Bill],Table2[Weight?],"Error")</f>
        <v>5</v>
      </c>
    </row>
    <row r="220" spans="1:8" x14ac:dyDescent="0.2">
      <c r="A220" t="s">
        <v>263</v>
      </c>
      <c r="B220" t="s">
        <v>5</v>
      </c>
      <c r="C220" t="s">
        <v>9</v>
      </c>
      <c r="D220" t="s">
        <v>7</v>
      </c>
      <c r="E220">
        <f>IF(_773[[#This Row],[Vote]]="YEA",1,0)</f>
        <v>1</v>
      </c>
      <c r="F220" cm="1">
        <f t="array" ref="F220">_xlfn.XLOOKUP(Table8162123[Bill],Table2[Bill],Table2[Agree Value])</f>
        <v>1</v>
      </c>
      <c r="G220">
        <f>IF(_773[[#This Row],[Value]]=_773[[#This Row],[Agree]],_773[[#This Row],[Count]],0)</f>
        <v>5</v>
      </c>
      <c r="H220" cm="1">
        <f t="array" ref="H220">_xlfn.XLOOKUP(Table8162123[Bill],Table2[Bill],Table2[Weight?],"Error")</f>
        <v>5</v>
      </c>
    </row>
    <row r="221" spans="1:8" x14ac:dyDescent="0.2">
      <c r="A221" t="s">
        <v>264</v>
      </c>
      <c r="B221" t="s">
        <v>1</v>
      </c>
      <c r="C221" t="s">
        <v>141</v>
      </c>
      <c r="D221" t="s">
        <v>7</v>
      </c>
      <c r="E221">
        <f>IF(_773[[#This Row],[Vote]]="YEA",1,0)</f>
        <v>1</v>
      </c>
      <c r="F221" cm="1">
        <f t="array" ref="F221">_xlfn.XLOOKUP(Table8162123[Bill],Table2[Bill],Table2[Agree Value])</f>
        <v>1</v>
      </c>
      <c r="G221">
        <f>IF(_773[[#This Row],[Value]]=_773[[#This Row],[Agree]],_773[[#This Row],[Count]],0)</f>
        <v>5</v>
      </c>
      <c r="H221" cm="1">
        <f t="array" ref="H221">_xlfn.XLOOKUP(Table8162123[Bill],Table2[Bill],Table2[Weight?],"Error")</f>
        <v>5</v>
      </c>
    </row>
    <row r="222" spans="1:8" x14ac:dyDescent="0.2">
      <c r="A222" t="s">
        <v>265</v>
      </c>
      <c r="B222" t="s">
        <v>5</v>
      </c>
      <c r="C222" t="s">
        <v>9</v>
      </c>
      <c r="D222" t="s">
        <v>3</v>
      </c>
      <c r="E222">
        <f>IF(_773[[#This Row],[Vote]]="YEA",1,0)</f>
        <v>0</v>
      </c>
      <c r="F222" cm="1">
        <f t="array" ref="F222">_xlfn.XLOOKUP(Table8162123[Bill],Table2[Bill],Table2[Agree Value])</f>
        <v>1</v>
      </c>
      <c r="G222">
        <f>IF(_773[[#This Row],[Value]]=_773[[#This Row],[Agree]],_773[[#This Row],[Count]],0)</f>
        <v>0</v>
      </c>
      <c r="H222" cm="1">
        <f t="array" ref="H222">_xlfn.XLOOKUP(Table8162123[Bill],Table2[Bill],Table2[Weight?],"Error")</f>
        <v>5</v>
      </c>
    </row>
    <row r="223" spans="1:8" x14ac:dyDescent="0.2">
      <c r="A223" t="s">
        <v>266</v>
      </c>
      <c r="B223" t="s">
        <v>1</v>
      </c>
      <c r="C223" t="s">
        <v>203</v>
      </c>
      <c r="D223" t="s">
        <v>7</v>
      </c>
      <c r="E223">
        <f>IF(_773[[#This Row],[Vote]]="YEA",1,0)</f>
        <v>1</v>
      </c>
      <c r="F223" cm="1">
        <f t="array" ref="F223">_xlfn.XLOOKUP(Table8162123[Bill],Table2[Bill],Table2[Agree Value])</f>
        <v>1</v>
      </c>
      <c r="G223">
        <f>IF(_773[[#This Row],[Value]]=_773[[#This Row],[Agree]],_773[[#This Row],[Count]],0)</f>
        <v>5</v>
      </c>
      <c r="H223" cm="1">
        <f t="array" ref="H223">_xlfn.XLOOKUP(Table8162123[Bill],Table2[Bill],Table2[Weight?],"Error")</f>
        <v>5</v>
      </c>
    </row>
    <row r="224" spans="1:8" x14ac:dyDescent="0.2">
      <c r="A224" t="s">
        <v>267</v>
      </c>
      <c r="B224" t="s">
        <v>1</v>
      </c>
      <c r="C224" t="s">
        <v>62</v>
      </c>
      <c r="D224" t="s">
        <v>7</v>
      </c>
      <c r="E224">
        <f>IF(_773[[#This Row],[Vote]]="YEA",1,0)</f>
        <v>1</v>
      </c>
      <c r="F224" cm="1">
        <f t="array" ref="F224">_xlfn.XLOOKUP(Table8162123[Bill],Table2[Bill],Table2[Agree Value])</f>
        <v>1</v>
      </c>
      <c r="G224">
        <f>IF(_773[[#This Row],[Value]]=_773[[#This Row],[Agree]],_773[[#This Row],[Count]],0)</f>
        <v>5</v>
      </c>
      <c r="H224" cm="1">
        <f t="array" ref="H224">_xlfn.XLOOKUP(Table8162123[Bill],Table2[Bill],Table2[Weight?],"Error")</f>
        <v>5</v>
      </c>
    </row>
    <row r="225" spans="1:8" x14ac:dyDescent="0.2">
      <c r="A225" t="s">
        <v>268</v>
      </c>
      <c r="B225" t="s">
        <v>1</v>
      </c>
      <c r="C225" t="s">
        <v>269</v>
      </c>
      <c r="D225" t="s">
        <v>7</v>
      </c>
      <c r="E225">
        <f>IF(_773[[#This Row],[Vote]]="YEA",1,0)</f>
        <v>1</v>
      </c>
      <c r="F225" cm="1">
        <f t="array" ref="F225">_xlfn.XLOOKUP(Table8162123[Bill],Table2[Bill],Table2[Agree Value])</f>
        <v>1</v>
      </c>
      <c r="G225">
        <f>IF(_773[[#This Row],[Value]]=_773[[#This Row],[Agree]],_773[[#This Row],[Count]],0)</f>
        <v>5</v>
      </c>
      <c r="H225" cm="1">
        <f t="array" ref="H225">_xlfn.XLOOKUP(Table8162123[Bill],Table2[Bill],Table2[Weight?],"Error")</f>
        <v>5</v>
      </c>
    </row>
    <row r="226" spans="1:8" x14ac:dyDescent="0.2">
      <c r="A226" t="s">
        <v>270</v>
      </c>
      <c r="B226" t="s">
        <v>5</v>
      </c>
      <c r="C226" t="s">
        <v>75</v>
      </c>
      <c r="D226" t="s">
        <v>3</v>
      </c>
      <c r="E226">
        <f>IF(_773[[#This Row],[Vote]]="YEA",1,0)</f>
        <v>0</v>
      </c>
      <c r="F226" cm="1">
        <f t="array" ref="F226">_xlfn.XLOOKUP(Table8162123[Bill],Table2[Bill],Table2[Agree Value])</f>
        <v>1</v>
      </c>
      <c r="G226">
        <f>IF(_773[[#This Row],[Value]]=_773[[#This Row],[Agree]],_773[[#This Row],[Count]],0)</f>
        <v>0</v>
      </c>
      <c r="H226" cm="1">
        <f t="array" ref="H226">_xlfn.XLOOKUP(Table8162123[Bill],Table2[Bill],Table2[Weight?],"Error")</f>
        <v>5</v>
      </c>
    </row>
    <row r="227" spans="1:8" x14ac:dyDescent="0.2">
      <c r="A227" t="s">
        <v>271</v>
      </c>
      <c r="B227" t="s">
        <v>5</v>
      </c>
      <c r="C227" t="s">
        <v>62</v>
      </c>
      <c r="D227" t="s">
        <v>3</v>
      </c>
      <c r="E227">
        <f>IF(_773[[#This Row],[Vote]]="YEA",1,0)</f>
        <v>0</v>
      </c>
      <c r="F227" cm="1">
        <f t="array" ref="F227">_xlfn.XLOOKUP(Table8162123[Bill],Table2[Bill],Table2[Agree Value])</f>
        <v>1</v>
      </c>
      <c r="G227">
        <f>IF(_773[[#This Row],[Value]]=_773[[#This Row],[Agree]],_773[[#This Row],[Count]],0)</f>
        <v>0</v>
      </c>
      <c r="H227" cm="1">
        <f t="array" ref="H227">_xlfn.XLOOKUP(Table8162123[Bill],Table2[Bill],Table2[Weight?],"Error")</f>
        <v>5</v>
      </c>
    </row>
    <row r="228" spans="1:8" x14ac:dyDescent="0.2">
      <c r="A228" t="s">
        <v>272</v>
      </c>
      <c r="B228" t="s">
        <v>5</v>
      </c>
      <c r="C228" t="s">
        <v>64</v>
      </c>
      <c r="D228" t="s">
        <v>7</v>
      </c>
      <c r="E228">
        <f>IF(_773[[#This Row],[Vote]]="YEA",1,0)</f>
        <v>1</v>
      </c>
      <c r="F228" cm="1">
        <f t="array" ref="F228">_xlfn.XLOOKUP(Table8162123[Bill],Table2[Bill],Table2[Agree Value])</f>
        <v>1</v>
      </c>
      <c r="G228">
        <f>IF(_773[[#This Row],[Value]]=_773[[#This Row],[Agree]],_773[[#This Row],[Count]],0)</f>
        <v>5</v>
      </c>
      <c r="H228" cm="1">
        <f t="array" ref="H228">_xlfn.XLOOKUP(Table8162123[Bill],Table2[Bill],Table2[Weight?],"Error")</f>
        <v>5</v>
      </c>
    </row>
    <row r="229" spans="1:8" x14ac:dyDescent="0.2">
      <c r="A229" t="s">
        <v>273</v>
      </c>
      <c r="B229" t="s">
        <v>5</v>
      </c>
      <c r="C229" t="s">
        <v>9</v>
      </c>
      <c r="D229" t="s">
        <v>3</v>
      </c>
      <c r="E229">
        <f>IF(_773[[#This Row],[Vote]]="YEA",1,0)</f>
        <v>0</v>
      </c>
      <c r="F229" cm="1">
        <f t="array" ref="F229">_xlfn.XLOOKUP(Table8162123[Bill],Table2[Bill],Table2[Agree Value])</f>
        <v>1</v>
      </c>
      <c r="G229">
        <f>IF(_773[[#This Row],[Value]]=_773[[#This Row],[Agree]],_773[[#This Row],[Count]],0)</f>
        <v>0</v>
      </c>
      <c r="H229" cm="1">
        <f t="array" ref="H229">_xlfn.XLOOKUP(Table8162123[Bill],Table2[Bill],Table2[Weight?],"Error")</f>
        <v>5</v>
      </c>
    </row>
    <row r="230" spans="1:8" x14ac:dyDescent="0.2">
      <c r="A230" t="s">
        <v>274</v>
      </c>
      <c r="B230" t="s">
        <v>5</v>
      </c>
      <c r="C230" t="s">
        <v>59</v>
      </c>
      <c r="D230" t="s">
        <v>3</v>
      </c>
      <c r="E230">
        <f>IF(_773[[#This Row],[Vote]]="YEA",1,0)</f>
        <v>0</v>
      </c>
      <c r="F230" cm="1">
        <f t="array" ref="F230">_xlfn.XLOOKUP(Table8162123[Bill],Table2[Bill],Table2[Agree Value])</f>
        <v>1</v>
      </c>
      <c r="G230">
        <f>IF(_773[[#This Row],[Value]]=_773[[#This Row],[Agree]],_773[[#This Row],[Count]],0)</f>
        <v>0</v>
      </c>
      <c r="H230" cm="1">
        <f t="array" ref="H230">_xlfn.XLOOKUP(Table8162123[Bill],Table2[Bill],Table2[Weight?],"Error")</f>
        <v>5</v>
      </c>
    </row>
    <row r="231" spans="1:8" x14ac:dyDescent="0.2">
      <c r="A231" t="s">
        <v>275</v>
      </c>
      <c r="B231" t="s">
        <v>1</v>
      </c>
      <c r="C231" t="s">
        <v>31</v>
      </c>
      <c r="D231" t="s">
        <v>7</v>
      </c>
      <c r="E231">
        <f>IF(_773[[#This Row],[Vote]]="YEA",1,0)</f>
        <v>1</v>
      </c>
      <c r="F231" cm="1">
        <f t="array" ref="F231">_xlfn.XLOOKUP(Table8162123[Bill],Table2[Bill],Table2[Agree Value])</f>
        <v>1</v>
      </c>
      <c r="G231">
        <f>IF(_773[[#This Row],[Value]]=_773[[#This Row],[Agree]],_773[[#This Row],[Count]],0)</f>
        <v>5</v>
      </c>
      <c r="H231" cm="1">
        <f t="array" ref="H231">_xlfn.XLOOKUP(Table8162123[Bill],Table2[Bill],Table2[Weight?],"Error")</f>
        <v>5</v>
      </c>
    </row>
    <row r="232" spans="1:8" x14ac:dyDescent="0.2">
      <c r="A232" t="s">
        <v>276</v>
      </c>
      <c r="B232" t="s">
        <v>5</v>
      </c>
      <c r="C232" t="s">
        <v>64</v>
      </c>
      <c r="D232" t="s">
        <v>7</v>
      </c>
      <c r="E232">
        <f>IF(_773[[#This Row],[Vote]]="YEA",1,0)</f>
        <v>1</v>
      </c>
      <c r="F232" cm="1">
        <f t="array" ref="F232">_xlfn.XLOOKUP(Table8162123[Bill],Table2[Bill],Table2[Agree Value])</f>
        <v>1</v>
      </c>
      <c r="G232">
        <f>IF(_773[[#This Row],[Value]]=_773[[#This Row],[Agree]],_773[[#This Row],[Count]],0)</f>
        <v>5</v>
      </c>
      <c r="H232" cm="1">
        <f t="array" ref="H232">_xlfn.XLOOKUP(Table8162123[Bill],Table2[Bill],Table2[Weight?],"Error")</f>
        <v>5</v>
      </c>
    </row>
    <row r="233" spans="1:8" x14ac:dyDescent="0.2">
      <c r="A233" t="s">
        <v>277</v>
      </c>
      <c r="B233" t="s">
        <v>1</v>
      </c>
      <c r="C233" t="s">
        <v>141</v>
      </c>
      <c r="D233" t="s">
        <v>3</v>
      </c>
      <c r="E233">
        <f>IF(_773[[#This Row],[Vote]]="YEA",1,0)</f>
        <v>0</v>
      </c>
      <c r="F233" cm="1">
        <f t="array" ref="F233">_xlfn.XLOOKUP(Table8162123[Bill],Table2[Bill],Table2[Agree Value])</f>
        <v>1</v>
      </c>
      <c r="G233">
        <f>IF(_773[[#This Row],[Value]]=_773[[#This Row],[Agree]],_773[[#This Row],[Count]],0)</f>
        <v>0</v>
      </c>
      <c r="H233" cm="1">
        <f t="array" ref="H233">_xlfn.XLOOKUP(Table8162123[Bill],Table2[Bill],Table2[Weight?],"Error")</f>
        <v>5</v>
      </c>
    </row>
    <row r="234" spans="1:8" x14ac:dyDescent="0.2">
      <c r="A234" t="s">
        <v>278</v>
      </c>
      <c r="B234" t="s">
        <v>1</v>
      </c>
      <c r="C234" t="s">
        <v>118</v>
      </c>
      <c r="D234" t="s">
        <v>7</v>
      </c>
      <c r="E234">
        <f>IF(_773[[#This Row],[Vote]]="YEA",1,0)</f>
        <v>1</v>
      </c>
      <c r="F234" cm="1">
        <f t="array" ref="F234">_xlfn.XLOOKUP(Table8162123[Bill],Table2[Bill],Table2[Agree Value])</f>
        <v>1</v>
      </c>
      <c r="G234">
        <f>IF(_773[[#This Row],[Value]]=_773[[#This Row],[Agree]],_773[[#This Row],[Count]],0)</f>
        <v>5</v>
      </c>
      <c r="H234" cm="1">
        <f t="array" ref="H234">_xlfn.XLOOKUP(Table8162123[Bill],Table2[Bill],Table2[Weight?],"Error")</f>
        <v>5</v>
      </c>
    </row>
    <row r="235" spans="1:8" x14ac:dyDescent="0.2">
      <c r="A235" t="s">
        <v>279</v>
      </c>
      <c r="B235" t="s">
        <v>5</v>
      </c>
      <c r="C235" t="s">
        <v>31</v>
      </c>
      <c r="D235" t="s">
        <v>3</v>
      </c>
      <c r="E235">
        <f>IF(_773[[#This Row],[Vote]]="YEA",1,0)</f>
        <v>0</v>
      </c>
      <c r="F235" cm="1">
        <f t="array" ref="F235">_xlfn.XLOOKUP(Table8162123[Bill],Table2[Bill],Table2[Agree Value])</f>
        <v>1</v>
      </c>
      <c r="G235">
        <f>IF(_773[[#This Row],[Value]]=_773[[#This Row],[Agree]],_773[[#This Row],[Count]],0)</f>
        <v>0</v>
      </c>
      <c r="H235" cm="1">
        <f t="array" ref="H235">_xlfn.XLOOKUP(Table8162123[Bill],Table2[Bill],Table2[Weight?],"Error")</f>
        <v>5</v>
      </c>
    </row>
    <row r="236" spans="1:8" x14ac:dyDescent="0.2">
      <c r="A236" t="s">
        <v>280</v>
      </c>
      <c r="B236" t="s">
        <v>5</v>
      </c>
      <c r="C236" t="s">
        <v>132</v>
      </c>
      <c r="D236" t="s">
        <v>3</v>
      </c>
      <c r="E236">
        <f>IF(_773[[#This Row],[Vote]]="YEA",1,0)</f>
        <v>0</v>
      </c>
      <c r="F236" cm="1">
        <f t="array" ref="F236">_xlfn.XLOOKUP(Table8162123[Bill],Table2[Bill],Table2[Agree Value])</f>
        <v>1</v>
      </c>
      <c r="G236">
        <f>IF(_773[[#This Row],[Value]]=_773[[#This Row],[Agree]],_773[[#This Row],[Count]],0)</f>
        <v>0</v>
      </c>
      <c r="H236" cm="1">
        <f t="array" ref="H236">_xlfn.XLOOKUP(Table8162123[Bill],Table2[Bill],Table2[Weight?],"Error")</f>
        <v>5</v>
      </c>
    </row>
    <row r="237" spans="1:8" x14ac:dyDescent="0.2">
      <c r="A237" t="s">
        <v>281</v>
      </c>
      <c r="B237" t="s">
        <v>5</v>
      </c>
      <c r="C237" t="s">
        <v>64</v>
      </c>
      <c r="D237" t="s">
        <v>7</v>
      </c>
      <c r="E237">
        <f>IF(_773[[#This Row],[Vote]]="YEA",1,0)</f>
        <v>1</v>
      </c>
      <c r="F237" cm="1">
        <f t="array" ref="F237">_xlfn.XLOOKUP(Table8162123[Bill],Table2[Bill],Table2[Agree Value])</f>
        <v>1</v>
      </c>
      <c r="G237">
        <f>IF(_773[[#This Row],[Value]]=_773[[#This Row],[Agree]],_773[[#This Row],[Count]],0)</f>
        <v>5</v>
      </c>
      <c r="H237" cm="1">
        <f t="array" ref="H237">_xlfn.XLOOKUP(Table8162123[Bill],Table2[Bill],Table2[Weight?],"Error")</f>
        <v>5</v>
      </c>
    </row>
    <row r="238" spans="1:8" x14ac:dyDescent="0.2">
      <c r="A238" t="s">
        <v>282</v>
      </c>
      <c r="B238" t="s">
        <v>1</v>
      </c>
      <c r="C238" t="s">
        <v>9</v>
      </c>
      <c r="D238" t="s">
        <v>7</v>
      </c>
      <c r="E238">
        <f>IF(_773[[#This Row],[Vote]]="YEA",1,0)</f>
        <v>1</v>
      </c>
      <c r="F238" cm="1">
        <f t="array" ref="F238">_xlfn.XLOOKUP(Table8162123[Bill],Table2[Bill],Table2[Agree Value])</f>
        <v>1</v>
      </c>
      <c r="G238">
        <f>IF(_773[[#This Row],[Value]]=_773[[#This Row],[Agree]],_773[[#This Row],[Count]],0)</f>
        <v>5</v>
      </c>
      <c r="H238" cm="1">
        <f t="array" ref="H238">_xlfn.XLOOKUP(Table8162123[Bill],Table2[Bill],Table2[Weight?],"Error")</f>
        <v>5</v>
      </c>
    </row>
    <row r="239" spans="1:8" x14ac:dyDescent="0.2">
      <c r="A239" t="s">
        <v>283</v>
      </c>
      <c r="B239" t="s">
        <v>5</v>
      </c>
      <c r="C239" t="s">
        <v>39</v>
      </c>
      <c r="D239" t="s">
        <v>3</v>
      </c>
      <c r="E239">
        <f>IF(_773[[#This Row],[Vote]]="YEA",1,0)</f>
        <v>0</v>
      </c>
      <c r="F239" cm="1">
        <f t="array" ref="F239">_xlfn.XLOOKUP(Table8162123[Bill],Table2[Bill],Table2[Agree Value])</f>
        <v>1</v>
      </c>
      <c r="G239">
        <f>IF(_773[[#This Row],[Value]]=_773[[#This Row],[Agree]],_773[[#This Row],[Count]],0)</f>
        <v>0</v>
      </c>
      <c r="H239" cm="1">
        <f t="array" ref="H239">_xlfn.XLOOKUP(Table8162123[Bill],Table2[Bill],Table2[Weight?],"Error")</f>
        <v>5</v>
      </c>
    </row>
    <row r="240" spans="1:8" x14ac:dyDescent="0.2">
      <c r="A240" t="s">
        <v>284</v>
      </c>
      <c r="B240" t="s">
        <v>1</v>
      </c>
      <c r="C240" t="s">
        <v>19</v>
      </c>
      <c r="D240" t="s">
        <v>3</v>
      </c>
      <c r="E240">
        <f>IF(_773[[#This Row],[Vote]]="YEA",1,0)</f>
        <v>0</v>
      </c>
      <c r="F240" cm="1">
        <f t="array" ref="F240">_xlfn.XLOOKUP(Table8162123[Bill],Table2[Bill],Table2[Agree Value])</f>
        <v>1</v>
      </c>
      <c r="G240">
        <f>IF(_773[[#This Row],[Value]]=_773[[#This Row],[Agree]],_773[[#This Row],[Count]],0)</f>
        <v>0</v>
      </c>
      <c r="H240" cm="1">
        <f t="array" ref="H240">_xlfn.XLOOKUP(Table8162123[Bill],Table2[Bill],Table2[Weight?],"Error")</f>
        <v>5</v>
      </c>
    </row>
    <row r="241" spans="1:8" x14ac:dyDescent="0.2">
      <c r="A241" t="s">
        <v>285</v>
      </c>
      <c r="B241" t="s">
        <v>1</v>
      </c>
      <c r="C241" t="s">
        <v>66</v>
      </c>
      <c r="D241" t="s">
        <v>7</v>
      </c>
      <c r="E241">
        <f>IF(_773[[#This Row],[Vote]]="YEA",1,0)</f>
        <v>1</v>
      </c>
      <c r="F241" cm="1">
        <f t="array" ref="F241">_xlfn.XLOOKUP(Table8162123[Bill],Table2[Bill],Table2[Agree Value])</f>
        <v>1</v>
      </c>
      <c r="G241">
        <f>IF(_773[[#This Row],[Value]]=_773[[#This Row],[Agree]],_773[[#This Row],[Count]],0)</f>
        <v>5</v>
      </c>
      <c r="H241" cm="1">
        <f t="array" ref="H241">_xlfn.XLOOKUP(Table8162123[Bill],Table2[Bill],Table2[Weight?],"Error")</f>
        <v>5</v>
      </c>
    </row>
    <row r="242" spans="1:8" x14ac:dyDescent="0.2">
      <c r="A242" t="s">
        <v>286</v>
      </c>
      <c r="B242" t="s">
        <v>1</v>
      </c>
      <c r="C242" t="s">
        <v>287</v>
      </c>
      <c r="D242" t="s">
        <v>7</v>
      </c>
      <c r="E242">
        <f>IF(_773[[#This Row],[Vote]]="YEA",1,0)</f>
        <v>1</v>
      </c>
      <c r="F242" cm="1">
        <f t="array" ref="F242">_xlfn.XLOOKUP(Table8162123[Bill],Table2[Bill],Table2[Agree Value])</f>
        <v>1</v>
      </c>
      <c r="G242">
        <f>IF(_773[[#This Row],[Value]]=_773[[#This Row],[Agree]],_773[[#This Row],[Count]],0)</f>
        <v>5</v>
      </c>
      <c r="H242" cm="1">
        <f t="array" ref="H242">_xlfn.XLOOKUP(Table8162123[Bill],Table2[Bill],Table2[Weight?],"Error")</f>
        <v>5</v>
      </c>
    </row>
    <row r="243" spans="1:8" x14ac:dyDescent="0.2">
      <c r="A243" t="s">
        <v>288</v>
      </c>
      <c r="B243" t="s">
        <v>5</v>
      </c>
      <c r="C243" t="s">
        <v>51</v>
      </c>
      <c r="D243" t="s">
        <v>400</v>
      </c>
      <c r="E243">
        <f>IF(_773[[#This Row],[Vote]]="YEA",1,0)</f>
        <v>0</v>
      </c>
      <c r="F243" cm="1">
        <f t="array" ref="F243">_xlfn.XLOOKUP(Table8162123[Bill],Table2[Bill],Table2[Agree Value])</f>
        <v>1</v>
      </c>
      <c r="G243">
        <f>IF(_773[[#This Row],[Value]]=_773[[#This Row],[Agree]],_773[[#This Row],[Count]],0)</f>
        <v>0</v>
      </c>
      <c r="H243" cm="1">
        <f t="array" ref="H243">_xlfn.XLOOKUP(Table8162123[Bill],Table2[Bill],Table2[Weight?],"Error")</f>
        <v>5</v>
      </c>
    </row>
    <row r="244" spans="1:8" x14ac:dyDescent="0.2">
      <c r="A244" t="s">
        <v>289</v>
      </c>
      <c r="B244" t="s">
        <v>5</v>
      </c>
      <c r="C244" t="s">
        <v>89</v>
      </c>
      <c r="D244" t="s">
        <v>3</v>
      </c>
      <c r="E244">
        <f>IF(_773[[#This Row],[Vote]]="YEA",1,0)</f>
        <v>0</v>
      </c>
      <c r="F244" cm="1">
        <f t="array" ref="F244">_xlfn.XLOOKUP(Table8162123[Bill],Table2[Bill],Table2[Agree Value])</f>
        <v>1</v>
      </c>
      <c r="G244">
        <f>IF(_773[[#This Row],[Value]]=_773[[#This Row],[Agree]],_773[[#This Row],[Count]],0)</f>
        <v>0</v>
      </c>
      <c r="H244" cm="1">
        <f t="array" ref="H244">_xlfn.XLOOKUP(Table8162123[Bill],Table2[Bill],Table2[Weight?],"Error")</f>
        <v>5</v>
      </c>
    </row>
    <row r="245" spans="1:8" x14ac:dyDescent="0.2">
      <c r="A245" t="s">
        <v>290</v>
      </c>
      <c r="B245" t="s">
        <v>1</v>
      </c>
      <c r="C245" t="s">
        <v>9</v>
      </c>
      <c r="D245" t="s">
        <v>7</v>
      </c>
      <c r="E245">
        <f>IF(_773[[#This Row],[Vote]]="YEA",1,0)</f>
        <v>1</v>
      </c>
      <c r="F245" cm="1">
        <f t="array" ref="F245">_xlfn.XLOOKUP(Table8162123[Bill],Table2[Bill],Table2[Agree Value])</f>
        <v>1</v>
      </c>
      <c r="G245">
        <f>IF(_773[[#This Row],[Value]]=_773[[#This Row],[Agree]],_773[[#This Row],[Count]],0)</f>
        <v>5</v>
      </c>
      <c r="H245" cm="1">
        <f t="array" ref="H245">_xlfn.XLOOKUP(Table8162123[Bill],Table2[Bill],Table2[Weight?],"Error")</f>
        <v>5</v>
      </c>
    </row>
    <row r="246" spans="1:8" x14ac:dyDescent="0.2">
      <c r="A246" t="s">
        <v>291</v>
      </c>
      <c r="B246" t="s">
        <v>1</v>
      </c>
      <c r="C246" t="s">
        <v>9</v>
      </c>
      <c r="D246" t="s">
        <v>7</v>
      </c>
      <c r="E246">
        <f>IF(_773[[#This Row],[Vote]]="YEA",1,0)</f>
        <v>1</v>
      </c>
      <c r="F246" cm="1">
        <f t="array" ref="F246">_xlfn.XLOOKUP(Table8162123[Bill],Table2[Bill],Table2[Agree Value])</f>
        <v>1</v>
      </c>
      <c r="G246">
        <f>IF(_773[[#This Row],[Value]]=_773[[#This Row],[Agree]],_773[[#This Row],[Count]],0)</f>
        <v>5</v>
      </c>
      <c r="H246" cm="1">
        <f t="array" ref="H246">_xlfn.XLOOKUP(Table8162123[Bill],Table2[Bill],Table2[Weight?],"Error")</f>
        <v>5</v>
      </c>
    </row>
    <row r="247" spans="1:8" x14ac:dyDescent="0.2">
      <c r="A247" t="s">
        <v>292</v>
      </c>
      <c r="B247" t="s">
        <v>1</v>
      </c>
      <c r="C247" t="s">
        <v>9</v>
      </c>
      <c r="D247" t="s">
        <v>3</v>
      </c>
      <c r="E247">
        <f>IF(_773[[#This Row],[Vote]]="YEA",1,0)</f>
        <v>0</v>
      </c>
      <c r="F247" cm="1">
        <f t="array" ref="F247">_xlfn.XLOOKUP(Table8162123[Bill],Table2[Bill],Table2[Agree Value])</f>
        <v>1</v>
      </c>
      <c r="G247">
        <f>IF(_773[[#This Row],[Value]]=_773[[#This Row],[Agree]],_773[[#This Row],[Count]],0)</f>
        <v>0</v>
      </c>
      <c r="H247" cm="1">
        <f t="array" ref="H247">_xlfn.XLOOKUP(Table8162123[Bill],Table2[Bill],Table2[Weight?],"Error")</f>
        <v>5</v>
      </c>
    </row>
    <row r="248" spans="1:8" x14ac:dyDescent="0.2">
      <c r="A248" t="s">
        <v>293</v>
      </c>
      <c r="B248" t="s">
        <v>5</v>
      </c>
      <c r="C248" t="s">
        <v>13</v>
      </c>
      <c r="D248" t="s">
        <v>3</v>
      </c>
      <c r="E248">
        <f>IF(_773[[#This Row],[Vote]]="YEA",1,0)</f>
        <v>0</v>
      </c>
      <c r="F248" cm="1">
        <f t="array" ref="F248">_xlfn.XLOOKUP(Table8162123[Bill],Table2[Bill],Table2[Agree Value])</f>
        <v>1</v>
      </c>
      <c r="G248">
        <f>IF(_773[[#This Row],[Value]]=_773[[#This Row],[Agree]],_773[[#This Row],[Count]],0)</f>
        <v>0</v>
      </c>
      <c r="H248" cm="1">
        <f t="array" ref="H248">_xlfn.XLOOKUP(Table8162123[Bill],Table2[Bill],Table2[Weight?],"Error")</f>
        <v>5</v>
      </c>
    </row>
    <row r="249" spans="1:8" x14ac:dyDescent="0.2">
      <c r="A249" t="s">
        <v>294</v>
      </c>
      <c r="B249" t="s">
        <v>5</v>
      </c>
      <c r="C249" t="s">
        <v>49</v>
      </c>
      <c r="D249" t="s">
        <v>400</v>
      </c>
      <c r="E249">
        <f>IF(_773[[#This Row],[Vote]]="YEA",1,0)</f>
        <v>0</v>
      </c>
      <c r="F249" cm="1">
        <f t="array" ref="F249">_xlfn.XLOOKUP(Table8162123[Bill],Table2[Bill],Table2[Agree Value])</f>
        <v>1</v>
      </c>
      <c r="G249">
        <f>IF(_773[[#This Row],[Value]]=_773[[#This Row],[Agree]],_773[[#This Row],[Count]],0)</f>
        <v>0</v>
      </c>
      <c r="H249" cm="1">
        <f t="array" ref="H249">_xlfn.XLOOKUP(Table8162123[Bill],Table2[Bill],Table2[Weight?],"Error")</f>
        <v>5</v>
      </c>
    </row>
    <row r="250" spans="1:8" x14ac:dyDescent="0.2">
      <c r="A250" t="s">
        <v>295</v>
      </c>
      <c r="B250" t="s">
        <v>5</v>
      </c>
      <c r="C250" t="s">
        <v>11</v>
      </c>
      <c r="D250" t="s">
        <v>3</v>
      </c>
      <c r="E250">
        <f>IF(_773[[#This Row],[Vote]]="YEA",1,0)</f>
        <v>0</v>
      </c>
      <c r="F250" cm="1">
        <f t="array" ref="F250">_xlfn.XLOOKUP(Table8162123[Bill],Table2[Bill],Table2[Agree Value])</f>
        <v>1</v>
      </c>
      <c r="G250">
        <f>IF(_773[[#This Row],[Value]]=_773[[#This Row],[Agree]],_773[[#This Row],[Count]],0)</f>
        <v>0</v>
      </c>
      <c r="H250" cm="1">
        <f t="array" ref="H250">_xlfn.XLOOKUP(Table8162123[Bill],Table2[Bill],Table2[Weight?],"Error")</f>
        <v>5</v>
      </c>
    </row>
    <row r="251" spans="1:8" x14ac:dyDescent="0.2">
      <c r="A251" t="s">
        <v>296</v>
      </c>
      <c r="B251" t="s">
        <v>5</v>
      </c>
      <c r="C251" t="s">
        <v>39</v>
      </c>
      <c r="D251" t="s">
        <v>3</v>
      </c>
      <c r="E251">
        <f>IF(_773[[#This Row],[Vote]]="YEA",1,0)</f>
        <v>0</v>
      </c>
      <c r="F251" cm="1">
        <f t="array" ref="F251">_xlfn.XLOOKUP(Table8162123[Bill],Table2[Bill],Table2[Agree Value])</f>
        <v>1</v>
      </c>
      <c r="G251">
        <f>IF(_773[[#This Row],[Value]]=_773[[#This Row],[Agree]],_773[[#This Row],[Count]],0)</f>
        <v>0</v>
      </c>
      <c r="H251" cm="1">
        <f t="array" ref="H251">_xlfn.XLOOKUP(Table8162123[Bill],Table2[Bill],Table2[Weight?],"Error")</f>
        <v>5</v>
      </c>
    </row>
    <row r="252" spans="1:8" x14ac:dyDescent="0.2">
      <c r="A252" t="s">
        <v>297</v>
      </c>
      <c r="B252" t="s">
        <v>5</v>
      </c>
      <c r="C252" t="s">
        <v>15</v>
      </c>
      <c r="D252" t="s">
        <v>3</v>
      </c>
      <c r="E252">
        <f>IF(_773[[#This Row],[Vote]]="YEA",1,0)</f>
        <v>0</v>
      </c>
      <c r="F252" cm="1">
        <f t="array" ref="F252">_xlfn.XLOOKUP(Table8162123[Bill],Table2[Bill],Table2[Agree Value])</f>
        <v>1</v>
      </c>
      <c r="G252">
        <f>IF(_773[[#This Row],[Value]]=_773[[#This Row],[Agree]],_773[[#This Row],[Count]],0)</f>
        <v>0</v>
      </c>
      <c r="H252" cm="1">
        <f t="array" ref="H252">_xlfn.XLOOKUP(Table8162123[Bill],Table2[Bill],Table2[Weight?],"Error")</f>
        <v>5</v>
      </c>
    </row>
    <row r="253" spans="1:8" x14ac:dyDescent="0.2">
      <c r="A253" t="s">
        <v>298</v>
      </c>
      <c r="B253" t="s">
        <v>1</v>
      </c>
      <c r="C253" t="s">
        <v>24</v>
      </c>
      <c r="D253" t="s">
        <v>7</v>
      </c>
      <c r="E253">
        <f>IF(_773[[#This Row],[Vote]]="YEA",1,0)</f>
        <v>1</v>
      </c>
      <c r="F253" cm="1">
        <f t="array" ref="F253">_xlfn.XLOOKUP(Table8162123[Bill],Table2[Bill],Table2[Agree Value])</f>
        <v>1</v>
      </c>
      <c r="G253">
        <f>IF(_773[[#This Row],[Value]]=_773[[#This Row],[Agree]],_773[[#This Row],[Count]],0)</f>
        <v>5</v>
      </c>
      <c r="H253" cm="1">
        <f t="array" ref="H253">_xlfn.XLOOKUP(Table8162123[Bill],Table2[Bill],Table2[Weight?],"Error")</f>
        <v>5</v>
      </c>
    </row>
    <row r="254" spans="1:8" x14ac:dyDescent="0.2">
      <c r="A254" t="s">
        <v>299</v>
      </c>
      <c r="B254" t="s">
        <v>5</v>
      </c>
      <c r="C254" t="s">
        <v>108</v>
      </c>
      <c r="D254" t="s">
        <v>3</v>
      </c>
      <c r="E254">
        <f>IF(_773[[#This Row],[Vote]]="YEA",1,0)</f>
        <v>0</v>
      </c>
      <c r="F254" cm="1">
        <f t="array" ref="F254">_xlfn.XLOOKUP(Table8162123[Bill],Table2[Bill],Table2[Agree Value])</f>
        <v>1</v>
      </c>
      <c r="G254">
        <f>IF(_773[[#This Row],[Value]]=_773[[#This Row],[Agree]],_773[[#This Row],[Count]],0)</f>
        <v>0</v>
      </c>
      <c r="H254" cm="1">
        <f t="array" ref="H254">_xlfn.XLOOKUP(Table8162123[Bill],Table2[Bill],Table2[Weight?],"Error")</f>
        <v>5</v>
      </c>
    </row>
    <row r="255" spans="1:8" x14ac:dyDescent="0.2">
      <c r="A255" t="s">
        <v>300</v>
      </c>
      <c r="B255" t="s">
        <v>1</v>
      </c>
      <c r="C255" t="s">
        <v>17</v>
      </c>
      <c r="D255" t="s">
        <v>3</v>
      </c>
      <c r="E255">
        <f>IF(_773[[#This Row],[Vote]]="YEA",1,0)</f>
        <v>0</v>
      </c>
      <c r="F255" cm="1">
        <f t="array" ref="F255">_xlfn.XLOOKUP(Table8162123[Bill],Table2[Bill],Table2[Agree Value])</f>
        <v>1</v>
      </c>
      <c r="G255">
        <f>IF(_773[[#This Row],[Value]]=_773[[#This Row],[Agree]],_773[[#This Row],[Count]],0)</f>
        <v>0</v>
      </c>
      <c r="H255" cm="1">
        <f t="array" ref="H255">_xlfn.XLOOKUP(Table8162123[Bill],Table2[Bill],Table2[Weight?],"Error")</f>
        <v>5</v>
      </c>
    </row>
    <row r="256" spans="1:8" x14ac:dyDescent="0.2">
      <c r="A256" t="s">
        <v>301</v>
      </c>
      <c r="B256" t="s">
        <v>5</v>
      </c>
      <c r="C256" t="s">
        <v>64</v>
      </c>
      <c r="D256" t="s">
        <v>3</v>
      </c>
      <c r="E256">
        <f>IF(_773[[#This Row],[Vote]]="YEA",1,0)</f>
        <v>0</v>
      </c>
      <c r="F256" cm="1">
        <f t="array" ref="F256">_xlfn.XLOOKUP(Table8162123[Bill],Table2[Bill],Table2[Agree Value])</f>
        <v>1</v>
      </c>
      <c r="G256">
        <f>IF(_773[[#This Row],[Value]]=_773[[#This Row],[Agree]],_773[[#This Row],[Count]],0)</f>
        <v>0</v>
      </c>
      <c r="H256" cm="1">
        <f t="array" ref="H256">_xlfn.XLOOKUP(Table8162123[Bill],Table2[Bill],Table2[Weight?],"Error")</f>
        <v>5</v>
      </c>
    </row>
    <row r="257" spans="1:8" x14ac:dyDescent="0.2">
      <c r="A257" t="s">
        <v>303</v>
      </c>
      <c r="B257" t="s">
        <v>5</v>
      </c>
      <c r="C257" t="s">
        <v>132</v>
      </c>
      <c r="D257" t="s">
        <v>3</v>
      </c>
      <c r="E257">
        <f>IF(_773[[#This Row],[Vote]]="YEA",1,0)</f>
        <v>0</v>
      </c>
      <c r="F257" cm="1">
        <f t="array" ref="F257">_xlfn.XLOOKUP(Table8162123[Bill],Table2[Bill],Table2[Agree Value])</f>
        <v>1</v>
      </c>
      <c r="G257">
        <f>IF(_773[[#This Row],[Value]]=_773[[#This Row],[Agree]],_773[[#This Row],[Count]],0)</f>
        <v>0</v>
      </c>
      <c r="H257" cm="1">
        <f t="array" ref="H257">_xlfn.XLOOKUP(Table8162123[Bill],Table2[Bill],Table2[Weight?],"Error")</f>
        <v>5</v>
      </c>
    </row>
    <row r="258" spans="1:8" x14ac:dyDescent="0.2">
      <c r="A258" t="s">
        <v>304</v>
      </c>
      <c r="B258" t="s">
        <v>1</v>
      </c>
      <c r="C258" t="s">
        <v>2</v>
      </c>
      <c r="D258" t="s">
        <v>7</v>
      </c>
      <c r="E258">
        <f>IF(_773[[#This Row],[Vote]]="YEA",1,0)</f>
        <v>1</v>
      </c>
      <c r="F258" cm="1">
        <f t="array" ref="F258">_xlfn.XLOOKUP(Table8162123[Bill],Table2[Bill],Table2[Agree Value])</f>
        <v>1</v>
      </c>
      <c r="G258">
        <f>IF(_773[[#This Row],[Value]]=_773[[#This Row],[Agree]],_773[[#This Row],[Count]],0)</f>
        <v>5</v>
      </c>
      <c r="H258" cm="1">
        <f t="array" ref="H258">_xlfn.XLOOKUP(Table8162123[Bill],Table2[Bill],Table2[Weight?],"Error")</f>
        <v>5</v>
      </c>
    </row>
    <row r="259" spans="1:8" x14ac:dyDescent="0.2">
      <c r="A259" t="s">
        <v>305</v>
      </c>
      <c r="B259" t="s">
        <v>5</v>
      </c>
      <c r="C259" t="s">
        <v>36</v>
      </c>
      <c r="D259" t="s">
        <v>3</v>
      </c>
      <c r="E259">
        <f>IF(_773[[#This Row],[Vote]]="YEA",1,0)</f>
        <v>0</v>
      </c>
      <c r="F259" cm="1">
        <f t="array" ref="F259">_xlfn.XLOOKUP(Table8162123[Bill],Table2[Bill],Table2[Agree Value])</f>
        <v>1</v>
      </c>
      <c r="G259">
        <f>IF(_773[[#This Row],[Value]]=_773[[#This Row],[Agree]],_773[[#This Row],[Count]],0)</f>
        <v>0</v>
      </c>
      <c r="H259" cm="1">
        <f t="array" ref="H259">_xlfn.XLOOKUP(Table8162123[Bill],Table2[Bill],Table2[Weight?],"Error")</f>
        <v>5</v>
      </c>
    </row>
    <row r="260" spans="1:8" x14ac:dyDescent="0.2">
      <c r="A260" t="s">
        <v>306</v>
      </c>
      <c r="B260" t="s">
        <v>5</v>
      </c>
      <c r="C260" t="s">
        <v>39</v>
      </c>
      <c r="D260" t="s">
        <v>3</v>
      </c>
      <c r="E260">
        <f>IF(_773[[#This Row],[Vote]]="YEA",1,0)</f>
        <v>0</v>
      </c>
      <c r="F260" cm="1">
        <f t="array" ref="F260">_xlfn.XLOOKUP(Table8162123[Bill],Table2[Bill],Table2[Agree Value])</f>
        <v>1</v>
      </c>
      <c r="G260">
        <f>IF(_773[[#This Row],[Value]]=_773[[#This Row],[Agree]],_773[[#This Row],[Count]],0)</f>
        <v>0</v>
      </c>
      <c r="H260" cm="1">
        <f t="array" ref="H260">_xlfn.XLOOKUP(Table8162123[Bill],Table2[Bill],Table2[Weight?],"Error")</f>
        <v>5</v>
      </c>
    </row>
    <row r="261" spans="1:8" x14ac:dyDescent="0.2">
      <c r="A261" t="s">
        <v>307</v>
      </c>
      <c r="B261" t="s">
        <v>1</v>
      </c>
      <c r="C261" t="s">
        <v>9</v>
      </c>
      <c r="D261" t="s">
        <v>7</v>
      </c>
      <c r="E261">
        <f>IF(_773[[#This Row],[Vote]]="YEA",1,0)</f>
        <v>1</v>
      </c>
      <c r="F261" cm="1">
        <f t="array" ref="F261">_xlfn.XLOOKUP(Table8162123[Bill],Table2[Bill],Table2[Agree Value])</f>
        <v>1</v>
      </c>
      <c r="G261">
        <f>IF(_773[[#This Row],[Value]]=_773[[#This Row],[Agree]],_773[[#This Row],[Count]],0)</f>
        <v>5</v>
      </c>
      <c r="H261" cm="1">
        <f t="array" ref="H261">_xlfn.XLOOKUP(Table8162123[Bill],Table2[Bill],Table2[Weight?],"Error")</f>
        <v>5</v>
      </c>
    </row>
    <row r="262" spans="1:8" x14ac:dyDescent="0.2">
      <c r="A262" t="s">
        <v>308</v>
      </c>
      <c r="B262" t="s">
        <v>1</v>
      </c>
      <c r="C262" t="s">
        <v>13</v>
      </c>
      <c r="D262" t="s">
        <v>7</v>
      </c>
      <c r="E262">
        <f>IF(_773[[#This Row],[Vote]]="YEA",1,0)</f>
        <v>1</v>
      </c>
      <c r="F262" cm="1">
        <f t="array" ref="F262">_xlfn.XLOOKUP(Table8162123[Bill],Table2[Bill],Table2[Agree Value])</f>
        <v>1</v>
      </c>
      <c r="G262">
        <f>IF(_773[[#This Row],[Value]]=_773[[#This Row],[Agree]],_773[[#This Row],[Count]],0)</f>
        <v>5</v>
      </c>
      <c r="H262" cm="1">
        <f t="array" ref="H262">_xlfn.XLOOKUP(Table8162123[Bill],Table2[Bill],Table2[Weight?],"Error")</f>
        <v>5</v>
      </c>
    </row>
    <row r="263" spans="1:8" x14ac:dyDescent="0.2">
      <c r="A263" t="s">
        <v>496</v>
      </c>
      <c r="B263" t="s">
        <v>5</v>
      </c>
      <c r="C263" t="s">
        <v>9</v>
      </c>
      <c r="D263" t="s">
        <v>3</v>
      </c>
      <c r="E263">
        <f>IF(_773[[#This Row],[Vote]]="YEA",1,0)</f>
        <v>0</v>
      </c>
      <c r="F263" cm="1">
        <f t="array" ref="F263">_xlfn.XLOOKUP(Table8162123[Bill],Table2[Bill],Table2[Agree Value])</f>
        <v>1</v>
      </c>
      <c r="G263">
        <f>IF(_773[[#This Row],[Value]]=_773[[#This Row],[Agree]],_773[[#This Row],[Count]],0)</f>
        <v>0</v>
      </c>
      <c r="H263" cm="1">
        <f t="array" ref="H263">_xlfn.XLOOKUP(Table8162123[Bill],Table2[Bill],Table2[Weight?],"Error")</f>
        <v>5</v>
      </c>
    </row>
    <row r="264" spans="1:8" x14ac:dyDescent="0.2">
      <c r="A264" t="s">
        <v>309</v>
      </c>
      <c r="B264" t="s">
        <v>5</v>
      </c>
      <c r="C264" t="s">
        <v>15</v>
      </c>
      <c r="D264" t="s">
        <v>3</v>
      </c>
      <c r="E264">
        <f>IF(_773[[#This Row],[Vote]]="YEA",1,0)</f>
        <v>0</v>
      </c>
      <c r="F264" cm="1">
        <f t="array" ref="F264">_xlfn.XLOOKUP(Table8162123[Bill],Table2[Bill],Table2[Agree Value])</f>
        <v>1</v>
      </c>
      <c r="G264">
        <f>IF(_773[[#This Row],[Value]]=_773[[#This Row],[Agree]],_773[[#This Row],[Count]],0)</f>
        <v>0</v>
      </c>
      <c r="H264" cm="1">
        <f t="array" ref="H264">_xlfn.XLOOKUP(Table8162123[Bill],Table2[Bill],Table2[Weight?],"Error")</f>
        <v>5</v>
      </c>
    </row>
    <row r="265" spans="1:8" x14ac:dyDescent="0.2">
      <c r="A265" t="s">
        <v>310</v>
      </c>
      <c r="B265" t="s">
        <v>5</v>
      </c>
      <c r="C265" t="s">
        <v>45</v>
      </c>
      <c r="D265" t="s">
        <v>3</v>
      </c>
      <c r="E265">
        <f>IF(_773[[#This Row],[Vote]]="YEA",1,0)</f>
        <v>0</v>
      </c>
      <c r="F265" cm="1">
        <f t="array" ref="F265">_xlfn.XLOOKUP(Table8162123[Bill],Table2[Bill],Table2[Agree Value])</f>
        <v>1</v>
      </c>
      <c r="G265">
        <f>IF(_773[[#This Row],[Value]]=_773[[#This Row],[Agree]],_773[[#This Row],[Count]],0)</f>
        <v>0</v>
      </c>
      <c r="H265" cm="1">
        <f t="array" ref="H265">_xlfn.XLOOKUP(Table8162123[Bill],Table2[Bill],Table2[Weight?],"Error")</f>
        <v>5</v>
      </c>
    </row>
    <row r="266" spans="1:8" x14ac:dyDescent="0.2">
      <c r="A266" t="s">
        <v>311</v>
      </c>
      <c r="B266" t="s">
        <v>1</v>
      </c>
      <c r="C266" t="s">
        <v>47</v>
      </c>
      <c r="D266" t="s">
        <v>7</v>
      </c>
      <c r="E266">
        <f>IF(_773[[#This Row],[Vote]]="YEA",1,0)</f>
        <v>1</v>
      </c>
      <c r="F266" cm="1">
        <f t="array" ref="F266">_xlfn.XLOOKUP(Table8162123[Bill],Table2[Bill],Table2[Agree Value])</f>
        <v>1</v>
      </c>
      <c r="G266">
        <f>IF(_773[[#This Row],[Value]]=_773[[#This Row],[Agree]],_773[[#This Row],[Count]],0)</f>
        <v>5</v>
      </c>
      <c r="H266" cm="1">
        <f t="array" ref="H266">_xlfn.XLOOKUP(Table8162123[Bill],Table2[Bill],Table2[Weight?],"Error")</f>
        <v>5</v>
      </c>
    </row>
    <row r="267" spans="1:8" x14ac:dyDescent="0.2">
      <c r="A267" t="s">
        <v>312</v>
      </c>
      <c r="B267" t="s">
        <v>5</v>
      </c>
      <c r="C267" t="s">
        <v>9</v>
      </c>
      <c r="D267" t="s">
        <v>3</v>
      </c>
      <c r="E267">
        <f>IF(_773[[#This Row],[Vote]]="YEA",1,0)</f>
        <v>0</v>
      </c>
      <c r="F267" cm="1">
        <f t="array" ref="F267">_xlfn.XLOOKUP(Table8162123[Bill],Table2[Bill],Table2[Agree Value])</f>
        <v>1</v>
      </c>
      <c r="G267">
        <f>IF(_773[[#This Row],[Value]]=_773[[#This Row],[Agree]],_773[[#This Row],[Count]],0)</f>
        <v>0</v>
      </c>
      <c r="H267" cm="1">
        <f t="array" ref="H267">_xlfn.XLOOKUP(Table8162123[Bill],Table2[Bill],Table2[Weight?],"Error")</f>
        <v>5</v>
      </c>
    </row>
    <row r="268" spans="1:8" x14ac:dyDescent="0.2">
      <c r="A268" t="s">
        <v>313</v>
      </c>
      <c r="B268" t="s">
        <v>1</v>
      </c>
      <c r="C268" t="s">
        <v>120</v>
      </c>
      <c r="D268" t="s">
        <v>7</v>
      </c>
      <c r="E268">
        <f>IF(_773[[#This Row],[Vote]]="YEA",1,0)</f>
        <v>1</v>
      </c>
      <c r="F268" cm="1">
        <f t="array" ref="F268">_xlfn.XLOOKUP(Table8162123[Bill],Table2[Bill],Table2[Agree Value])</f>
        <v>1</v>
      </c>
      <c r="G268">
        <f>IF(_773[[#This Row],[Value]]=_773[[#This Row],[Agree]],_773[[#This Row],[Count]],0)</f>
        <v>5</v>
      </c>
      <c r="H268" cm="1">
        <f t="array" ref="H268">_xlfn.XLOOKUP(Table8162123[Bill],Table2[Bill],Table2[Weight?],"Error")</f>
        <v>5</v>
      </c>
    </row>
    <row r="269" spans="1:8" x14ac:dyDescent="0.2">
      <c r="A269" t="s">
        <v>314</v>
      </c>
      <c r="B269" t="s">
        <v>5</v>
      </c>
      <c r="C269" t="s">
        <v>13</v>
      </c>
      <c r="D269" t="s">
        <v>3</v>
      </c>
      <c r="E269">
        <f>IF(_773[[#This Row],[Vote]]="YEA",1,0)</f>
        <v>0</v>
      </c>
      <c r="F269" cm="1">
        <f t="array" ref="F269">_xlfn.XLOOKUP(Table8162123[Bill],Table2[Bill],Table2[Agree Value])</f>
        <v>1</v>
      </c>
      <c r="G269">
        <f>IF(_773[[#This Row],[Value]]=_773[[#This Row],[Agree]],_773[[#This Row],[Count]],0)</f>
        <v>0</v>
      </c>
      <c r="H269" cm="1">
        <f t="array" ref="H269">_xlfn.XLOOKUP(Table8162123[Bill],Table2[Bill],Table2[Weight?],"Error")</f>
        <v>5</v>
      </c>
    </row>
    <row r="270" spans="1:8" x14ac:dyDescent="0.2">
      <c r="A270" t="s">
        <v>315</v>
      </c>
      <c r="B270" t="s">
        <v>1</v>
      </c>
      <c r="C270" t="s">
        <v>36</v>
      </c>
      <c r="D270" t="s">
        <v>3</v>
      </c>
      <c r="E270">
        <f>IF(_773[[#This Row],[Vote]]="YEA",1,0)</f>
        <v>0</v>
      </c>
      <c r="F270" cm="1">
        <f t="array" ref="F270">_xlfn.XLOOKUP(Table8162123[Bill],Table2[Bill],Table2[Agree Value])</f>
        <v>1</v>
      </c>
      <c r="G270">
        <f>IF(_773[[#This Row],[Value]]=_773[[#This Row],[Agree]],_773[[#This Row],[Count]],0)</f>
        <v>0</v>
      </c>
      <c r="H270" cm="1">
        <f t="array" ref="H270">_xlfn.XLOOKUP(Table8162123[Bill],Table2[Bill],Table2[Weight?],"Error")</f>
        <v>5</v>
      </c>
    </row>
    <row r="271" spans="1:8" x14ac:dyDescent="0.2">
      <c r="A271" t="s">
        <v>316</v>
      </c>
      <c r="B271" t="s">
        <v>1</v>
      </c>
      <c r="C271" t="s">
        <v>24</v>
      </c>
      <c r="D271" t="s">
        <v>7</v>
      </c>
      <c r="E271">
        <f>IF(_773[[#This Row],[Vote]]="YEA",1,0)</f>
        <v>1</v>
      </c>
      <c r="F271" cm="1">
        <f t="array" ref="F271">_xlfn.XLOOKUP(Table8162123[Bill],Table2[Bill],Table2[Agree Value])</f>
        <v>1</v>
      </c>
      <c r="G271">
        <f>IF(_773[[#This Row],[Value]]=_773[[#This Row],[Agree]],_773[[#This Row],[Count]],0)</f>
        <v>5</v>
      </c>
      <c r="H271" cm="1">
        <f t="array" ref="H271">_xlfn.XLOOKUP(Table8162123[Bill],Table2[Bill],Table2[Weight?],"Error")</f>
        <v>5</v>
      </c>
    </row>
    <row r="272" spans="1:8" x14ac:dyDescent="0.2">
      <c r="A272" t="s">
        <v>317</v>
      </c>
      <c r="B272" t="s">
        <v>5</v>
      </c>
      <c r="C272" t="s">
        <v>2</v>
      </c>
      <c r="D272" t="s">
        <v>3</v>
      </c>
      <c r="E272">
        <f>IF(_773[[#This Row],[Vote]]="YEA",1,0)</f>
        <v>0</v>
      </c>
      <c r="F272" cm="1">
        <f t="array" ref="F272">_xlfn.XLOOKUP(Table8162123[Bill],Table2[Bill],Table2[Agree Value])</f>
        <v>1</v>
      </c>
      <c r="G272">
        <f>IF(_773[[#This Row],[Value]]=_773[[#This Row],[Agree]],_773[[#This Row],[Count]],0)</f>
        <v>0</v>
      </c>
      <c r="H272" cm="1">
        <f t="array" ref="H272">_xlfn.XLOOKUP(Table8162123[Bill],Table2[Bill],Table2[Weight?],"Error")</f>
        <v>5</v>
      </c>
    </row>
    <row r="273" spans="1:8" x14ac:dyDescent="0.2">
      <c r="A273" t="s">
        <v>318</v>
      </c>
      <c r="B273" t="s">
        <v>1</v>
      </c>
      <c r="C273" t="s">
        <v>64</v>
      </c>
      <c r="D273" t="s">
        <v>7</v>
      </c>
      <c r="E273">
        <f>IF(_773[[#This Row],[Vote]]="YEA",1,0)</f>
        <v>1</v>
      </c>
      <c r="F273" cm="1">
        <f t="array" ref="F273">_xlfn.XLOOKUP(Table8162123[Bill],Table2[Bill],Table2[Agree Value])</f>
        <v>1</v>
      </c>
      <c r="G273">
        <f>IF(_773[[#This Row],[Value]]=_773[[#This Row],[Agree]],_773[[#This Row],[Count]],0)</f>
        <v>5</v>
      </c>
      <c r="H273" cm="1">
        <f t="array" ref="H273">_xlfn.XLOOKUP(Table8162123[Bill],Table2[Bill],Table2[Weight?],"Error")</f>
        <v>5</v>
      </c>
    </row>
    <row r="274" spans="1:8" x14ac:dyDescent="0.2">
      <c r="A274" t="s">
        <v>319</v>
      </c>
      <c r="B274" t="s">
        <v>1</v>
      </c>
      <c r="C274" t="s">
        <v>203</v>
      </c>
      <c r="D274" t="s">
        <v>3</v>
      </c>
      <c r="E274">
        <f>IF(_773[[#This Row],[Vote]]="YEA",1,0)</f>
        <v>0</v>
      </c>
      <c r="F274" cm="1">
        <f t="array" ref="F274">_xlfn.XLOOKUP(Table8162123[Bill],Table2[Bill],Table2[Agree Value])</f>
        <v>1</v>
      </c>
      <c r="G274">
        <f>IF(_773[[#This Row],[Value]]=_773[[#This Row],[Agree]],_773[[#This Row],[Count]],0)</f>
        <v>0</v>
      </c>
      <c r="H274" cm="1">
        <f t="array" ref="H274">_xlfn.XLOOKUP(Table8162123[Bill],Table2[Bill],Table2[Weight?],"Error")</f>
        <v>5</v>
      </c>
    </row>
    <row r="275" spans="1:8" x14ac:dyDescent="0.2">
      <c r="A275" t="s">
        <v>320</v>
      </c>
      <c r="B275" t="s">
        <v>1</v>
      </c>
      <c r="C275" t="s">
        <v>64</v>
      </c>
      <c r="D275" t="s">
        <v>7</v>
      </c>
      <c r="E275">
        <f>IF(_773[[#This Row],[Vote]]="YEA",1,0)</f>
        <v>1</v>
      </c>
      <c r="F275" cm="1">
        <f t="array" ref="F275">_xlfn.XLOOKUP(Table8162123[Bill],Table2[Bill],Table2[Agree Value])</f>
        <v>1</v>
      </c>
      <c r="G275">
        <f>IF(_773[[#This Row],[Value]]=_773[[#This Row],[Agree]],_773[[#This Row],[Count]],0)</f>
        <v>5</v>
      </c>
      <c r="H275" cm="1">
        <f t="array" ref="H275">_xlfn.XLOOKUP(Table8162123[Bill],Table2[Bill],Table2[Weight?],"Error")</f>
        <v>5</v>
      </c>
    </row>
    <row r="276" spans="1:8" x14ac:dyDescent="0.2">
      <c r="A276" t="s">
        <v>321</v>
      </c>
      <c r="B276" t="s">
        <v>5</v>
      </c>
      <c r="C276" t="s">
        <v>66</v>
      </c>
      <c r="D276" t="s">
        <v>7</v>
      </c>
      <c r="E276">
        <f>IF(_773[[#This Row],[Vote]]="YEA",1,0)</f>
        <v>1</v>
      </c>
      <c r="F276" cm="1">
        <f t="array" ref="F276">_xlfn.XLOOKUP(Table8162123[Bill],Table2[Bill],Table2[Agree Value])</f>
        <v>1</v>
      </c>
      <c r="G276">
        <f>IF(_773[[#This Row],[Value]]=_773[[#This Row],[Agree]],_773[[#This Row],[Count]],0)</f>
        <v>5</v>
      </c>
      <c r="H276" cm="1">
        <f t="array" ref="H276">_xlfn.XLOOKUP(Table8162123[Bill],Table2[Bill],Table2[Weight?],"Error")</f>
        <v>5</v>
      </c>
    </row>
    <row r="277" spans="1:8" x14ac:dyDescent="0.2">
      <c r="A277" t="s">
        <v>322</v>
      </c>
      <c r="B277" t="s">
        <v>1</v>
      </c>
      <c r="C277" t="s">
        <v>219</v>
      </c>
      <c r="D277" t="s">
        <v>7</v>
      </c>
      <c r="E277">
        <f>IF(_773[[#This Row],[Vote]]="YEA",1,0)</f>
        <v>1</v>
      </c>
      <c r="F277" cm="1">
        <f t="array" ref="F277">_xlfn.XLOOKUP(Table8162123[Bill],Table2[Bill],Table2[Agree Value])</f>
        <v>1</v>
      </c>
      <c r="G277">
        <f>IF(_773[[#This Row],[Value]]=_773[[#This Row],[Agree]],_773[[#This Row],[Count]],0)</f>
        <v>5</v>
      </c>
      <c r="H277" cm="1">
        <f t="array" ref="H277">_xlfn.XLOOKUP(Table8162123[Bill],Table2[Bill],Table2[Weight?],"Error")</f>
        <v>5</v>
      </c>
    </row>
    <row r="278" spans="1:8" x14ac:dyDescent="0.2">
      <c r="A278" t="s">
        <v>323</v>
      </c>
      <c r="B278" t="s">
        <v>5</v>
      </c>
      <c r="C278" t="s">
        <v>62</v>
      </c>
      <c r="D278" t="s">
        <v>3</v>
      </c>
      <c r="E278">
        <f>IF(_773[[#This Row],[Vote]]="YEA",1,0)</f>
        <v>0</v>
      </c>
      <c r="F278" cm="1">
        <f t="array" ref="F278">_xlfn.XLOOKUP(Table8162123[Bill],Table2[Bill],Table2[Agree Value])</f>
        <v>1</v>
      </c>
      <c r="G278">
        <f>IF(_773[[#This Row],[Value]]=_773[[#This Row],[Agree]],_773[[#This Row],[Count]],0)</f>
        <v>0</v>
      </c>
      <c r="H278" cm="1">
        <f t="array" ref="H278">_xlfn.XLOOKUP(Table8162123[Bill],Table2[Bill],Table2[Weight?],"Error")</f>
        <v>5</v>
      </c>
    </row>
    <row r="279" spans="1:8" x14ac:dyDescent="0.2">
      <c r="A279" t="s">
        <v>324</v>
      </c>
      <c r="B279" t="s">
        <v>5</v>
      </c>
      <c r="C279" t="s">
        <v>31</v>
      </c>
      <c r="D279" t="s">
        <v>7</v>
      </c>
      <c r="E279">
        <f>IF(_773[[#This Row],[Vote]]="YEA",1,0)</f>
        <v>1</v>
      </c>
      <c r="F279" cm="1">
        <f t="array" ref="F279">_xlfn.XLOOKUP(Table8162123[Bill],Table2[Bill],Table2[Agree Value])</f>
        <v>1</v>
      </c>
      <c r="G279">
        <f>IF(_773[[#This Row],[Value]]=_773[[#This Row],[Agree]],_773[[#This Row],[Count]],0)</f>
        <v>5</v>
      </c>
      <c r="H279" cm="1">
        <f t="array" ref="H279">_xlfn.XLOOKUP(Table8162123[Bill],Table2[Bill],Table2[Weight?],"Error")</f>
        <v>5</v>
      </c>
    </row>
    <row r="280" spans="1:8" x14ac:dyDescent="0.2">
      <c r="A280" t="s">
        <v>325</v>
      </c>
      <c r="B280" t="s">
        <v>5</v>
      </c>
      <c r="C280" t="s">
        <v>326</v>
      </c>
      <c r="D280" t="s">
        <v>3</v>
      </c>
      <c r="E280">
        <f>IF(_773[[#This Row],[Vote]]="YEA",1,0)</f>
        <v>0</v>
      </c>
      <c r="F280" cm="1">
        <f t="array" ref="F280">_xlfn.XLOOKUP(Table8162123[Bill],Table2[Bill],Table2[Agree Value])</f>
        <v>1</v>
      </c>
      <c r="G280">
        <f>IF(_773[[#This Row],[Value]]=_773[[#This Row],[Agree]],_773[[#This Row],[Count]],0)</f>
        <v>0</v>
      </c>
      <c r="H280" cm="1">
        <f t="array" ref="H280">_xlfn.XLOOKUP(Table8162123[Bill],Table2[Bill],Table2[Weight?],"Error")</f>
        <v>5</v>
      </c>
    </row>
    <row r="281" spans="1:8" x14ac:dyDescent="0.2">
      <c r="A281" t="s">
        <v>327</v>
      </c>
      <c r="B281" t="s">
        <v>5</v>
      </c>
      <c r="C281" t="s">
        <v>164</v>
      </c>
      <c r="D281" t="s">
        <v>3</v>
      </c>
      <c r="E281">
        <f>IF(_773[[#This Row],[Vote]]="YEA",1,0)</f>
        <v>0</v>
      </c>
      <c r="F281" cm="1">
        <f t="array" ref="F281">_xlfn.XLOOKUP(Table8162123[Bill],Table2[Bill],Table2[Agree Value])</f>
        <v>1</v>
      </c>
      <c r="G281">
        <f>IF(_773[[#This Row],[Value]]=_773[[#This Row],[Agree]],_773[[#This Row],[Count]],0)</f>
        <v>0</v>
      </c>
      <c r="H281" cm="1">
        <f t="array" ref="H281">_xlfn.XLOOKUP(Table8162123[Bill],Table2[Bill],Table2[Weight?],"Error")</f>
        <v>5</v>
      </c>
    </row>
    <row r="282" spans="1:8" x14ac:dyDescent="0.2">
      <c r="A282" t="s">
        <v>328</v>
      </c>
      <c r="B282" t="s">
        <v>5</v>
      </c>
      <c r="C282" t="s">
        <v>39</v>
      </c>
      <c r="D282" t="s">
        <v>3</v>
      </c>
      <c r="E282">
        <f>IF(_773[[#This Row],[Vote]]="YEA",1,0)</f>
        <v>0</v>
      </c>
      <c r="F282" cm="1">
        <f t="array" ref="F282">_xlfn.XLOOKUP(Table8162123[Bill],Table2[Bill],Table2[Agree Value])</f>
        <v>1</v>
      </c>
      <c r="G282">
        <f>IF(_773[[#This Row],[Value]]=_773[[#This Row],[Agree]],_773[[#This Row],[Count]],0)</f>
        <v>0</v>
      </c>
      <c r="H282" cm="1">
        <f t="array" ref="H282">_xlfn.XLOOKUP(Table8162123[Bill],Table2[Bill],Table2[Weight?],"Error")</f>
        <v>5</v>
      </c>
    </row>
    <row r="283" spans="1:8" x14ac:dyDescent="0.2">
      <c r="A283" t="s">
        <v>329</v>
      </c>
      <c r="B283" t="s">
        <v>5</v>
      </c>
      <c r="C283" t="s">
        <v>64</v>
      </c>
      <c r="D283" t="s">
        <v>7</v>
      </c>
      <c r="E283">
        <f>IF(_773[[#This Row],[Vote]]="YEA",1,0)</f>
        <v>1</v>
      </c>
      <c r="F283" cm="1">
        <f t="array" ref="F283">_xlfn.XLOOKUP(Table8162123[Bill],Table2[Bill],Table2[Agree Value])</f>
        <v>1</v>
      </c>
      <c r="G283">
        <f>IF(_773[[#This Row],[Value]]=_773[[#This Row],[Agree]],_773[[#This Row],[Count]],0)</f>
        <v>5</v>
      </c>
      <c r="H283" cm="1">
        <f t="array" ref="H283">_xlfn.XLOOKUP(Table8162123[Bill],Table2[Bill],Table2[Weight?],"Error")</f>
        <v>5</v>
      </c>
    </row>
    <row r="284" spans="1:8" x14ac:dyDescent="0.2">
      <c r="A284" t="s">
        <v>330</v>
      </c>
      <c r="B284" t="s">
        <v>5</v>
      </c>
      <c r="C284" t="s">
        <v>45</v>
      </c>
      <c r="D284" t="s">
        <v>3</v>
      </c>
      <c r="E284">
        <f>IF(_773[[#This Row],[Vote]]="YEA",1,0)</f>
        <v>0</v>
      </c>
      <c r="F284" cm="1">
        <f t="array" ref="F284">_xlfn.XLOOKUP(Table8162123[Bill],Table2[Bill],Table2[Agree Value])</f>
        <v>1</v>
      </c>
      <c r="G284">
        <f>IF(_773[[#This Row],[Value]]=_773[[#This Row],[Agree]],_773[[#This Row],[Count]],0)</f>
        <v>0</v>
      </c>
      <c r="H284" cm="1">
        <f t="array" ref="H284">_xlfn.XLOOKUP(Table8162123[Bill],Table2[Bill],Table2[Weight?],"Error")</f>
        <v>5</v>
      </c>
    </row>
    <row r="285" spans="1:8" x14ac:dyDescent="0.2">
      <c r="A285" t="s">
        <v>331</v>
      </c>
      <c r="B285" t="s">
        <v>5</v>
      </c>
      <c r="C285" t="s">
        <v>326</v>
      </c>
      <c r="D285" t="s">
        <v>3</v>
      </c>
      <c r="E285">
        <f>IF(_773[[#This Row],[Vote]]="YEA",1,0)</f>
        <v>0</v>
      </c>
      <c r="F285" cm="1">
        <f t="array" ref="F285">_xlfn.XLOOKUP(Table8162123[Bill],Table2[Bill],Table2[Agree Value])</f>
        <v>1</v>
      </c>
      <c r="G285">
        <f>IF(_773[[#This Row],[Value]]=_773[[#This Row],[Agree]],_773[[#This Row],[Count]],0)</f>
        <v>0</v>
      </c>
      <c r="H285" cm="1">
        <f t="array" ref="H285">_xlfn.XLOOKUP(Table8162123[Bill],Table2[Bill],Table2[Weight?],"Error")</f>
        <v>5</v>
      </c>
    </row>
    <row r="286" spans="1:8" x14ac:dyDescent="0.2">
      <c r="A286" t="s">
        <v>332</v>
      </c>
      <c r="B286" t="s">
        <v>5</v>
      </c>
      <c r="C286" t="s">
        <v>6</v>
      </c>
      <c r="D286" t="s">
        <v>3</v>
      </c>
      <c r="E286">
        <f>IF(_773[[#This Row],[Vote]]="YEA",1,0)</f>
        <v>0</v>
      </c>
      <c r="F286" cm="1">
        <f t="array" ref="F286">_xlfn.XLOOKUP(Table8162123[Bill],Table2[Bill],Table2[Agree Value])</f>
        <v>1</v>
      </c>
      <c r="G286">
        <f>IF(_773[[#This Row],[Value]]=_773[[#This Row],[Agree]],_773[[#This Row],[Count]],0)</f>
        <v>0</v>
      </c>
      <c r="H286" cm="1">
        <f t="array" ref="H286">_xlfn.XLOOKUP(Table8162123[Bill],Table2[Bill],Table2[Weight?],"Error")</f>
        <v>5</v>
      </c>
    </row>
    <row r="287" spans="1:8" x14ac:dyDescent="0.2">
      <c r="A287" t="s">
        <v>333</v>
      </c>
      <c r="B287" t="s">
        <v>5</v>
      </c>
      <c r="C287" t="s">
        <v>129</v>
      </c>
      <c r="D287" t="s">
        <v>3</v>
      </c>
      <c r="E287">
        <f>IF(_773[[#This Row],[Vote]]="YEA",1,0)</f>
        <v>0</v>
      </c>
      <c r="F287" cm="1">
        <f t="array" ref="F287">_xlfn.XLOOKUP(Table8162123[Bill],Table2[Bill],Table2[Agree Value])</f>
        <v>1</v>
      </c>
      <c r="G287">
        <f>IF(_773[[#This Row],[Value]]=_773[[#This Row],[Agree]],_773[[#This Row],[Count]],0)</f>
        <v>0</v>
      </c>
      <c r="H287" cm="1">
        <f t="array" ref="H287">_xlfn.XLOOKUP(Table8162123[Bill],Table2[Bill],Table2[Weight?],"Error")</f>
        <v>5</v>
      </c>
    </row>
    <row r="288" spans="1:8" x14ac:dyDescent="0.2">
      <c r="A288" t="s">
        <v>334</v>
      </c>
      <c r="B288" t="s">
        <v>1</v>
      </c>
      <c r="C288" t="s">
        <v>169</v>
      </c>
      <c r="D288" t="s">
        <v>3</v>
      </c>
      <c r="E288">
        <f>IF(_773[[#This Row],[Vote]]="YEA",1,0)</f>
        <v>0</v>
      </c>
      <c r="F288" cm="1">
        <f t="array" ref="F288">_xlfn.XLOOKUP(Table8162123[Bill],Table2[Bill],Table2[Agree Value])</f>
        <v>1</v>
      </c>
      <c r="G288">
        <f>IF(_773[[#This Row],[Value]]=_773[[#This Row],[Agree]],_773[[#This Row],[Count]],0)</f>
        <v>0</v>
      </c>
      <c r="H288" cm="1">
        <f t="array" ref="H288">_xlfn.XLOOKUP(Table8162123[Bill],Table2[Bill],Table2[Weight?],"Error")</f>
        <v>5</v>
      </c>
    </row>
    <row r="289" spans="1:8" x14ac:dyDescent="0.2">
      <c r="A289" t="s">
        <v>335</v>
      </c>
      <c r="B289" t="s">
        <v>5</v>
      </c>
      <c r="C289" t="s">
        <v>15</v>
      </c>
      <c r="D289" t="s">
        <v>7</v>
      </c>
      <c r="E289">
        <f>IF(_773[[#This Row],[Vote]]="YEA",1,0)</f>
        <v>1</v>
      </c>
      <c r="F289" cm="1">
        <f t="array" ref="F289">_xlfn.XLOOKUP(Table8162123[Bill],Table2[Bill],Table2[Agree Value])</f>
        <v>1</v>
      </c>
      <c r="G289">
        <f>IF(_773[[#This Row],[Value]]=_773[[#This Row],[Agree]],_773[[#This Row],[Count]],0)</f>
        <v>5</v>
      </c>
      <c r="H289" cm="1">
        <f t="array" ref="H289">_xlfn.XLOOKUP(Table8162123[Bill],Table2[Bill],Table2[Weight?],"Error")</f>
        <v>5</v>
      </c>
    </row>
    <row r="290" spans="1:8" x14ac:dyDescent="0.2">
      <c r="A290" t="s">
        <v>336</v>
      </c>
      <c r="B290" t="s">
        <v>1</v>
      </c>
      <c r="C290" t="s">
        <v>64</v>
      </c>
      <c r="D290" t="s">
        <v>7</v>
      </c>
      <c r="E290">
        <f>IF(_773[[#This Row],[Vote]]="YEA",1,0)</f>
        <v>1</v>
      </c>
      <c r="F290" cm="1">
        <f t="array" ref="F290">_xlfn.XLOOKUP(Table8162123[Bill],Table2[Bill],Table2[Agree Value])</f>
        <v>1</v>
      </c>
      <c r="G290">
        <f>IF(_773[[#This Row],[Value]]=_773[[#This Row],[Agree]],_773[[#This Row],[Count]],0)</f>
        <v>5</v>
      </c>
      <c r="H290" cm="1">
        <f t="array" ref="H290">_xlfn.XLOOKUP(Table8162123[Bill],Table2[Bill],Table2[Weight?],"Error")</f>
        <v>5</v>
      </c>
    </row>
    <row r="291" spans="1:8" x14ac:dyDescent="0.2">
      <c r="A291" t="s">
        <v>337</v>
      </c>
      <c r="B291" t="s">
        <v>1</v>
      </c>
      <c r="C291" t="s">
        <v>39</v>
      </c>
      <c r="D291" t="s">
        <v>7</v>
      </c>
      <c r="E291">
        <f>IF(_773[[#This Row],[Vote]]="YEA",1,0)</f>
        <v>1</v>
      </c>
      <c r="F291" cm="1">
        <f t="array" ref="F291">_xlfn.XLOOKUP(Table8162123[Bill],Table2[Bill],Table2[Agree Value])</f>
        <v>1</v>
      </c>
      <c r="G291">
        <f>IF(_773[[#This Row],[Value]]=_773[[#This Row],[Agree]],_773[[#This Row],[Count]],0)</f>
        <v>5</v>
      </c>
      <c r="H291" cm="1">
        <f t="array" ref="H291">_xlfn.XLOOKUP(Table8162123[Bill],Table2[Bill],Table2[Weight?],"Error")</f>
        <v>5</v>
      </c>
    </row>
    <row r="292" spans="1:8" x14ac:dyDescent="0.2">
      <c r="A292" t="s">
        <v>338</v>
      </c>
      <c r="B292" t="s">
        <v>1</v>
      </c>
      <c r="C292" t="s">
        <v>24</v>
      </c>
      <c r="D292" t="s">
        <v>7</v>
      </c>
      <c r="E292">
        <f>IF(_773[[#This Row],[Vote]]="YEA",1,0)</f>
        <v>1</v>
      </c>
      <c r="F292" cm="1">
        <f t="array" ref="F292">_xlfn.XLOOKUP(Table8162123[Bill],Table2[Bill],Table2[Agree Value])</f>
        <v>1</v>
      </c>
      <c r="G292">
        <f>IF(_773[[#This Row],[Value]]=_773[[#This Row],[Agree]],_773[[#This Row],[Count]],0)</f>
        <v>5</v>
      </c>
      <c r="H292" cm="1">
        <f t="array" ref="H292">_xlfn.XLOOKUP(Table8162123[Bill],Table2[Bill],Table2[Weight?],"Error")</f>
        <v>5</v>
      </c>
    </row>
    <row r="293" spans="1:8" x14ac:dyDescent="0.2">
      <c r="A293" t="s">
        <v>339</v>
      </c>
      <c r="B293" t="s">
        <v>1</v>
      </c>
      <c r="C293" t="s">
        <v>29</v>
      </c>
      <c r="D293" t="s">
        <v>7</v>
      </c>
      <c r="E293">
        <f>IF(_773[[#This Row],[Vote]]="YEA",1,0)</f>
        <v>1</v>
      </c>
      <c r="F293" cm="1">
        <f t="array" ref="F293">_xlfn.XLOOKUP(Table8162123[Bill],Table2[Bill],Table2[Agree Value])</f>
        <v>1</v>
      </c>
      <c r="G293">
        <f>IF(_773[[#This Row],[Value]]=_773[[#This Row],[Agree]],_773[[#This Row],[Count]],0)</f>
        <v>5</v>
      </c>
      <c r="H293" cm="1">
        <f t="array" ref="H293">_xlfn.XLOOKUP(Table8162123[Bill],Table2[Bill],Table2[Weight?],"Error")</f>
        <v>5</v>
      </c>
    </row>
    <row r="294" spans="1:8" x14ac:dyDescent="0.2">
      <c r="A294" t="s">
        <v>340</v>
      </c>
      <c r="B294" t="s">
        <v>1</v>
      </c>
      <c r="C294" t="s">
        <v>9</v>
      </c>
      <c r="D294" t="s">
        <v>7</v>
      </c>
      <c r="E294">
        <f>IF(_773[[#This Row],[Vote]]="YEA",1,0)</f>
        <v>1</v>
      </c>
      <c r="F294" cm="1">
        <f t="array" ref="F294">_xlfn.XLOOKUP(Table8162123[Bill],Table2[Bill],Table2[Agree Value])</f>
        <v>1</v>
      </c>
      <c r="G294">
        <f>IF(_773[[#This Row],[Value]]=_773[[#This Row],[Agree]],_773[[#This Row],[Count]],0)</f>
        <v>5</v>
      </c>
      <c r="H294" cm="1">
        <f t="array" ref="H294">_xlfn.XLOOKUP(Table8162123[Bill],Table2[Bill],Table2[Weight?],"Error")</f>
        <v>5</v>
      </c>
    </row>
    <row r="295" spans="1:8" x14ac:dyDescent="0.2">
      <c r="A295" t="s">
        <v>341</v>
      </c>
      <c r="B295" t="s">
        <v>5</v>
      </c>
      <c r="C295" t="s">
        <v>2</v>
      </c>
      <c r="D295" t="s">
        <v>400</v>
      </c>
      <c r="E295">
        <f>IF(_773[[#This Row],[Vote]]="YEA",1,0)</f>
        <v>0</v>
      </c>
      <c r="F295" cm="1">
        <f t="array" ref="F295">_xlfn.XLOOKUP(Table8162123[Bill],Table2[Bill],Table2[Agree Value])</f>
        <v>1</v>
      </c>
      <c r="G295">
        <f>IF(_773[[#This Row],[Value]]=_773[[#This Row],[Agree]],_773[[#This Row],[Count]],0)</f>
        <v>0</v>
      </c>
      <c r="H295" cm="1">
        <f t="array" ref="H295">_xlfn.XLOOKUP(Table8162123[Bill],Table2[Bill],Table2[Weight?],"Error")</f>
        <v>5</v>
      </c>
    </row>
    <row r="296" spans="1:8" x14ac:dyDescent="0.2">
      <c r="A296" t="s">
        <v>342</v>
      </c>
      <c r="B296" t="s">
        <v>1</v>
      </c>
      <c r="C296" t="s">
        <v>64</v>
      </c>
      <c r="D296" t="s">
        <v>7</v>
      </c>
      <c r="E296">
        <f>IF(_773[[#This Row],[Vote]]="YEA",1,0)</f>
        <v>1</v>
      </c>
      <c r="F296" cm="1">
        <f t="array" ref="F296">_xlfn.XLOOKUP(Table8162123[Bill],Table2[Bill],Table2[Agree Value])</f>
        <v>1</v>
      </c>
      <c r="G296">
        <f>IF(_773[[#This Row],[Value]]=_773[[#This Row],[Agree]],_773[[#This Row],[Count]],0)</f>
        <v>5</v>
      </c>
      <c r="H296" cm="1">
        <f t="array" ref="H296">_xlfn.XLOOKUP(Table8162123[Bill],Table2[Bill],Table2[Weight?],"Error")</f>
        <v>5</v>
      </c>
    </row>
    <row r="297" spans="1:8" x14ac:dyDescent="0.2">
      <c r="A297" t="s">
        <v>343</v>
      </c>
      <c r="B297" t="s">
        <v>1</v>
      </c>
      <c r="C297" t="s">
        <v>9</v>
      </c>
      <c r="D297" t="s">
        <v>400</v>
      </c>
      <c r="E297">
        <f>IF(_773[[#This Row],[Vote]]="YEA",1,0)</f>
        <v>0</v>
      </c>
      <c r="F297" cm="1">
        <f t="array" ref="F297">_xlfn.XLOOKUP(Table8162123[Bill],Table2[Bill],Table2[Agree Value])</f>
        <v>1</v>
      </c>
      <c r="G297">
        <f>IF(_773[[#This Row],[Value]]=_773[[#This Row],[Agree]],_773[[#This Row],[Count]],0)</f>
        <v>0</v>
      </c>
      <c r="H297" cm="1">
        <f t="array" ref="H297">_xlfn.XLOOKUP(Table8162123[Bill],Table2[Bill],Table2[Weight?],"Error")</f>
        <v>5</v>
      </c>
    </row>
    <row r="298" spans="1:8" x14ac:dyDescent="0.2">
      <c r="A298" t="s">
        <v>344</v>
      </c>
      <c r="B298" t="s">
        <v>1</v>
      </c>
      <c r="C298" t="s">
        <v>24</v>
      </c>
      <c r="D298" t="s">
        <v>7</v>
      </c>
      <c r="E298">
        <f>IF(_773[[#This Row],[Vote]]="YEA",1,0)</f>
        <v>1</v>
      </c>
      <c r="F298" cm="1">
        <f t="array" ref="F298">_xlfn.XLOOKUP(Table8162123[Bill],Table2[Bill],Table2[Agree Value])</f>
        <v>1</v>
      </c>
      <c r="G298">
        <f>IF(_773[[#This Row],[Value]]=_773[[#This Row],[Agree]],_773[[#This Row],[Count]],0)</f>
        <v>5</v>
      </c>
      <c r="H298" cm="1">
        <f t="array" ref="H298">_xlfn.XLOOKUP(Table8162123[Bill],Table2[Bill],Table2[Weight?],"Error")</f>
        <v>5</v>
      </c>
    </row>
    <row r="299" spans="1:8" x14ac:dyDescent="0.2">
      <c r="A299" t="s">
        <v>345</v>
      </c>
      <c r="B299" t="s">
        <v>1</v>
      </c>
      <c r="C299" t="s">
        <v>59</v>
      </c>
      <c r="D299" t="s">
        <v>7</v>
      </c>
      <c r="E299">
        <f>IF(_773[[#This Row],[Vote]]="YEA",1,0)</f>
        <v>1</v>
      </c>
      <c r="F299" cm="1">
        <f t="array" ref="F299">_xlfn.XLOOKUP(Table8162123[Bill],Table2[Bill],Table2[Agree Value])</f>
        <v>1</v>
      </c>
      <c r="G299">
        <f>IF(_773[[#This Row],[Value]]=_773[[#This Row],[Agree]],_773[[#This Row],[Count]],0)</f>
        <v>5</v>
      </c>
      <c r="H299" cm="1">
        <f t="array" ref="H299">_xlfn.XLOOKUP(Table8162123[Bill],Table2[Bill],Table2[Weight?],"Error")</f>
        <v>5</v>
      </c>
    </row>
    <row r="300" spans="1:8" x14ac:dyDescent="0.2">
      <c r="A300" t="s">
        <v>346</v>
      </c>
      <c r="B300" t="s">
        <v>5</v>
      </c>
      <c r="C300" t="s">
        <v>15</v>
      </c>
      <c r="D300" t="s">
        <v>400</v>
      </c>
      <c r="E300">
        <f>IF(_773[[#This Row],[Vote]]="YEA",1,0)</f>
        <v>0</v>
      </c>
      <c r="F300" cm="1">
        <f t="array" ref="F300">_xlfn.XLOOKUP(Table8162123[Bill],Table2[Bill],Table2[Agree Value])</f>
        <v>1</v>
      </c>
      <c r="G300">
        <f>IF(_773[[#This Row],[Value]]=_773[[#This Row],[Agree]],_773[[#This Row],[Count]],0)</f>
        <v>0</v>
      </c>
      <c r="H300" cm="1">
        <f t="array" ref="H300">_xlfn.XLOOKUP(Table8162123[Bill],Table2[Bill],Table2[Weight?],"Error")</f>
        <v>5</v>
      </c>
    </row>
    <row r="301" spans="1:8" x14ac:dyDescent="0.2">
      <c r="A301" t="s">
        <v>347</v>
      </c>
      <c r="B301" t="s">
        <v>5</v>
      </c>
      <c r="C301" t="s">
        <v>141</v>
      </c>
      <c r="D301" t="s">
        <v>400</v>
      </c>
      <c r="E301">
        <f>IF(_773[[#This Row],[Vote]]="YEA",1,0)</f>
        <v>0</v>
      </c>
      <c r="F301" cm="1">
        <f t="array" ref="F301">_xlfn.XLOOKUP(Table8162123[Bill],Table2[Bill],Table2[Agree Value])</f>
        <v>1</v>
      </c>
      <c r="G301">
        <f>IF(_773[[#This Row],[Value]]=_773[[#This Row],[Agree]],_773[[#This Row],[Count]],0)</f>
        <v>0</v>
      </c>
      <c r="H301" cm="1">
        <f t="array" ref="H301">_xlfn.XLOOKUP(Table8162123[Bill],Table2[Bill],Table2[Weight?],"Error")</f>
        <v>5</v>
      </c>
    </row>
    <row r="302" spans="1:8" x14ac:dyDescent="0.2">
      <c r="A302" t="s">
        <v>348</v>
      </c>
      <c r="B302" t="s">
        <v>1</v>
      </c>
      <c r="C302" t="s">
        <v>2</v>
      </c>
      <c r="D302" t="s">
        <v>7</v>
      </c>
      <c r="E302">
        <f>IF(_773[[#This Row],[Vote]]="YEA",1,0)</f>
        <v>1</v>
      </c>
      <c r="F302" cm="1">
        <f t="array" ref="F302">_xlfn.XLOOKUP(Table8162123[Bill],Table2[Bill],Table2[Agree Value])</f>
        <v>1</v>
      </c>
      <c r="G302">
        <f>IF(_773[[#This Row],[Value]]=_773[[#This Row],[Agree]],_773[[#This Row],[Count]],0)</f>
        <v>5</v>
      </c>
      <c r="H302" cm="1">
        <f t="array" ref="H302">_xlfn.XLOOKUP(Table8162123[Bill],Table2[Bill],Table2[Weight?],"Error")</f>
        <v>5</v>
      </c>
    </row>
    <row r="303" spans="1:8" x14ac:dyDescent="0.2">
      <c r="A303" t="s">
        <v>349</v>
      </c>
      <c r="B303" t="s">
        <v>1</v>
      </c>
      <c r="C303" t="s">
        <v>203</v>
      </c>
      <c r="D303" t="s">
        <v>510</v>
      </c>
      <c r="E303">
        <f>IF(_773[[#This Row],[Vote]]="YEA",1,0)</f>
        <v>0</v>
      </c>
      <c r="F303" cm="1">
        <f t="array" ref="F303">_xlfn.XLOOKUP(Table8162123[Bill],Table2[Bill],Table2[Agree Value])</f>
        <v>1</v>
      </c>
      <c r="G303">
        <f>IF(_773[[#This Row],[Value]]=_773[[#This Row],[Agree]],_773[[#This Row],[Count]],0)</f>
        <v>0</v>
      </c>
      <c r="H303" cm="1">
        <f t="array" ref="H303">_xlfn.XLOOKUP(Table8162123[Bill],Table2[Bill],Table2[Weight?],"Error")</f>
        <v>5</v>
      </c>
    </row>
    <row r="304" spans="1:8" x14ac:dyDescent="0.2">
      <c r="A304" t="s">
        <v>350</v>
      </c>
      <c r="B304" t="s">
        <v>5</v>
      </c>
      <c r="C304" t="s">
        <v>108</v>
      </c>
      <c r="D304" t="s">
        <v>3</v>
      </c>
      <c r="E304">
        <f>IF(_773[[#This Row],[Vote]]="YEA",1,0)</f>
        <v>0</v>
      </c>
      <c r="F304" cm="1">
        <f t="array" ref="F304">_xlfn.XLOOKUP(Table8162123[Bill],Table2[Bill],Table2[Agree Value])</f>
        <v>1</v>
      </c>
      <c r="G304">
        <f>IF(_773[[#This Row],[Value]]=_773[[#This Row],[Agree]],_773[[#This Row],[Count]],0)</f>
        <v>0</v>
      </c>
      <c r="H304" cm="1">
        <f t="array" ref="H304">_xlfn.XLOOKUP(Table8162123[Bill],Table2[Bill],Table2[Weight?],"Error")</f>
        <v>5</v>
      </c>
    </row>
    <row r="305" spans="1:8" x14ac:dyDescent="0.2">
      <c r="A305" t="s">
        <v>351</v>
      </c>
      <c r="B305" t="s">
        <v>5</v>
      </c>
      <c r="C305" t="s">
        <v>164</v>
      </c>
      <c r="D305" t="s">
        <v>3</v>
      </c>
      <c r="E305">
        <f>IF(_773[[#This Row],[Vote]]="YEA",1,0)</f>
        <v>0</v>
      </c>
      <c r="F305" cm="1">
        <f t="array" ref="F305">_xlfn.XLOOKUP(Table8162123[Bill],Table2[Bill],Table2[Agree Value])</f>
        <v>1</v>
      </c>
      <c r="G305">
        <f>IF(_773[[#This Row],[Value]]=_773[[#This Row],[Agree]],_773[[#This Row],[Count]],0)</f>
        <v>0</v>
      </c>
      <c r="H305" cm="1">
        <f t="array" ref="H305">_xlfn.XLOOKUP(Table8162123[Bill],Table2[Bill],Table2[Weight?],"Error")</f>
        <v>5</v>
      </c>
    </row>
    <row r="306" spans="1:8" x14ac:dyDescent="0.2">
      <c r="A306" t="s">
        <v>352</v>
      </c>
      <c r="B306" t="s">
        <v>5</v>
      </c>
      <c r="C306" t="s">
        <v>9</v>
      </c>
      <c r="D306" t="s">
        <v>3</v>
      </c>
      <c r="E306">
        <f>IF(_773[[#This Row],[Vote]]="YEA",1,0)</f>
        <v>0</v>
      </c>
      <c r="F306" cm="1">
        <f t="array" ref="F306">_xlfn.XLOOKUP(Table8162123[Bill],Table2[Bill],Table2[Agree Value])</f>
        <v>1</v>
      </c>
      <c r="G306">
        <f>IF(_773[[#This Row],[Value]]=_773[[#This Row],[Agree]],_773[[#This Row],[Count]],0)</f>
        <v>0</v>
      </c>
      <c r="H306" cm="1">
        <f t="array" ref="H306">_xlfn.XLOOKUP(Table8162123[Bill],Table2[Bill],Table2[Weight?],"Error")</f>
        <v>5</v>
      </c>
    </row>
    <row r="307" spans="1:8" x14ac:dyDescent="0.2">
      <c r="A307" t="s">
        <v>353</v>
      </c>
      <c r="B307" t="s">
        <v>1</v>
      </c>
      <c r="C307" t="s">
        <v>64</v>
      </c>
      <c r="D307" t="s">
        <v>7</v>
      </c>
      <c r="E307">
        <f>IF(_773[[#This Row],[Vote]]="YEA",1,0)</f>
        <v>1</v>
      </c>
      <c r="F307" cm="1">
        <f t="array" ref="F307">_xlfn.XLOOKUP(Table8162123[Bill],Table2[Bill],Table2[Agree Value])</f>
        <v>1</v>
      </c>
      <c r="G307">
        <f>IF(_773[[#This Row],[Value]]=_773[[#This Row],[Agree]],_773[[#This Row],[Count]],0)</f>
        <v>5</v>
      </c>
      <c r="H307" cm="1">
        <f t="array" ref="H307">_xlfn.XLOOKUP(Table8162123[Bill],Table2[Bill],Table2[Weight?],"Error")</f>
        <v>5</v>
      </c>
    </row>
    <row r="308" spans="1:8" x14ac:dyDescent="0.2">
      <c r="A308" t="s">
        <v>354</v>
      </c>
      <c r="B308" t="s">
        <v>5</v>
      </c>
      <c r="C308" t="s">
        <v>75</v>
      </c>
      <c r="D308" t="s">
        <v>3</v>
      </c>
      <c r="E308">
        <f>IF(_773[[#This Row],[Vote]]="YEA",1,0)</f>
        <v>0</v>
      </c>
      <c r="F308" cm="1">
        <f t="array" ref="F308">_xlfn.XLOOKUP(Table8162123[Bill],Table2[Bill],Table2[Agree Value])</f>
        <v>1</v>
      </c>
      <c r="G308">
        <f>IF(_773[[#This Row],[Value]]=_773[[#This Row],[Agree]],_773[[#This Row],[Count]],0)</f>
        <v>0</v>
      </c>
      <c r="H308" cm="1">
        <f t="array" ref="H308">_xlfn.XLOOKUP(Table8162123[Bill],Table2[Bill],Table2[Weight?],"Error")</f>
        <v>5</v>
      </c>
    </row>
    <row r="309" spans="1:8" x14ac:dyDescent="0.2">
      <c r="A309" t="s">
        <v>355</v>
      </c>
      <c r="B309" t="s">
        <v>1</v>
      </c>
      <c r="C309" t="s">
        <v>120</v>
      </c>
      <c r="D309" t="s">
        <v>7</v>
      </c>
      <c r="E309">
        <f>IF(_773[[#This Row],[Vote]]="YEA",1,0)</f>
        <v>1</v>
      </c>
      <c r="F309" cm="1">
        <f t="array" ref="F309">_xlfn.XLOOKUP(Table8162123[Bill],Table2[Bill],Table2[Agree Value])</f>
        <v>1</v>
      </c>
      <c r="G309">
        <f>IF(_773[[#This Row],[Value]]=_773[[#This Row],[Agree]],_773[[#This Row],[Count]],0)</f>
        <v>5</v>
      </c>
      <c r="H309" cm="1">
        <f t="array" ref="H309">_xlfn.XLOOKUP(Table8162123[Bill],Table2[Bill],Table2[Weight?],"Error")</f>
        <v>5</v>
      </c>
    </row>
    <row r="310" spans="1:8" x14ac:dyDescent="0.2">
      <c r="A310" t="s">
        <v>356</v>
      </c>
      <c r="B310" t="s">
        <v>5</v>
      </c>
      <c r="C310" t="s">
        <v>129</v>
      </c>
      <c r="D310" t="s">
        <v>3</v>
      </c>
      <c r="E310">
        <f>IF(_773[[#This Row],[Vote]]="YEA",1,0)</f>
        <v>0</v>
      </c>
      <c r="F310" cm="1">
        <f t="array" ref="F310">_xlfn.XLOOKUP(Table8162123[Bill],Table2[Bill],Table2[Agree Value])</f>
        <v>1</v>
      </c>
      <c r="G310">
        <f>IF(_773[[#This Row],[Value]]=_773[[#This Row],[Agree]],_773[[#This Row],[Count]],0)</f>
        <v>0</v>
      </c>
      <c r="H310" cm="1">
        <f t="array" ref="H310">_xlfn.XLOOKUP(Table8162123[Bill],Table2[Bill],Table2[Weight?],"Error")</f>
        <v>5</v>
      </c>
    </row>
    <row r="311" spans="1:8" x14ac:dyDescent="0.2">
      <c r="A311" t="s">
        <v>357</v>
      </c>
      <c r="B311" t="s">
        <v>1</v>
      </c>
      <c r="C311" t="s">
        <v>203</v>
      </c>
      <c r="D311" t="s">
        <v>7</v>
      </c>
      <c r="E311">
        <f>IF(_773[[#This Row],[Vote]]="YEA",1,0)</f>
        <v>1</v>
      </c>
      <c r="F311" cm="1">
        <f t="array" ref="F311">_xlfn.XLOOKUP(Table8162123[Bill],Table2[Bill],Table2[Agree Value])</f>
        <v>1</v>
      </c>
      <c r="G311">
        <f>IF(_773[[#This Row],[Value]]=_773[[#This Row],[Agree]],_773[[#This Row],[Count]],0)</f>
        <v>5</v>
      </c>
      <c r="H311" cm="1">
        <f t="array" ref="H311">_xlfn.XLOOKUP(Table8162123[Bill],Table2[Bill],Table2[Weight?],"Error")</f>
        <v>5</v>
      </c>
    </row>
    <row r="312" spans="1:8" x14ac:dyDescent="0.2">
      <c r="A312" t="s">
        <v>358</v>
      </c>
      <c r="B312" t="s">
        <v>5</v>
      </c>
      <c r="C312" t="s">
        <v>6</v>
      </c>
      <c r="D312" t="s">
        <v>3</v>
      </c>
      <c r="E312">
        <f>IF(_773[[#This Row],[Vote]]="YEA",1,0)</f>
        <v>0</v>
      </c>
      <c r="F312" cm="1">
        <f t="array" ref="F312">_xlfn.XLOOKUP(Table8162123[Bill],Table2[Bill],Table2[Agree Value])</f>
        <v>1</v>
      </c>
      <c r="G312">
        <f>IF(_773[[#This Row],[Value]]=_773[[#This Row],[Agree]],_773[[#This Row],[Count]],0)</f>
        <v>0</v>
      </c>
      <c r="H312" cm="1">
        <f t="array" ref="H312">_xlfn.XLOOKUP(Table8162123[Bill],Table2[Bill],Table2[Weight?],"Error")</f>
        <v>5</v>
      </c>
    </row>
    <row r="313" spans="1:8" x14ac:dyDescent="0.2">
      <c r="A313" t="s">
        <v>359</v>
      </c>
      <c r="B313" t="s">
        <v>1</v>
      </c>
      <c r="C313" t="s">
        <v>9</v>
      </c>
      <c r="D313" t="s">
        <v>7</v>
      </c>
      <c r="E313">
        <f>IF(_773[[#This Row],[Vote]]="YEA",1,0)</f>
        <v>1</v>
      </c>
      <c r="F313" cm="1">
        <f t="array" ref="F313">_xlfn.XLOOKUP(Table8162123[Bill],Table2[Bill],Table2[Agree Value])</f>
        <v>1</v>
      </c>
      <c r="G313">
        <f>IF(_773[[#This Row],[Value]]=_773[[#This Row],[Agree]],_773[[#This Row],[Count]],0)</f>
        <v>5</v>
      </c>
      <c r="H313" cm="1">
        <f t="array" ref="H313">_xlfn.XLOOKUP(Table8162123[Bill],Table2[Bill],Table2[Weight?],"Error")</f>
        <v>5</v>
      </c>
    </row>
    <row r="314" spans="1:8" x14ac:dyDescent="0.2">
      <c r="A314" t="s">
        <v>360</v>
      </c>
      <c r="B314" t="s">
        <v>1</v>
      </c>
      <c r="C314" t="s">
        <v>269</v>
      </c>
      <c r="D314" t="s">
        <v>7</v>
      </c>
      <c r="E314">
        <f>IF(_773[[#This Row],[Vote]]="YEA",1,0)</f>
        <v>1</v>
      </c>
      <c r="F314" cm="1">
        <f t="array" ref="F314">_xlfn.XLOOKUP(Table8162123[Bill],Table2[Bill],Table2[Agree Value])</f>
        <v>1</v>
      </c>
      <c r="G314">
        <f>IF(_773[[#This Row],[Value]]=_773[[#This Row],[Agree]],_773[[#This Row],[Count]],0)</f>
        <v>5</v>
      </c>
      <c r="H314" cm="1">
        <f t="array" ref="H314">_xlfn.XLOOKUP(Table8162123[Bill],Table2[Bill],Table2[Weight?],"Error")</f>
        <v>5</v>
      </c>
    </row>
    <row r="315" spans="1:8" x14ac:dyDescent="0.2">
      <c r="A315" t="s">
        <v>361</v>
      </c>
      <c r="B315" t="s">
        <v>1</v>
      </c>
      <c r="C315" t="s">
        <v>203</v>
      </c>
      <c r="D315" t="s">
        <v>7</v>
      </c>
      <c r="E315">
        <f>IF(_773[[#This Row],[Vote]]="YEA",1,0)</f>
        <v>1</v>
      </c>
      <c r="F315" cm="1">
        <f t="array" ref="F315">_xlfn.XLOOKUP(Table8162123[Bill],Table2[Bill],Table2[Agree Value])</f>
        <v>1</v>
      </c>
      <c r="G315">
        <f>IF(_773[[#This Row],[Value]]=_773[[#This Row],[Agree]],_773[[#This Row],[Count]],0)</f>
        <v>5</v>
      </c>
      <c r="H315" cm="1">
        <f t="array" ref="H315">_xlfn.XLOOKUP(Table8162123[Bill],Table2[Bill],Table2[Weight?],"Error")</f>
        <v>5</v>
      </c>
    </row>
    <row r="316" spans="1:8" x14ac:dyDescent="0.2">
      <c r="A316" t="s">
        <v>362</v>
      </c>
      <c r="B316" t="s">
        <v>1</v>
      </c>
      <c r="C316" t="s">
        <v>203</v>
      </c>
      <c r="D316" t="s">
        <v>7</v>
      </c>
      <c r="E316">
        <f>IF(_773[[#This Row],[Vote]]="YEA",1,0)</f>
        <v>1</v>
      </c>
      <c r="F316" cm="1">
        <f t="array" ref="F316">_xlfn.XLOOKUP(Table8162123[Bill],Table2[Bill],Table2[Agree Value])</f>
        <v>1</v>
      </c>
      <c r="G316">
        <f>IF(_773[[#This Row],[Value]]=_773[[#This Row],[Agree]],_773[[#This Row],[Count]],0)</f>
        <v>5</v>
      </c>
      <c r="H316" cm="1">
        <f t="array" ref="H316">_xlfn.XLOOKUP(Table8162123[Bill],Table2[Bill],Table2[Weight?],"Error")</f>
        <v>5</v>
      </c>
    </row>
    <row r="317" spans="1:8" x14ac:dyDescent="0.2">
      <c r="A317" t="s">
        <v>363</v>
      </c>
      <c r="B317" t="s">
        <v>1</v>
      </c>
      <c r="C317" t="s">
        <v>9</v>
      </c>
      <c r="D317" t="s">
        <v>7</v>
      </c>
      <c r="E317">
        <f>IF(_773[[#This Row],[Vote]]="YEA",1,0)</f>
        <v>1</v>
      </c>
      <c r="F317" cm="1">
        <f t="array" ref="F317">_xlfn.XLOOKUP(Table8162123[Bill],Table2[Bill],Table2[Agree Value])</f>
        <v>1</v>
      </c>
      <c r="G317">
        <f>IF(_773[[#This Row],[Value]]=_773[[#This Row],[Agree]],_773[[#This Row],[Count]],0)</f>
        <v>5</v>
      </c>
      <c r="H317" cm="1">
        <f t="array" ref="H317">_xlfn.XLOOKUP(Table8162123[Bill],Table2[Bill],Table2[Weight?],"Error")</f>
        <v>5</v>
      </c>
    </row>
    <row r="318" spans="1:8" x14ac:dyDescent="0.2">
      <c r="A318" t="s">
        <v>364</v>
      </c>
      <c r="B318" t="s">
        <v>1</v>
      </c>
      <c r="C318" t="s">
        <v>365</v>
      </c>
      <c r="D318" t="s">
        <v>7</v>
      </c>
      <c r="E318">
        <f>IF(_773[[#This Row],[Vote]]="YEA",1,0)</f>
        <v>1</v>
      </c>
      <c r="F318" cm="1">
        <f t="array" ref="F318">_xlfn.XLOOKUP(Table8162123[Bill],Table2[Bill],Table2[Agree Value])</f>
        <v>1</v>
      </c>
      <c r="G318">
        <f>IF(_773[[#This Row],[Value]]=_773[[#This Row],[Agree]],_773[[#This Row],[Count]],0)</f>
        <v>5</v>
      </c>
      <c r="H318" cm="1">
        <f t="array" ref="H318">_xlfn.XLOOKUP(Table8162123[Bill],Table2[Bill],Table2[Weight?],"Error")</f>
        <v>5</v>
      </c>
    </row>
    <row r="319" spans="1:8" x14ac:dyDescent="0.2">
      <c r="A319" t="s">
        <v>366</v>
      </c>
      <c r="B319" t="s">
        <v>5</v>
      </c>
      <c r="C319" t="s">
        <v>29</v>
      </c>
      <c r="D319" t="s">
        <v>3</v>
      </c>
      <c r="E319">
        <f>IF(_773[[#This Row],[Vote]]="YEA",1,0)</f>
        <v>0</v>
      </c>
      <c r="F319" cm="1">
        <f t="array" ref="F319">_xlfn.XLOOKUP(Table8162123[Bill],Table2[Bill],Table2[Agree Value])</f>
        <v>1</v>
      </c>
      <c r="G319">
        <f>IF(_773[[#This Row],[Value]]=_773[[#This Row],[Agree]],_773[[#This Row],[Count]],0)</f>
        <v>0</v>
      </c>
      <c r="H319" cm="1">
        <f t="array" ref="H319">_xlfn.XLOOKUP(Table8162123[Bill],Table2[Bill],Table2[Weight?],"Error")</f>
        <v>5</v>
      </c>
    </row>
    <row r="320" spans="1:8" x14ac:dyDescent="0.2">
      <c r="A320" t="s">
        <v>367</v>
      </c>
      <c r="B320" t="s">
        <v>1</v>
      </c>
      <c r="C320" t="s">
        <v>141</v>
      </c>
      <c r="D320" t="s">
        <v>3</v>
      </c>
      <c r="E320">
        <f>IF(_773[[#This Row],[Vote]]="YEA",1,0)</f>
        <v>0</v>
      </c>
      <c r="F320" cm="1">
        <f t="array" ref="F320">_xlfn.XLOOKUP(Table8162123[Bill],Table2[Bill],Table2[Agree Value])</f>
        <v>1</v>
      </c>
      <c r="G320">
        <f>IF(_773[[#This Row],[Value]]=_773[[#This Row],[Agree]],_773[[#This Row],[Count]],0)</f>
        <v>0</v>
      </c>
      <c r="H320" cm="1">
        <f t="array" ref="H320">_xlfn.XLOOKUP(Table8162123[Bill],Table2[Bill],Table2[Weight?],"Error")</f>
        <v>5</v>
      </c>
    </row>
    <row r="321" spans="1:8" x14ac:dyDescent="0.2">
      <c r="A321" t="s">
        <v>368</v>
      </c>
      <c r="B321" t="s">
        <v>5</v>
      </c>
      <c r="C321" t="s">
        <v>66</v>
      </c>
      <c r="D321" t="s">
        <v>3</v>
      </c>
      <c r="E321">
        <f>IF(_773[[#This Row],[Vote]]="YEA",1,0)</f>
        <v>0</v>
      </c>
      <c r="F321" cm="1">
        <f t="array" ref="F321">_xlfn.XLOOKUP(Table8162123[Bill],Table2[Bill],Table2[Agree Value])</f>
        <v>1</v>
      </c>
      <c r="G321">
        <f>IF(_773[[#This Row],[Value]]=_773[[#This Row],[Agree]],_773[[#This Row],[Count]],0)</f>
        <v>0</v>
      </c>
      <c r="H321" cm="1">
        <f t="array" ref="H321">_xlfn.XLOOKUP(Table8162123[Bill],Table2[Bill],Table2[Weight?],"Error")</f>
        <v>5</v>
      </c>
    </row>
    <row r="322" spans="1:8" x14ac:dyDescent="0.2">
      <c r="A322" t="s">
        <v>369</v>
      </c>
      <c r="B322" t="s">
        <v>1</v>
      </c>
      <c r="C322" t="s">
        <v>9</v>
      </c>
      <c r="D322" t="s">
        <v>7</v>
      </c>
      <c r="E322">
        <f>IF(_773[[#This Row],[Vote]]="YEA",1,0)</f>
        <v>1</v>
      </c>
      <c r="F322" cm="1">
        <f t="array" ref="F322">_xlfn.XLOOKUP(Table8162123[Bill],Table2[Bill],Table2[Agree Value])</f>
        <v>1</v>
      </c>
      <c r="G322">
        <f>IF(_773[[#This Row],[Value]]=_773[[#This Row],[Agree]],_773[[#This Row],[Count]],0)</f>
        <v>5</v>
      </c>
      <c r="H322" cm="1">
        <f t="array" ref="H322">_xlfn.XLOOKUP(Table8162123[Bill],Table2[Bill],Table2[Weight?],"Error")</f>
        <v>5</v>
      </c>
    </row>
    <row r="323" spans="1:8" x14ac:dyDescent="0.2">
      <c r="A323" t="s">
        <v>370</v>
      </c>
      <c r="B323" t="s">
        <v>1</v>
      </c>
      <c r="C323" t="s">
        <v>59</v>
      </c>
      <c r="D323" t="s">
        <v>7</v>
      </c>
      <c r="E323">
        <f>IF(_773[[#This Row],[Vote]]="YEA",1,0)</f>
        <v>1</v>
      </c>
      <c r="F323" cm="1">
        <f t="array" ref="F323">_xlfn.XLOOKUP(Table8162123[Bill],Table2[Bill],Table2[Agree Value])</f>
        <v>1</v>
      </c>
      <c r="G323">
        <f>IF(_773[[#This Row],[Value]]=_773[[#This Row],[Agree]],_773[[#This Row],[Count]],0)</f>
        <v>5</v>
      </c>
      <c r="H323" cm="1">
        <f t="array" ref="H323">_xlfn.XLOOKUP(Table8162123[Bill],Table2[Bill],Table2[Weight?],"Error")</f>
        <v>5</v>
      </c>
    </row>
    <row r="324" spans="1:8" x14ac:dyDescent="0.2">
      <c r="A324" t="s">
        <v>371</v>
      </c>
      <c r="B324" t="s">
        <v>5</v>
      </c>
      <c r="C324" t="s">
        <v>15</v>
      </c>
      <c r="D324" t="s">
        <v>3</v>
      </c>
      <c r="E324">
        <f>IF(_773[[#This Row],[Vote]]="YEA",1,0)</f>
        <v>0</v>
      </c>
      <c r="F324" cm="1">
        <f t="array" ref="F324">_xlfn.XLOOKUP(Table8162123[Bill],Table2[Bill],Table2[Agree Value])</f>
        <v>1</v>
      </c>
      <c r="G324">
        <f>IF(_773[[#This Row],[Value]]=_773[[#This Row],[Agree]],_773[[#This Row],[Count]],0)</f>
        <v>0</v>
      </c>
      <c r="H324" cm="1">
        <f t="array" ref="H324">_xlfn.XLOOKUP(Table8162123[Bill],Table2[Bill],Table2[Weight?],"Error")</f>
        <v>5</v>
      </c>
    </row>
    <row r="325" spans="1:8" x14ac:dyDescent="0.2">
      <c r="A325" t="s">
        <v>372</v>
      </c>
      <c r="B325" t="s">
        <v>1</v>
      </c>
      <c r="C325" t="s">
        <v>120</v>
      </c>
      <c r="D325" t="s">
        <v>400</v>
      </c>
      <c r="E325">
        <f>IF(_773[[#This Row],[Vote]]="YEA",1,0)</f>
        <v>0</v>
      </c>
      <c r="F325" cm="1">
        <f t="array" ref="F325">_xlfn.XLOOKUP(Table8162123[Bill],Table2[Bill],Table2[Agree Value])</f>
        <v>1</v>
      </c>
      <c r="G325">
        <f>IF(_773[[#This Row],[Value]]=_773[[#This Row],[Agree]],_773[[#This Row],[Count]],0)</f>
        <v>0</v>
      </c>
      <c r="H325" cm="1">
        <f t="array" ref="H325">_xlfn.XLOOKUP(Table8162123[Bill],Table2[Bill],Table2[Weight?],"Error")</f>
        <v>5</v>
      </c>
    </row>
    <row r="326" spans="1:8" x14ac:dyDescent="0.2">
      <c r="A326" t="s">
        <v>373</v>
      </c>
      <c r="B326" t="s">
        <v>1</v>
      </c>
      <c r="C326" t="s">
        <v>194</v>
      </c>
      <c r="D326" t="s">
        <v>7</v>
      </c>
      <c r="E326">
        <f>IF(_773[[#This Row],[Vote]]="YEA",1,0)</f>
        <v>1</v>
      </c>
      <c r="F326" cm="1">
        <f t="array" ref="F326">_xlfn.XLOOKUP(Table8162123[Bill],Table2[Bill],Table2[Agree Value])</f>
        <v>1</v>
      </c>
      <c r="G326">
        <f>IF(_773[[#This Row],[Value]]=_773[[#This Row],[Agree]],_773[[#This Row],[Count]],0)</f>
        <v>5</v>
      </c>
      <c r="H326" cm="1">
        <f t="array" ref="H326">_xlfn.XLOOKUP(Table8162123[Bill],Table2[Bill],Table2[Weight?],"Error")</f>
        <v>5</v>
      </c>
    </row>
    <row r="327" spans="1:8" x14ac:dyDescent="0.2">
      <c r="A327" t="s">
        <v>374</v>
      </c>
      <c r="B327" t="s">
        <v>1</v>
      </c>
      <c r="C327" t="s">
        <v>169</v>
      </c>
      <c r="D327" t="s">
        <v>7</v>
      </c>
      <c r="E327">
        <f>IF(_773[[#This Row],[Vote]]="YEA",1,0)</f>
        <v>1</v>
      </c>
      <c r="F327" cm="1">
        <f t="array" ref="F327">_xlfn.XLOOKUP(Table8162123[Bill],Table2[Bill],Table2[Agree Value])</f>
        <v>1</v>
      </c>
      <c r="G327">
        <f>IF(_773[[#This Row],[Value]]=_773[[#This Row],[Agree]],_773[[#This Row],[Count]],0)</f>
        <v>5</v>
      </c>
      <c r="H327" cm="1">
        <f t="array" ref="H327">_xlfn.XLOOKUP(Table8162123[Bill],Table2[Bill],Table2[Weight?],"Error")</f>
        <v>5</v>
      </c>
    </row>
    <row r="328" spans="1:8" x14ac:dyDescent="0.2">
      <c r="A328" t="s">
        <v>375</v>
      </c>
      <c r="B328" t="s">
        <v>1</v>
      </c>
      <c r="C328" t="s">
        <v>9</v>
      </c>
      <c r="D328" t="s">
        <v>3</v>
      </c>
      <c r="E328">
        <f>IF(_773[[#This Row],[Vote]]="YEA",1,0)</f>
        <v>0</v>
      </c>
      <c r="F328" cm="1">
        <f t="array" ref="F328">_xlfn.XLOOKUP(Table8162123[Bill],Table2[Bill],Table2[Agree Value])</f>
        <v>1</v>
      </c>
      <c r="G328">
        <f>IF(_773[[#This Row],[Value]]=_773[[#This Row],[Agree]],_773[[#This Row],[Count]],0)</f>
        <v>0</v>
      </c>
      <c r="H328" cm="1">
        <f t="array" ref="H328">_xlfn.XLOOKUP(Table8162123[Bill],Table2[Bill],Table2[Weight?],"Error")</f>
        <v>5</v>
      </c>
    </row>
    <row r="329" spans="1:8" x14ac:dyDescent="0.2">
      <c r="A329" t="s">
        <v>376</v>
      </c>
      <c r="B329" t="s">
        <v>5</v>
      </c>
      <c r="C329" t="s">
        <v>39</v>
      </c>
      <c r="D329" t="s">
        <v>3</v>
      </c>
      <c r="E329">
        <f>IF(_773[[#This Row],[Vote]]="YEA",1,0)</f>
        <v>0</v>
      </c>
      <c r="F329" cm="1">
        <f t="array" ref="F329">_xlfn.XLOOKUP(Table8162123[Bill],Table2[Bill],Table2[Agree Value])</f>
        <v>1</v>
      </c>
      <c r="G329">
        <f>IF(_773[[#This Row],[Value]]=_773[[#This Row],[Agree]],_773[[#This Row],[Count]],0)</f>
        <v>0</v>
      </c>
      <c r="H329" cm="1">
        <f t="array" ref="H329">_xlfn.XLOOKUP(Table8162123[Bill],Table2[Bill],Table2[Weight?],"Error")</f>
        <v>5</v>
      </c>
    </row>
    <row r="330" spans="1:8" x14ac:dyDescent="0.2">
      <c r="A330" t="s">
        <v>377</v>
      </c>
      <c r="B330" t="s">
        <v>1</v>
      </c>
      <c r="C330" t="s">
        <v>24</v>
      </c>
      <c r="D330" t="s">
        <v>7</v>
      </c>
      <c r="E330">
        <f>IF(_773[[#This Row],[Vote]]="YEA",1,0)</f>
        <v>1</v>
      </c>
      <c r="F330" cm="1">
        <f t="array" ref="F330">_xlfn.XLOOKUP(Table8162123[Bill],Table2[Bill],Table2[Agree Value])</f>
        <v>1</v>
      </c>
      <c r="G330">
        <f>IF(_773[[#This Row],[Value]]=_773[[#This Row],[Agree]],_773[[#This Row],[Count]],0)</f>
        <v>5</v>
      </c>
      <c r="H330" cm="1">
        <f t="array" ref="H330">_xlfn.XLOOKUP(Table8162123[Bill],Table2[Bill],Table2[Weight?],"Error")</f>
        <v>5</v>
      </c>
    </row>
    <row r="331" spans="1:8" x14ac:dyDescent="0.2">
      <c r="A331" t="s">
        <v>378</v>
      </c>
      <c r="B331" t="s">
        <v>1</v>
      </c>
      <c r="C331" t="s">
        <v>62</v>
      </c>
      <c r="D331" t="s">
        <v>7</v>
      </c>
      <c r="E331">
        <f>IF(_773[[#This Row],[Vote]]="YEA",1,0)</f>
        <v>1</v>
      </c>
      <c r="F331" cm="1">
        <f t="array" ref="F331">_xlfn.XLOOKUP(Table8162123[Bill],Table2[Bill],Table2[Agree Value])</f>
        <v>1</v>
      </c>
      <c r="G331">
        <f>IF(_773[[#This Row],[Value]]=_773[[#This Row],[Agree]],_773[[#This Row],[Count]],0)</f>
        <v>5</v>
      </c>
      <c r="H331" cm="1">
        <f t="array" ref="H331">_xlfn.XLOOKUP(Table8162123[Bill],Table2[Bill],Table2[Weight?],"Error")</f>
        <v>5</v>
      </c>
    </row>
    <row r="332" spans="1:8" x14ac:dyDescent="0.2">
      <c r="A332" t="s">
        <v>379</v>
      </c>
      <c r="B332" t="s">
        <v>1</v>
      </c>
      <c r="C332" t="s">
        <v>62</v>
      </c>
      <c r="D332" t="s">
        <v>7</v>
      </c>
      <c r="E332">
        <f>IF(_773[[#This Row],[Vote]]="YEA",1,0)</f>
        <v>1</v>
      </c>
      <c r="F332" cm="1">
        <f t="array" ref="F332">_xlfn.XLOOKUP(Table8162123[Bill],Table2[Bill],Table2[Agree Value])</f>
        <v>1</v>
      </c>
      <c r="G332">
        <f>IF(_773[[#This Row],[Value]]=_773[[#This Row],[Agree]],_773[[#This Row],[Count]],0)</f>
        <v>5</v>
      </c>
      <c r="H332" cm="1">
        <f t="array" ref="H332">_xlfn.XLOOKUP(Table8162123[Bill],Table2[Bill],Table2[Weight?],"Error")</f>
        <v>5</v>
      </c>
    </row>
    <row r="333" spans="1:8" x14ac:dyDescent="0.2">
      <c r="A333" t="s">
        <v>380</v>
      </c>
      <c r="B333" t="s">
        <v>1</v>
      </c>
      <c r="C333" t="s">
        <v>219</v>
      </c>
      <c r="D333" t="s">
        <v>3</v>
      </c>
      <c r="E333">
        <f>IF(_773[[#This Row],[Vote]]="YEA",1,0)</f>
        <v>0</v>
      </c>
      <c r="F333" cm="1">
        <f t="array" ref="F333">_xlfn.XLOOKUP(Table8162123[Bill],Table2[Bill],Table2[Agree Value])</f>
        <v>1</v>
      </c>
      <c r="G333">
        <f>IF(_773[[#This Row],[Value]]=_773[[#This Row],[Agree]],_773[[#This Row],[Count]],0)</f>
        <v>0</v>
      </c>
      <c r="H333" cm="1">
        <f t="array" ref="H333">_xlfn.XLOOKUP(Table8162123[Bill],Table2[Bill],Table2[Weight?],"Error")</f>
        <v>5</v>
      </c>
    </row>
    <row r="334" spans="1:8" x14ac:dyDescent="0.2">
      <c r="A334" t="s">
        <v>381</v>
      </c>
      <c r="B334" t="s">
        <v>5</v>
      </c>
      <c r="C334" t="s">
        <v>66</v>
      </c>
      <c r="D334" t="s">
        <v>3</v>
      </c>
      <c r="E334">
        <f>IF(_773[[#This Row],[Vote]]="YEA",1,0)</f>
        <v>0</v>
      </c>
      <c r="F334" cm="1">
        <f t="array" ref="F334">_xlfn.XLOOKUP(Table8162123[Bill],Table2[Bill],Table2[Agree Value])</f>
        <v>1</v>
      </c>
      <c r="G334">
        <f>IF(_773[[#This Row],[Value]]=_773[[#This Row],[Agree]],_773[[#This Row],[Count]],0)</f>
        <v>0</v>
      </c>
      <c r="H334" cm="1">
        <f t="array" ref="H334">_xlfn.XLOOKUP(Table8162123[Bill],Table2[Bill],Table2[Weight?],"Error")</f>
        <v>5</v>
      </c>
    </row>
    <row r="335" spans="1:8" x14ac:dyDescent="0.2">
      <c r="A335" t="s">
        <v>382</v>
      </c>
      <c r="B335" t="s">
        <v>5</v>
      </c>
      <c r="C335" t="s">
        <v>141</v>
      </c>
      <c r="D335" t="s">
        <v>3</v>
      </c>
      <c r="E335">
        <f>IF(_773[[#This Row],[Vote]]="YEA",1,0)</f>
        <v>0</v>
      </c>
      <c r="F335" cm="1">
        <f t="array" ref="F335">_xlfn.XLOOKUP(Table8162123[Bill],Table2[Bill],Table2[Agree Value])</f>
        <v>1</v>
      </c>
      <c r="G335">
        <f>IF(_773[[#This Row],[Value]]=_773[[#This Row],[Agree]],_773[[#This Row],[Count]],0)</f>
        <v>0</v>
      </c>
      <c r="H335" cm="1">
        <f t="array" ref="H335">_xlfn.XLOOKUP(Table8162123[Bill],Table2[Bill],Table2[Weight?],"Error")</f>
        <v>5</v>
      </c>
    </row>
    <row r="336" spans="1:8" x14ac:dyDescent="0.2">
      <c r="A336" t="s">
        <v>383</v>
      </c>
      <c r="B336" t="s">
        <v>5</v>
      </c>
      <c r="C336" t="s">
        <v>6</v>
      </c>
      <c r="D336" t="s">
        <v>3</v>
      </c>
      <c r="E336">
        <f>IF(_773[[#This Row],[Vote]]="YEA",1,0)</f>
        <v>0</v>
      </c>
      <c r="F336" cm="1">
        <f t="array" ref="F336">_xlfn.XLOOKUP(Table8162123[Bill],Table2[Bill],Table2[Agree Value])</f>
        <v>1</v>
      </c>
      <c r="G336">
        <f>IF(_773[[#This Row],[Value]]=_773[[#This Row],[Agree]],_773[[#This Row],[Count]],0)</f>
        <v>0</v>
      </c>
      <c r="H336" cm="1">
        <f t="array" ref="H336">_xlfn.XLOOKUP(Table8162123[Bill],Table2[Bill],Table2[Weight?],"Error")</f>
        <v>5</v>
      </c>
    </row>
    <row r="337" spans="1:8" x14ac:dyDescent="0.2">
      <c r="A337" t="s">
        <v>384</v>
      </c>
      <c r="B337" t="s">
        <v>5</v>
      </c>
      <c r="C337" t="s">
        <v>36</v>
      </c>
      <c r="D337" t="s">
        <v>3</v>
      </c>
      <c r="E337">
        <f>IF(_773[[#This Row],[Vote]]="YEA",1,0)</f>
        <v>0</v>
      </c>
      <c r="F337" cm="1">
        <f t="array" ref="F337">_xlfn.XLOOKUP(Table8162123[Bill],Table2[Bill],Table2[Agree Value])</f>
        <v>1</v>
      </c>
      <c r="G337">
        <f>IF(_773[[#This Row],[Value]]=_773[[#This Row],[Agree]],_773[[#This Row],[Count]],0)</f>
        <v>0</v>
      </c>
      <c r="H337" cm="1">
        <f t="array" ref="H337">_xlfn.XLOOKUP(Table8162123[Bill],Table2[Bill],Table2[Weight?],"Error")</f>
        <v>5</v>
      </c>
    </row>
    <row r="338" spans="1:8" x14ac:dyDescent="0.2">
      <c r="A338" t="s">
        <v>385</v>
      </c>
      <c r="B338" t="s">
        <v>5</v>
      </c>
      <c r="C338" t="s">
        <v>75</v>
      </c>
      <c r="D338" t="s">
        <v>3</v>
      </c>
      <c r="E338">
        <f>IF(_773[[#This Row],[Vote]]="YEA",1,0)</f>
        <v>0</v>
      </c>
      <c r="F338" cm="1">
        <f t="array" ref="F338">_xlfn.XLOOKUP(Table8162123[Bill],Table2[Bill],Table2[Agree Value])</f>
        <v>1</v>
      </c>
      <c r="G338">
        <f>IF(_773[[#This Row],[Value]]=_773[[#This Row],[Agree]],_773[[#This Row],[Count]],0)</f>
        <v>0</v>
      </c>
      <c r="H338" cm="1">
        <f t="array" ref="H338">_xlfn.XLOOKUP(Table8162123[Bill],Table2[Bill],Table2[Weight?],"Error")</f>
        <v>5</v>
      </c>
    </row>
    <row r="339" spans="1:8" x14ac:dyDescent="0.2">
      <c r="A339" t="s">
        <v>386</v>
      </c>
      <c r="B339" t="s">
        <v>5</v>
      </c>
      <c r="C339" t="s">
        <v>387</v>
      </c>
      <c r="D339" t="s">
        <v>3</v>
      </c>
      <c r="E339">
        <f>IF(_773[[#This Row],[Vote]]="YEA",1,0)</f>
        <v>0</v>
      </c>
      <c r="F339" cm="1">
        <f t="array" ref="F339">_xlfn.XLOOKUP(Table8162123[Bill],Table2[Bill],Table2[Agree Value])</f>
        <v>1</v>
      </c>
      <c r="G339">
        <f>IF(_773[[#This Row],[Value]]=_773[[#This Row],[Agree]],_773[[#This Row],[Count]],0)</f>
        <v>0</v>
      </c>
      <c r="H339" cm="1">
        <f t="array" ref="H339">_xlfn.XLOOKUP(Table8162123[Bill],Table2[Bill],Table2[Weight?],"Error")</f>
        <v>5</v>
      </c>
    </row>
    <row r="340" spans="1:8" x14ac:dyDescent="0.2">
      <c r="A340" t="s">
        <v>388</v>
      </c>
      <c r="B340" t="s">
        <v>1</v>
      </c>
      <c r="C340" t="s">
        <v>2</v>
      </c>
      <c r="D340" t="s">
        <v>510</v>
      </c>
      <c r="E340">
        <f>IF(_773[[#This Row],[Vote]]="YEA",1,0)</f>
        <v>0</v>
      </c>
      <c r="F340" cm="1">
        <f t="array" ref="F340">_xlfn.XLOOKUP(Table8162123[Bill],Table2[Bill],Table2[Agree Value])</f>
        <v>1</v>
      </c>
      <c r="G340">
        <f>IF(_773[[#This Row],[Value]]=_773[[#This Row],[Agree]],_773[[#This Row],[Count]],0)</f>
        <v>0</v>
      </c>
      <c r="H340" cm="1">
        <f t="array" ref="H340">_xlfn.XLOOKUP(Table8162123[Bill],Table2[Bill],Table2[Weight?],"Error")</f>
        <v>5</v>
      </c>
    </row>
    <row r="341" spans="1:8" x14ac:dyDescent="0.2">
      <c r="A341" t="s">
        <v>389</v>
      </c>
      <c r="B341" t="s">
        <v>5</v>
      </c>
      <c r="C341" t="s">
        <v>2</v>
      </c>
      <c r="D341" t="s">
        <v>3</v>
      </c>
      <c r="E341">
        <f>IF(_773[[#This Row],[Vote]]="YEA",1,0)</f>
        <v>0</v>
      </c>
      <c r="F341" cm="1">
        <f t="array" ref="F341">_xlfn.XLOOKUP(Table8162123[Bill],Table2[Bill],Table2[Agree Value])</f>
        <v>1</v>
      </c>
      <c r="G341">
        <f>IF(_773[[#This Row],[Value]]=_773[[#This Row],[Agree]],_773[[#This Row],[Count]],0)</f>
        <v>0</v>
      </c>
      <c r="H341" cm="1">
        <f t="array" ref="H341">_xlfn.XLOOKUP(Table8162123[Bill],Table2[Bill],Table2[Weight?],"Error")</f>
        <v>5</v>
      </c>
    </row>
    <row r="342" spans="1:8" x14ac:dyDescent="0.2">
      <c r="A342" t="s">
        <v>390</v>
      </c>
      <c r="B342" t="s">
        <v>5</v>
      </c>
      <c r="C342" t="s">
        <v>15</v>
      </c>
      <c r="D342" t="s">
        <v>3</v>
      </c>
      <c r="E342">
        <f>IF(_773[[#This Row],[Vote]]="YEA",1,0)</f>
        <v>0</v>
      </c>
      <c r="F342" cm="1">
        <f t="array" ref="F342">_xlfn.XLOOKUP(Table8162123[Bill],Table2[Bill],Table2[Agree Value])</f>
        <v>1</v>
      </c>
      <c r="G342">
        <f>IF(_773[[#This Row],[Value]]=_773[[#This Row],[Agree]],_773[[#This Row],[Count]],0)</f>
        <v>0</v>
      </c>
      <c r="H342" cm="1">
        <f t="array" ref="H342">_xlfn.XLOOKUP(Table8162123[Bill],Table2[Bill],Table2[Weight?],"Error")</f>
        <v>5</v>
      </c>
    </row>
    <row r="343" spans="1:8" x14ac:dyDescent="0.2">
      <c r="A343" t="s">
        <v>391</v>
      </c>
      <c r="B343" t="s">
        <v>1</v>
      </c>
      <c r="C343" t="s">
        <v>9</v>
      </c>
      <c r="D343" t="s">
        <v>7</v>
      </c>
      <c r="E343">
        <f>IF(_773[[#This Row],[Vote]]="YEA",1,0)</f>
        <v>1</v>
      </c>
      <c r="F343" cm="1">
        <f t="array" ref="F343">_xlfn.XLOOKUP(Table8162123[Bill],Table2[Bill],Table2[Agree Value])</f>
        <v>1</v>
      </c>
      <c r="G343">
        <f>IF(_773[[#This Row],[Value]]=_773[[#This Row],[Agree]],_773[[#This Row],[Count]],0)</f>
        <v>5</v>
      </c>
      <c r="H343" cm="1">
        <f t="array" ref="H343">_xlfn.XLOOKUP(Table8162123[Bill],Table2[Bill],Table2[Weight?],"Error")</f>
        <v>5</v>
      </c>
    </row>
    <row r="344" spans="1:8" x14ac:dyDescent="0.2">
      <c r="A344" t="s">
        <v>392</v>
      </c>
      <c r="B344" t="s">
        <v>1</v>
      </c>
      <c r="C344" t="s">
        <v>219</v>
      </c>
      <c r="D344" t="s">
        <v>3</v>
      </c>
      <c r="E344">
        <f>IF(_773[[#This Row],[Vote]]="YEA",1,0)</f>
        <v>0</v>
      </c>
      <c r="F344" cm="1">
        <f t="array" ref="F344">_xlfn.XLOOKUP(Table8162123[Bill],Table2[Bill],Table2[Agree Value])</f>
        <v>1</v>
      </c>
      <c r="G344">
        <f>IF(_773[[#This Row],[Value]]=_773[[#This Row],[Agree]],_773[[#This Row],[Count]],0)</f>
        <v>0</v>
      </c>
      <c r="H344" cm="1">
        <f t="array" ref="H344">_xlfn.XLOOKUP(Table8162123[Bill],Table2[Bill],Table2[Weight?],"Error")</f>
        <v>5</v>
      </c>
    </row>
    <row r="345" spans="1:8" x14ac:dyDescent="0.2">
      <c r="A345" t="s">
        <v>393</v>
      </c>
      <c r="B345" t="s">
        <v>5</v>
      </c>
      <c r="C345" t="s">
        <v>39</v>
      </c>
      <c r="D345" t="s">
        <v>510</v>
      </c>
      <c r="E345">
        <f>IF(_773[[#This Row],[Vote]]="YEA",1,0)</f>
        <v>0</v>
      </c>
      <c r="F345" cm="1">
        <f t="array" ref="F345">_xlfn.XLOOKUP(Table8162123[Bill],Table2[Bill],Table2[Agree Value])</f>
        <v>1</v>
      </c>
      <c r="G345">
        <f>IF(_773[[#This Row],[Value]]=_773[[#This Row],[Agree]],_773[[#This Row],[Count]],0)</f>
        <v>0</v>
      </c>
      <c r="H345" cm="1">
        <f t="array" ref="H345">_xlfn.XLOOKUP(Table8162123[Bill],Table2[Bill],Table2[Weight?],"Error")</f>
        <v>5</v>
      </c>
    </row>
    <row r="346" spans="1:8" x14ac:dyDescent="0.2">
      <c r="A346" t="s">
        <v>394</v>
      </c>
      <c r="B346" t="s">
        <v>1</v>
      </c>
      <c r="C346" t="s">
        <v>64</v>
      </c>
      <c r="D346" t="s">
        <v>7</v>
      </c>
      <c r="E346">
        <f>IF(_773[[#This Row],[Vote]]="YEA",1,0)</f>
        <v>1</v>
      </c>
      <c r="F346" cm="1">
        <f t="array" ref="F346">_xlfn.XLOOKUP(Table8162123[Bill],Table2[Bill],Table2[Agree Value])</f>
        <v>1</v>
      </c>
      <c r="G346">
        <f>IF(_773[[#This Row],[Value]]=_773[[#This Row],[Agree]],_773[[#This Row],[Count]],0)</f>
        <v>5</v>
      </c>
      <c r="H346" cm="1">
        <f t="array" ref="H346">_xlfn.XLOOKUP(Table8162123[Bill],Table2[Bill],Table2[Weight?],"Error")</f>
        <v>5</v>
      </c>
    </row>
    <row r="347" spans="1:8" x14ac:dyDescent="0.2">
      <c r="A347" t="s">
        <v>395</v>
      </c>
      <c r="B347" t="s">
        <v>5</v>
      </c>
      <c r="C347" t="s">
        <v>39</v>
      </c>
      <c r="D347" t="s">
        <v>3</v>
      </c>
      <c r="E347">
        <f>IF(_773[[#This Row],[Vote]]="YEA",1,0)</f>
        <v>0</v>
      </c>
      <c r="F347" cm="1">
        <f t="array" ref="F347">_xlfn.XLOOKUP(Table8162123[Bill],Table2[Bill],Table2[Agree Value])</f>
        <v>1</v>
      </c>
      <c r="G347">
        <f>IF(_773[[#This Row],[Value]]=_773[[#This Row],[Agree]],_773[[#This Row],[Count]],0)</f>
        <v>0</v>
      </c>
      <c r="H347" cm="1">
        <f t="array" ref="H347">_xlfn.XLOOKUP(Table8162123[Bill],Table2[Bill],Table2[Weight?],"Error")</f>
        <v>5</v>
      </c>
    </row>
    <row r="348" spans="1:8" x14ac:dyDescent="0.2">
      <c r="A348" t="s">
        <v>396</v>
      </c>
      <c r="B348" t="s">
        <v>1</v>
      </c>
      <c r="C348" t="s">
        <v>42</v>
      </c>
      <c r="D348" t="s">
        <v>400</v>
      </c>
      <c r="E348">
        <f>IF(_773[[#This Row],[Vote]]="YEA",1,0)</f>
        <v>0</v>
      </c>
      <c r="F348" cm="1">
        <f t="array" ref="F348">_xlfn.XLOOKUP(Table8162123[Bill],Table2[Bill],Table2[Agree Value])</f>
        <v>1</v>
      </c>
      <c r="G348">
        <f>IF(_773[[#This Row],[Value]]=_773[[#This Row],[Agree]],_773[[#This Row],[Count]],0)</f>
        <v>0</v>
      </c>
      <c r="H348" cm="1">
        <f t="array" ref="H348">_xlfn.XLOOKUP(Table8162123[Bill],Table2[Bill],Table2[Weight?],"Error")</f>
        <v>5</v>
      </c>
    </row>
    <row r="349" spans="1:8" x14ac:dyDescent="0.2">
      <c r="A349" t="s">
        <v>397</v>
      </c>
      <c r="B349" t="s">
        <v>1</v>
      </c>
      <c r="C349" t="s">
        <v>9</v>
      </c>
      <c r="D349" t="s">
        <v>7</v>
      </c>
      <c r="E349">
        <f>IF(_773[[#This Row],[Vote]]="YEA",1,0)</f>
        <v>1</v>
      </c>
      <c r="F349" cm="1">
        <f t="array" ref="F349">_xlfn.XLOOKUP(Table8162123[Bill],Table2[Bill],Table2[Agree Value])</f>
        <v>1</v>
      </c>
      <c r="G349">
        <f>IF(_773[[#This Row],[Value]]=_773[[#This Row],[Agree]],_773[[#This Row],[Count]],0)</f>
        <v>5</v>
      </c>
      <c r="H349" cm="1">
        <f t="array" ref="H349">_xlfn.XLOOKUP(Table8162123[Bill],Table2[Bill],Table2[Weight?],"Error")</f>
        <v>5</v>
      </c>
    </row>
    <row r="350" spans="1:8" x14ac:dyDescent="0.2">
      <c r="A350" t="s">
        <v>497</v>
      </c>
      <c r="B350" t="s">
        <v>5</v>
      </c>
      <c r="C350" t="s">
        <v>64</v>
      </c>
      <c r="D350" t="s">
        <v>3</v>
      </c>
      <c r="E350">
        <f>IF(_773[[#This Row],[Vote]]="YEA",1,0)</f>
        <v>0</v>
      </c>
      <c r="F350" cm="1">
        <f t="array" ref="F350">_xlfn.XLOOKUP(Table8162123[Bill],Table2[Bill],Table2[Agree Value])</f>
        <v>1</v>
      </c>
      <c r="G350">
        <f>IF(_773[[#This Row],[Value]]=_773[[#This Row],[Agree]],_773[[#This Row],[Count]],0)</f>
        <v>0</v>
      </c>
      <c r="H350" cm="1">
        <f t="array" ref="H350">_xlfn.XLOOKUP(Table8162123[Bill],Table2[Bill],Table2[Weight?],"Error")</f>
        <v>5</v>
      </c>
    </row>
    <row r="351" spans="1:8" x14ac:dyDescent="0.2">
      <c r="A351" t="s">
        <v>398</v>
      </c>
      <c r="B351" t="s">
        <v>1</v>
      </c>
      <c r="C351" t="s">
        <v>219</v>
      </c>
      <c r="D351" t="s">
        <v>7</v>
      </c>
      <c r="E351">
        <f>IF(_773[[#This Row],[Vote]]="YEA",1,0)</f>
        <v>1</v>
      </c>
      <c r="F351" cm="1">
        <f t="array" ref="F351">_xlfn.XLOOKUP(Table8162123[Bill],Table2[Bill],Table2[Agree Value])</f>
        <v>1</v>
      </c>
      <c r="G351">
        <f>IF(_773[[#This Row],[Value]]=_773[[#This Row],[Agree]],_773[[#This Row],[Count]],0)</f>
        <v>5</v>
      </c>
      <c r="H351" cm="1">
        <f t="array" ref="H351">_xlfn.XLOOKUP(Table8162123[Bill],Table2[Bill],Table2[Weight?],"Error")</f>
        <v>5</v>
      </c>
    </row>
    <row r="352" spans="1:8" x14ac:dyDescent="0.2">
      <c r="A352" t="s">
        <v>399</v>
      </c>
      <c r="B352" t="s">
        <v>5</v>
      </c>
      <c r="C352" t="s">
        <v>89</v>
      </c>
      <c r="D352" t="s">
        <v>3</v>
      </c>
      <c r="E352">
        <f>IF(_773[[#This Row],[Vote]]="YEA",1,0)</f>
        <v>0</v>
      </c>
      <c r="F352" cm="1">
        <f t="array" ref="F352">_xlfn.XLOOKUP(Table8162123[Bill],Table2[Bill],Table2[Agree Value])</f>
        <v>1</v>
      </c>
      <c r="G352">
        <f>IF(_773[[#This Row],[Value]]=_773[[#This Row],[Agree]],_773[[#This Row],[Count]],0)</f>
        <v>0</v>
      </c>
      <c r="H352" cm="1">
        <f t="array" ref="H352">_xlfn.XLOOKUP(Table8162123[Bill],Table2[Bill],Table2[Weight?],"Error")</f>
        <v>5</v>
      </c>
    </row>
    <row r="353" spans="1:8" x14ac:dyDescent="0.2">
      <c r="A353" t="s">
        <v>401</v>
      </c>
      <c r="B353" t="s">
        <v>1</v>
      </c>
      <c r="C353" t="s">
        <v>66</v>
      </c>
      <c r="D353" t="s">
        <v>7</v>
      </c>
      <c r="E353">
        <f>IF(_773[[#This Row],[Vote]]="YEA",1,0)</f>
        <v>1</v>
      </c>
      <c r="F353" cm="1">
        <f t="array" ref="F353">_xlfn.XLOOKUP(Table8162123[Bill],Table2[Bill],Table2[Agree Value])</f>
        <v>1</v>
      </c>
      <c r="G353">
        <f>IF(_773[[#This Row],[Value]]=_773[[#This Row],[Agree]],_773[[#This Row],[Count]],0)</f>
        <v>5</v>
      </c>
      <c r="H353" cm="1">
        <f t="array" ref="H353">_xlfn.XLOOKUP(Table8162123[Bill],Table2[Bill],Table2[Weight?],"Error")</f>
        <v>5</v>
      </c>
    </row>
    <row r="354" spans="1:8" x14ac:dyDescent="0.2">
      <c r="A354" t="s">
        <v>402</v>
      </c>
      <c r="B354" t="s">
        <v>1</v>
      </c>
      <c r="C354" t="s">
        <v>62</v>
      </c>
      <c r="D354" t="s">
        <v>7</v>
      </c>
      <c r="E354">
        <f>IF(_773[[#This Row],[Vote]]="YEA",1,0)</f>
        <v>1</v>
      </c>
      <c r="F354" cm="1">
        <f t="array" ref="F354">_xlfn.XLOOKUP(Table8162123[Bill],Table2[Bill],Table2[Agree Value])</f>
        <v>1</v>
      </c>
      <c r="G354">
        <f>IF(_773[[#This Row],[Value]]=_773[[#This Row],[Agree]],_773[[#This Row],[Count]],0)</f>
        <v>5</v>
      </c>
      <c r="H354" cm="1">
        <f t="array" ref="H354">_xlfn.XLOOKUP(Table8162123[Bill],Table2[Bill],Table2[Weight?],"Error")</f>
        <v>5</v>
      </c>
    </row>
    <row r="355" spans="1:8" x14ac:dyDescent="0.2">
      <c r="A355" t="s">
        <v>403</v>
      </c>
      <c r="B355" t="s">
        <v>1</v>
      </c>
      <c r="C355" t="s">
        <v>9</v>
      </c>
      <c r="D355" t="s">
        <v>400</v>
      </c>
      <c r="E355">
        <f>IF(_773[[#This Row],[Vote]]="YEA",1,0)</f>
        <v>0</v>
      </c>
      <c r="F355" cm="1">
        <f t="array" ref="F355">_xlfn.XLOOKUP(Table8162123[Bill],Table2[Bill],Table2[Agree Value])</f>
        <v>1</v>
      </c>
      <c r="G355">
        <f>IF(_773[[#This Row],[Value]]=_773[[#This Row],[Agree]],_773[[#This Row],[Count]],0)</f>
        <v>0</v>
      </c>
      <c r="H355" cm="1">
        <f t="array" ref="H355">_xlfn.XLOOKUP(Table8162123[Bill],Table2[Bill],Table2[Weight?],"Error")</f>
        <v>5</v>
      </c>
    </row>
    <row r="356" spans="1:8" x14ac:dyDescent="0.2">
      <c r="A356" t="s">
        <v>404</v>
      </c>
      <c r="B356" t="s">
        <v>1</v>
      </c>
      <c r="C356" t="s">
        <v>62</v>
      </c>
      <c r="D356" t="s">
        <v>3</v>
      </c>
      <c r="E356">
        <f>IF(_773[[#This Row],[Vote]]="YEA",1,0)</f>
        <v>0</v>
      </c>
      <c r="F356" cm="1">
        <f t="array" ref="F356">_xlfn.XLOOKUP(Table8162123[Bill],Table2[Bill],Table2[Agree Value])</f>
        <v>1</v>
      </c>
      <c r="G356">
        <f>IF(_773[[#This Row],[Value]]=_773[[#This Row],[Agree]],_773[[#This Row],[Count]],0)</f>
        <v>0</v>
      </c>
      <c r="H356" cm="1">
        <f t="array" ref="H356">_xlfn.XLOOKUP(Table8162123[Bill],Table2[Bill],Table2[Weight?],"Error")</f>
        <v>5</v>
      </c>
    </row>
    <row r="357" spans="1:8" x14ac:dyDescent="0.2">
      <c r="A357" t="s">
        <v>405</v>
      </c>
      <c r="B357" t="s">
        <v>1</v>
      </c>
      <c r="C357" t="s">
        <v>45</v>
      </c>
      <c r="D357" t="s">
        <v>7</v>
      </c>
      <c r="E357">
        <f>IF(_773[[#This Row],[Vote]]="YEA",1,0)</f>
        <v>1</v>
      </c>
      <c r="F357" cm="1">
        <f t="array" ref="F357">_xlfn.XLOOKUP(Table8162123[Bill],Table2[Bill],Table2[Agree Value])</f>
        <v>1</v>
      </c>
      <c r="G357">
        <f>IF(_773[[#This Row],[Value]]=_773[[#This Row],[Agree]],_773[[#This Row],[Count]],0)</f>
        <v>5</v>
      </c>
      <c r="H357" cm="1">
        <f t="array" ref="H357">_xlfn.XLOOKUP(Table8162123[Bill],Table2[Bill],Table2[Weight?],"Error")</f>
        <v>5</v>
      </c>
    </row>
    <row r="358" spans="1:8" x14ac:dyDescent="0.2">
      <c r="A358" t="s">
        <v>406</v>
      </c>
      <c r="B358" t="s">
        <v>1</v>
      </c>
      <c r="C358" t="s">
        <v>141</v>
      </c>
      <c r="D358" t="s">
        <v>3</v>
      </c>
      <c r="E358">
        <f>IF(_773[[#This Row],[Vote]]="YEA",1,0)</f>
        <v>0</v>
      </c>
      <c r="F358" cm="1">
        <f t="array" ref="F358">_xlfn.XLOOKUP(Table8162123[Bill],Table2[Bill],Table2[Agree Value])</f>
        <v>1</v>
      </c>
      <c r="G358">
        <f>IF(_773[[#This Row],[Value]]=_773[[#This Row],[Agree]],_773[[#This Row],[Count]],0)</f>
        <v>0</v>
      </c>
      <c r="H358" cm="1">
        <f t="array" ref="H358">_xlfn.XLOOKUP(Table8162123[Bill],Table2[Bill],Table2[Weight?],"Error")</f>
        <v>5</v>
      </c>
    </row>
    <row r="359" spans="1:8" x14ac:dyDescent="0.2">
      <c r="A359" t="s">
        <v>407</v>
      </c>
      <c r="B359" t="s">
        <v>5</v>
      </c>
      <c r="C359" t="s">
        <v>51</v>
      </c>
      <c r="D359" t="s">
        <v>7</v>
      </c>
      <c r="E359">
        <f>IF(_773[[#This Row],[Vote]]="YEA",1,0)</f>
        <v>1</v>
      </c>
      <c r="F359" cm="1">
        <f t="array" ref="F359">_xlfn.XLOOKUP(Table8162123[Bill],Table2[Bill],Table2[Agree Value])</f>
        <v>1</v>
      </c>
      <c r="G359">
        <f>IF(_773[[#This Row],[Value]]=_773[[#This Row],[Agree]],_773[[#This Row],[Count]],0)</f>
        <v>5</v>
      </c>
      <c r="H359" cm="1">
        <f t="array" ref="H359">_xlfn.XLOOKUP(Table8162123[Bill],Table2[Bill],Table2[Weight?],"Error")</f>
        <v>5</v>
      </c>
    </row>
    <row r="360" spans="1:8" x14ac:dyDescent="0.2">
      <c r="A360" t="s">
        <v>408</v>
      </c>
      <c r="B360" t="s">
        <v>1</v>
      </c>
      <c r="C360" t="s">
        <v>47</v>
      </c>
      <c r="D360" t="s">
        <v>3</v>
      </c>
      <c r="E360">
        <f>IF(_773[[#This Row],[Vote]]="YEA",1,0)</f>
        <v>0</v>
      </c>
      <c r="F360" cm="1">
        <f t="array" ref="F360">_xlfn.XLOOKUP(Table8162123[Bill],Table2[Bill],Table2[Agree Value])</f>
        <v>1</v>
      </c>
      <c r="G360">
        <f>IF(_773[[#This Row],[Value]]=_773[[#This Row],[Agree]],_773[[#This Row],[Count]],0)</f>
        <v>0</v>
      </c>
      <c r="H360" cm="1">
        <f t="array" ref="H360">_xlfn.XLOOKUP(Table8162123[Bill],Table2[Bill],Table2[Weight?],"Error")</f>
        <v>5</v>
      </c>
    </row>
    <row r="361" spans="1:8" x14ac:dyDescent="0.2">
      <c r="A361" t="s">
        <v>409</v>
      </c>
      <c r="B361" t="s">
        <v>5</v>
      </c>
      <c r="C361" t="s">
        <v>13</v>
      </c>
      <c r="D361" t="s">
        <v>3</v>
      </c>
      <c r="E361">
        <f>IF(_773[[#This Row],[Vote]]="YEA",1,0)</f>
        <v>0</v>
      </c>
      <c r="F361" cm="1">
        <f t="array" ref="F361">_xlfn.XLOOKUP(Table8162123[Bill],Table2[Bill],Table2[Agree Value])</f>
        <v>1</v>
      </c>
      <c r="G361">
        <f>IF(_773[[#This Row],[Value]]=_773[[#This Row],[Agree]],_773[[#This Row],[Count]],0)</f>
        <v>0</v>
      </c>
      <c r="H361" cm="1">
        <f t="array" ref="H361">_xlfn.XLOOKUP(Table8162123[Bill],Table2[Bill],Table2[Weight?],"Error")</f>
        <v>5</v>
      </c>
    </row>
    <row r="362" spans="1:8" x14ac:dyDescent="0.2">
      <c r="A362" t="s">
        <v>410</v>
      </c>
      <c r="B362" t="s">
        <v>1</v>
      </c>
      <c r="C362" t="s">
        <v>13</v>
      </c>
      <c r="D362" t="s">
        <v>7</v>
      </c>
      <c r="E362">
        <f>IF(_773[[#This Row],[Vote]]="YEA",1,0)</f>
        <v>1</v>
      </c>
      <c r="F362" cm="1">
        <f t="array" ref="F362">_xlfn.XLOOKUP(Table8162123[Bill],Table2[Bill],Table2[Agree Value])</f>
        <v>1</v>
      </c>
      <c r="G362">
        <f>IF(_773[[#This Row],[Value]]=_773[[#This Row],[Agree]],_773[[#This Row],[Count]],0)</f>
        <v>5</v>
      </c>
      <c r="H362" cm="1">
        <f t="array" ref="H362">_xlfn.XLOOKUP(Table8162123[Bill],Table2[Bill],Table2[Weight?],"Error")</f>
        <v>5</v>
      </c>
    </row>
    <row r="363" spans="1:8" x14ac:dyDescent="0.2">
      <c r="A363" t="s">
        <v>411</v>
      </c>
      <c r="B363" t="s">
        <v>5</v>
      </c>
      <c r="C363" t="s">
        <v>15</v>
      </c>
      <c r="D363" t="s">
        <v>3</v>
      </c>
      <c r="E363">
        <f>IF(_773[[#This Row],[Vote]]="YEA",1,0)</f>
        <v>0</v>
      </c>
      <c r="F363" cm="1">
        <f t="array" ref="F363">_xlfn.XLOOKUP(Table8162123[Bill],Table2[Bill],Table2[Agree Value])</f>
        <v>1</v>
      </c>
      <c r="G363">
        <f>IF(_773[[#This Row],[Value]]=_773[[#This Row],[Agree]],_773[[#This Row],[Count]],0)</f>
        <v>0</v>
      </c>
      <c r="H363" cm="1">
        <f t="array" ref="H363">_xlfn.XLOOKUP(Table8162123[Bill],Table2[Bill],Table2[Weight?],"Error")</f>
        <v>5</v>
      </c>
    </row>
    <row r="364" spans="1:8" x14ac:dyDescent="0.2">
      <c r="A364" t="s">
        <v>412</v>
      </c>
      <c r="B364" t="s">
        <v>5</v>
      </c>
      <c r="C364" t="s">
        <v>15</v>
      </c>
      <c r="D364" t="s">
        <v>400</v>
      </c>
      <c r="E364">
        <f>IF(_773[[#This Row],[Vote]]="YEA",1,0)</f>
        <v>0</v>
      </c>
      <c r="F364" cm="1">
        <f t="array" ref="F364">_xlfn.XLOOKUP(Table8162123[Bill],Table2[Bill],Table2[Agree Value])</f>
        <v>1</v>
      </c>
      <c r="G364">
        <f>IF(_773[[#This Row],[Value]]=_773[[#This Row],[Agree]],_773[[#This Row],[Count]],0)</f>
        <v>0</v>
      </c>
      <c r="H364" cm="1">
        <f t="array" ref="H364">_xlfn.XLOOKUP(Table8162123[Bill],Table2[Bill],Table2[Weight?],"Error")</f>
        <v>5</v>
      </c>
    </row>
    <row r="365" spans="1:8" x14ac:dyDescent="0.2">
      <c r="A365" t="s">
        <v>413</v>
      </c>
      <c r="B365" t="s">
        <v>1</v>
      </c>
      <c r="C365" t="s">
        <v>6</v>
      </c>
      <c r="D365" t="s">
        <v>7</v>
      </c>
      <c r="E365">
        <f>IF(_773[[#This Row],[Vote]]="YEA",1,0)</f>
        <v>1</v>
      </c>
      <c r="F365" cm="1">
        <f t="array" ref="F365">_xlfn.XLOOKUP(Table8162123[Bill],Table2[Bill],Table2[Agree Value])</f>
        <v>1</v>
      </c>
      <c r="G365">
        <f>IF(_773[[#This Row],[Value]]=_773[[#This Row],[Agree]],_773[[#This Row],[Count]],0)</f>
        <v>5</v>
      </c>
      <c r="H365" cm="1">
        <f t="array" ref="H365">_xlfn.XLOOKUP(Table8162123[Bill],Table2[Bill],Table2[Weight?],"Error")</f>
        <v>5</v>
      </c>
    </row>
    <row r="366" spans="1:8" x14ac:dyDescent="0.2">
      <c r="A366" t="s">
        <v>414</v>
      </c>
      <c r="B366" t="s">
        <v>1</v>
      </c>
      <c r="C366" t="s">
        <v>9</v>
      </c>
      <c r="D366" t="s">
        <v>510</v>
      </c>
      <c r="E366">
        <f>IF(_773[[#This Row],[Vote]]="YEA",1,0)</f>
        <v>0</v>
      </c>
      <c r="F366" cm="1">
        <f t="array" ref="F366">_xlfn.XLOOKUP(Table8162123[Bill],Table2[Bill],Table2[Agree Value])</f>
        <v>1</v>
      </c>
      <c r="G366">
        <f>IF(_773[[#This Row],[Value]]=_773[[#This Row],[Agree]],_773[[#This Row],[Count]],0)</f>
        <v>0</v>
      </c>
      <c r="H366" cm="1">
        <f t="array" ref="H366">_xlfn.XLOOKUP(Table8162123[Bill],Table2[Bill],Table2[Weight?],"Error")</f>
        <v>5</v>
      </c>
    </row>
    <row r="367" spans="1:8" x14ac:dyDescent="0.2">
      <c r="A367" t="s">
        <v>415</v>
      </c>
      <c r="B367" t="s">
        <v>1</v>
      </c>
      <c r="C367" t="s">
        <v>203</v>
      </c>
      <c r="D367" t="s">
        <v>7</v>
      </c>
      <c r="E367">
        <f>IF(_773[[#This Row],[Vote]]="YEA",1,0)</f>
        <v>1</v>
      </c>
      <c r="F367" cm="1">
        <f t="array" ref="F367">_xlfn.XLOOKUP(Table8162123[Bill],Table2[Bill],Table2[Agree Value])</f>
        <v>1</v>
      </c>
      <c r="G367">
        <f>IF(_773[[#This Row],[Value]]=_773[[#This Row],[Agree]],_773[[#This Row],[Count]],0)</f>
        <v>5</v>
      </c>
      <c r="H367" cm="1">
        <f t="array" ref="H367">_xlfn.XLOOKUP(Table8162123[Bill],Table2[Bill],Table2[Weight?],"Error")</f>
        <v>5</v>
      </c>
    </row>
    <row r="368" spans="1:8" x14ac:dyDescent="0.2">
      <c r="A368" t="s">
        <v>416</v>
      </c>
      <c r="B368" t="s">
        <v>5</v>
      </c>
      <c r="C368" t="s">
        <v>182</v>
      </c>
      <c r="D368" t="s">
        <v>3</v>
      </c>
      <c r="E368">
        <f>IF(_773[[#This Row],[Vote]]="YEA",1,0)</f>
        <v>0</v>
      </c>
      <c r="F368" cm="1">
        <f t="array" ref="F368">_xlfn.XLOOKUP(Table8162123[Bill],Table2[Bill],Table2[Agree Value])</f>
        <v>1</v>
      </c>
      <c r="G368">
        <f>IF(_773[[#This Row],[Value]]=_773[[#This Row],[Agree]],_773[[#This Row],[Count]],0)</f>
        <v>0</v>
      </c>
      <c r="H368" cm="1">
        <f t="array" ref="H368">_xlfn.XLOOKUP(Table8162123[Bill],Table2[Bill],Table2[Weight?],"Error")</f>
        <v>5</v>
      </c>
    </row>
    <row r="369" spans="1:8" x14ac:dyDescent="0.2">
      <c r="A369" t="s">
        <v>417</v>
      </c>
      <c r="B369" t="s">
        <v>1</v>
      </c>
      <c r="C369" t="s">
        <v>45</v>
      </c>
      <c r="D369" t="s">
        <v>3</v>
      </c>
      <c r="E369">
        <f>IF(_773[[#This Row],[Vote]]="YEA",1,0)</f>
        <v>0</v>
      </c>
      <c r="F369" cm="1">
        <f t="array" ref="F369">_xlfn.XLOOKUP(Table8162123[Bill],Table2[Bill],Table2[Agree Value])</f>
        <v>1</v>
      </c>
      <c r="G369">
        <f>IF(_773[[#This Row],[Value]]=_773[[#This Row],[Agree]],_773[[#This Row],[Count]],0)</f>
        <v>0</v>
      </c>
      <c r="H369" cm="1">
        <f t="array" ref="H369">_xlfn.XLOOKUP(Table8162123[Bill],Table2[Bill],Table2[Weight?],"Error")</f>
        <v>5</v>
      </c>
    </row>
    <row r="370" spans="1:8" x14ac:dyDescent="0.2">
      <c r="A370" t="s">
        <v>418</v>
      </c>
      <c r="B370" t="s">
        <v>5</v>
      </c>
      <c r="C370" t="s">
        <v>11</v>
      </c>
      <c r="D370" t="s">
        <v>3</v>
      </c>
      <c r="E370">
        <f>IF(_773[[#This Row],[Vote]]="YEA",1,0)</f>
        <v>0</v>
      </c>
      <c r="F370" cm="1">
        <f t="array" ref="F370">_xlfn.XLOOKUP(Table8162123[Bill],Table2[Bill],Table2[Agree Value])</f>
        <v>1</v>
      </c>
      <c r="G370">
        <f>IF(_773[[#This Row],[Value]]=_773[[#This Row],[Agree]],_773[[#This Row],[Count]],0)</f>
        <v>0</v>
      </c>
      <c r="H370" cm="1">
        <f t="array" ref="H370">_xlfn.XLOOKUP(Table8162123[Bill],Table2[Bill],Table2[Weight?],"Error")</f>
        <v>5</v>
      </c>
    </row>
    <row r="371" spans="1:8" x14ac:dyDescent="0.2">
      <c r="A371" t="s">
        <v>419</v>
      </c>
      <c r="B371" t="s">
        <v>5</v>
      </c>
      <c r="C371" t="s">
        <v>27</v>
      </c>
      <c r="D371" t="s">
        <v>3</v>
      </c>
      <c r="E371">
        <f>IF(_773[[#This Row],[Vote]]="YEA",1,0)</f>
        <v>0</v>
      </c>
      <c r="F371" cm="1">
        <f t="array" ref="F371">_xlfn.XLOOKUP(Table8162123[Bill],Table2[Bill],Table2[Agree Value])</f>
        <v>1</v>
      </c>
      <c r="G371">
        <f>IF(_773[[#This Row],[Value]]=_773[[#This Row],[Agree]],_773[[#This Row],[Count]],0)</f>
        <v>0</v>
      </c>
      <c r="H371" cm="1">
        <f t="array" ref="H371">_xlfn.XLOOKUP(Table8162123[Bill],Table2[Bill],Table2[Weight?],"Error")</f>
        <v>5</v>
      </c>
    </row>
    <row r="372" spans="1:8" x14ac:dyDescent="0.2">
      <c r="A372" t="s">
        <v>420</v>
      </c>
      <c r="B372" t="s">
        <v>5</v>
      </c>
      <c r="C372" t="s">
        <v>203</v>
      </c>
      <c r="D372" t="s">
        <v>3</v>
      </c>
      <c r="E372">
        <f>IF(_773[[#This Row],[Vote]]="YEA",1,0)</f>
        <v>0</v>
      </c>
      <c r="F372" cm="1">
        <f t="array" ref="F372">_xlfn.XLOOKUP(Table8162123[Bill],Table2[Bill],Table2[Agree Value])</f>
        <v>1</v>
      </c>
      <c r="G372">
        <f>IF(_773[[#This Row],[Value]]=_773[[#This Row],[Agree]],_773[[#This Row],[Count]],0)</f>
        <v>0</v>
      </c>
      <c r="H372" cm="1">
        <f t="array" ref="H372">_xlfn.XLOOKUP(Table8162123[Bill],Table2[Bill],Table2[Weight?],"Error")</f>
        <v>5</v>
      </c>
    </row>
    <row r="373" spans="1:8" x14ac:dyDescent="0.2">
      <c r="A373" t="s">
        <v>421</v>
      </c>
      <c r="B373" t="s">
        <v>1</v>
      </c>
      <c r="C373" t="s">
        <v>141</v>
      </c>
      <c r="D373" t="s">
        <v>7</v>
      </c>
      <c r="E373">
        <f>IF(_773[[#This Row],[Vote]]="YEA",1,0)</f>
        <v>1</v>
      </c>
      <c r="F373" cm="1">
        <f t="array" ref="F373">_xlfn.XLOOKUP(Table8162123[Bill],Table2[Bill],Table2[Agree Value])</f>
        <v>1</v>
      </c>
      <c r="G373">
        <f>IF(_773[[#This Row],[Value]]=_773[[#This Row],[Agree]],_773[[#This Row],[Count]],0)</f>
        <v>5</v>
      </c>
      <c r="H373" cm="1">
        <f t="array" ref="H373">_xlfn.XLOOKUP(Table8162123[Bill],Table2[Bill],Table2[Weight?],"Error")</f>
        <v>5</v>
      </c>
    </row>
    <row r="374" spans="1:8" x14ac:dyDescent="0.2">
      <c r="A374" t="s">
        <v>422</v>
      </c>
      <c r="B374" t="s">
        <v>5</v>
      </c>
      <c r="C374" t="s">
        <v>66</v>
      </c>
      <c r="D374" t="s">
        <v>7</v>
      </c>
      <c r="E374">
        <f>IF(_773[[#This Row],[Vote]]="YEA",1,0)</f>
        <v>1</v>
      </c>
      <c r="F374" cm="1">
        <f t="array" ref="F374">_xlfn.XLOOKUP(Table8162123[Bill],Table2[Bill],Table2[Agree Value])</f>
        <v>1</v>
      </c>
      <c r="G374">
        <f>IF(_773[[#This Row],[Value]]=_773[[#This Row],[Agree]],_773[[#This Row],[Count]],0)</f>
        <v>5</v>
      </c>
      <c r="H374" cm="1">
        <f t="array" ref="H374">_xlfn.XLOOKUP(Table8162123[Bill],Table2[Bill],Table2[Weight?],"Error")</f>
        <v>5</v>
      </c>
    </row>
    <row r="375" spans="1:8" x14ac:dyDescent="0.2">
      <c r="A375" t="s">
        <v>423</v>
      </c>
      <c r="B375" t="s">
        <v>1</v>
      </c>
      <c r="C375" t="s">
        <v>62</v>
      </c>
      <c r="D375" t="s">
        <v>7</v>
      </c>
      <c r="E375">
        <f>IF(_773[[#This Row],[Vote]]="YEA",1,0)</f>
        <v>1</v>
      </c>
      <c r="F375" cm="1">
        <f t="array" ref="F375">_xlfn.XLOOKUP(Table8162123[Bill],Table2[Bill],Table2[Agree Value])</f>
        <v>1</v>
      </c>
      <c r="G375">
        <f>IF(_773[[#This Row],[Value]]=_773[[#This Row],[Agree]],_773[[#This Row],[Count]],0)</f>
        <v>5</v>
      </c>
      <c r="H375" cm="1">
        <f t="array" ref="H375">_xlfn.XLOOKUP(Table8162123[Bill],Table2[Bill],Table2[Weight?],"Error")</f>
        <v>5</v>
      </c>
    </row>
    <row r="376" spans="1:8" x14ac:dyDescent="0.2">
      <c r="A376" t="s">
        <v>424</v>
      </c>
      <c r="B376" t="s">
        <v>1</v>
      </c>
      <c r="C376" t="s">
        <v>39</v>
      </c>
      <c r="D376" t="s">
        <v>7</v>
      </c>
      <c r="E376">
        <f>IF(_773[[#This Row],[Vote]]="YEA",1,0)</f>
        <v>1</v>
      </c>
      <c r="F376" cm="1">
        <f t="array" ref="F376">_xlfn.XLOOKUP(Table8162123[Bill],Table2[Bill],Table2[Agree Value])</f>
        <v>1</v>
      </c>
      <c r="G376">
        <f>IF(_773[[#This Row],[Value]]=_773[[#This Row],[Agree]],_773[[#This Row],[Count]],0)</f>
        <v>5</v>
      </c>
      <c r="H376" cm="1">
        <f t="array" ref="H376">_xlfn.XLOOKUP(Table8162123[Bill],Table2[Bill],Table2[Weight?],"Error")</f>
        <v>5</v>
      </c>
    </row>
    <row r="377" spans="1:8" x14ac:dyDescent="0.2">
      <c r="A377" t="s">
        <v>425</v>
      </c>
      <c r="B377" t="s">
        <v>1</v>
      </c>
      <c r="C377" t="s">
        <v>47</v>
      </c>
      <c r="D377" t="s">
        <v>7</v>
      </c>
      <c r="E377">
        <f>IF(_773[[#This Row],[Vote]]="YEA",1,0)</f>
        <v>1</v>
      </c>
      <c r="F377" cm="1">
        <f t="array" ref="F377">_xlfn.XLOOKUP(Table8162123[Bill],Table2[Bill],Table2[Agree Value])</f>
        <v>1</v>
      </c>
      <c r="G377">
        <f>IF(_773[[#This Row],[Value]]=_773[[#This Row],[Agree]],_773[[#This Row],[Count]],0)</f>
        <v>5</v>
      </c>
      <c r="H377" cm="1">
        <f t="array" ref="H377">_xlfn.XLOOKUP(Table8162123[Bill],Table2[Bill],Table2[Weight?],"Error")</f>
        <v>5</v>
      </c>
    </row>
    <row r="378" spans="1:8" x14ac:dyDescent="0.2">
      <c r="A378" t="s">
        <v>426</v>
      </c>
      <c r="B378" t="s">
        <v>5</v>
      </c>
      <c r="C378" t="s">
        <v>29</v>
      </c>
      <c r="D378" t="s">
        <v>3</v>
      </c>
      <c r="E378">
        <f>IF(_773[[#This Row],[Vote]]="YEA",1,0)</f>
        <v>0</v>
      </c>
      <c r="F378" cm="1">
        <f t="array" ref="F378">_xlfn.XLOOKUP(Table8162123[Bill],Table2[Bill],Table2[Agree Value])</f>
        <v>1</v>
      </c>
      <c r="G378">
        <f>IF(_773[[#This Row],[Value]]=_773[[#This Row],[Agree]],_773[[#This Row],[Count]],0)</f>
        <v>0</v>
      </c>
      <c r="H378" cm="1">
        <f t="array" ref="H378">_xlfn.XLOOKUP(Table8162123[Bill],Table2[Bill],Table2[Weight?],"Error")</f>
        <v>5</v>
      </c>
    </row>
    <row r="379" spans="1:8" x14ac:dyDescent="0.2">
      <c r="A379" t="s">
        <v>427</v>
      </c>
      <c r="B379" t="s">
        <v>1</v>
      </c>
      <c r="C379" t="s">
        <v>287</v>
      </c>
      <c r="D379" t="s">
        <v>7</v>
      </c>
      <c r="E379">
        <f>IF(_773[[#This Row],[Vote]]="YEA",1,0)</f>
        <v>1</v>
      </c>
      <c r="F379" cm="1">
        <f t="array" ref="F379">_xlfn.XLOOKUP(Table8162123[Bill],Table2[Bill],Table2[Agree Value])</f>
        <v>1</v>
      </c>
      <c r="G379">
        <f>IF(_773[[#This Row],[Value]]=_773[[#This Row],[Agree]],_773[[#This Row],[Count]],0)</f>
        <v>5</v>
      </c>
      <c r="H379" cm="1">
        <f t="array" ref="H379">_xlfn.XLOOKUP(Table8162123[Bill],Table2[Bill],Table2[Weight?],"Error")</f>
        <v>5</v>
      </c>
    </row>
    <row r="380" spans="1:8" x14ac:dyDescent="0.2">
      <c r="A380" t="s">
        <v>428</v>
      </c>
      <c r="B380" t="s">
        <v>1</v>
      </c>
      <c r="C380" t="s">
        <v>51</v>
      </c>
      <c r="D380" t="s">
        <v>7</v>
      </c>
      <c r="E380">
        <f>IF(_773[[#This Row],[Vote]]="YEA",1,0)</f>
        <v>1</v>
      </c>
      <c r="F380" cm="1">
        <f t="array" ref="F380">_xlfn.XLOOKUP(Table8162123[Bill],Table2[Bill],Table2[Agree Value])</f>
        <v>1</v>
      </c>
      <c r="G380">
        <f>IF(_773[[#This Row],[Value]]=_773[[#This Row],[Agree]],_773[[#This Row],[Count]],0)</f>
        <v>5</v>
      </c>
      <c r="H380" cm="1">
        <f t="array" ref="H380">_xlfn.XLOOKUP(Table8162123[Bill],Table2[Bill],Table2[Weight?],"Error")</f>
        <v>5</v>
      </c>
    </row>
    <row r="381" spans="1:8" x14ac:dyDescent="0.2">
      <c r="A381" t="s">
        <v>429</v>
      </c>
      <c r="B381" t="s">
        <v>5</v>
      </c>
      <c r="C381" t="s">
        <v>120</v>
      </c>
      <c r="D381" t="s">
        <v>3</v>
      </c>
      <c r="E381">
        <f>IF(_773[[#This Row],[Vote]]="YEA",1,0)</f>
        <v>0</v>
      </c>
      <c r="F381" cm="1">
        <f t="array" ref="F381">_xlfn.XLOOKUP(Table8162123[Bill],Table2[Bill],Table2[Agree Value])</f>
        <v>1</v>
      </c>
      <c r="G381">
        <f>IF(_773[[#This Row],[Value]]=_773[[#This Row],[Agree]],_773[[#This Row],[Count]],0)</f>
        <v>0</v>
      </c>
      <c r="H381" cm="1">
        <f t="array" ref="H381">_xlfn.XLOOKUP(Table8162123[Bill],Table2[Bill],Table2[Weight?],"Error")</f>
        <v>5</v>
      </c>
    </row>
    <row r="382" spans="1:8" x14ac:dyDescent="0.2">
      <c r="A382" t="s">
        <v>430</v>
      </c>
      <c r="B382" t="s">
        <v>5</v>
      </c>
      <c r="C382" t="s">
        <v>9</v>
      </c>
      <c r="D382" t="s">
        <v>3</v>
      </c>
      <c r="E382">
        <f>IF(_773[[#This Row],[Vote]]="YEA",1,0)</f>
        <v>0</v>
      </c>
      <c r="F382" cm="1">
        <f t="array" ref="F382">_xlfn.XLOOKUP(Table8162123[Bill],Table2[Bill],Table2[Agree Value])</f>
        <v>1</v>
      </c>
      <c r="G382">
        <f>IF(_773[[#This Row],[Value]]=_773[[#This Row],[Agree]],_773[[#This Row],[Count]],0)</f>
        <v>0</v>
      </c>
      <c r="H382" cm="1">
        <f t="array" ref="H382">_xlfn.XLOOKUP(Table8162123[Bill],Table2[Bill],Table2[Weight?],"Error")</f>
        <v>5</v>
      </c>
    </row>
    <row r="383" spans="1:8" x14ac:dyDescent="0.2">
      <c r="A383" t="s">
        <v>431</v>
      </c>
      <c r="B383" t="s">
        <v>5</v>
      </c>
      <c r="C383" t="s">
        <v>64</v>
      </c>
      <c r="D383" t="s">
        <v>3</v>
      </c>
      <c r="E383">
        <f>IF(_773[[#This Row],[Vote]]="YEA",1,0)</f>
        <v>0</v>
      </c>
      <c r="F383" cm="1">
        <f t="array" ref="F383">_xlfn.XLOOKUP(Table8162123[Bill],Table2[Bill],Table2[Agree Value])</f>
        <v>1</v>
      </c>
      <c r="G383">
        <f>IF(_773[[#This Row],[Value]]=_773[[#This Row],[Agree]],_773[[#This Row],[Count]],0)</f>
        <v>0</v>
      </c>
      <c r="H383" cm="1">
        <f t="array" ref="H383">_xlfn.XLOOKUP(Table8162123[Bill],Table2[Bill],Table2[Weight?],"Error")</f>
        <v>5</v>
      </c>
    </row>
    <row r="384" spans="1:8" x14ac:dyDescent="0.2">
      <c r="A384" t="s">
        <v>432</v>
      </c>
      <c r="B384" t="s">
        <v>5</v>
      </c>
      <c r="C384" t="s">
        <v>169</v>
      </c>
      <c r="D384" t="s">
        <v>400</v>
      </c>
      <c r="E384">
        <f>IF(_773[[#This Row],[Vote]]="YEA",1,0)</f>
        <v>0</v>
      </c>
      <c r="F384" cm="1">
        <f t="array" ref="F384">_xlfn.XLOOKUP(Table8162123[Bill],Table2[Bill],Table2[Agree Value])</f>
        <v>1</v>
      </c>
      <c r="G384">
        <f>IF(_773[[#This Row],[Value]]=_773[[#This Row],[Agree]],_773[[#This Row],[Count]],0)</f>
        <v>0</v>
      </c>
      <c r="H384" cm="1">
        <f t="array" ref="H384">_xlfn.XLOOKUP(Table8162123[Bill],Table2[Bill],Table2[Weight?],"Error")</f>
        <v>5</v>
      </c>
    </row>
    <row r="385" spans="1:8" x14ac:dyDescent="0.2">
      <c r="A385" t="s">
        <v>433</v>
      </c>
      <c r="B385" t="s">
        <v>5</v>
      </c>
      <c r="C385" t="s">
        <v>39</v>
      </c>
      <c r="D385" t="s">
        <v>3</v>
      </c>
      <c r="E385">
        <f>IF(_773[[#This Row],[Vote]]="YEA",1,0)</f>
        <v>0</v>
      </c>
      <c r="F385" cm="1">
        <f t="array" ref="F385">_xlfn.XLOOKUP(Table8162123[Bill],Table2[Bill],Table2[Agree Value])</f>
        <v>1</v>
      </c>
      <c r="G385">
        <f>IF(_773[[#This Row],[Value]]=_773[[#This Row],[Agree]],_773[[#This Row],[Count]],0)</f>
        <v>0</v>
      </c>
      <c r="H385" cm="1">
        <f t="array" ref="H385">_xlfn.XLOOKUP(Table8162123[Bill],Table2[Bill],Table2[Weight?],"Error")</f>
        <v>5</v>
      </c>
    </row>
    <row r="386" spans="1:8" x14ac:dyDescent="0.2">
      <c r="A386" t="s">
        <v>434</v>
      </c>
      <c r="B386" t="s">
        <v>1</v>
      </c>
      <c r="C386" t="s">
        <v>45</v>
      </c>
      <c r="D386" t="s">
        <v>7</v>
      </c>
      <c r="E386">
        <f>IF(_773[[#This Row],[Vote]]="YEA",1,0)</f>
        <v>1</v>
      </c>
      <c r="F386" cm="1">
        <f t="array" ref="F386">_xlfn.XLOOKUP(Table8162123[Bill],Table2[Bill],Table2[Agree Value])</f>
        <v>1</v>
      </c>
      <c r="G386">
        <f>IF(_773[[#This Row],[Value]]=_773[[#This Row],[Agree]],_773[[#This Row],[Count]],0)</f>
        <v>5</v>
      </c>
      <c r="H386" cm="1">
        <f t="array" ref="H386">_xlfn.XLOOKUP(Table8162123[Bill],Table2[Bill],Table2[Weight?],"Error")</f>
        <v>5</v>
      </c>
    </row>
    <row r="387" spans="1:8" x14ac:dyDescent="0.2">
      <c r="A387" t="s">
        <v>435</v>
      </c>
      <c r="B387" t="s">
        <v>1</v>
      </c>
      <c r="C387" t="s">
        <v>141</v>
      </c>
      <c r="D387" t="s">
        <v>7</v>
      </c>
      <c r="E387">
        <f>IF(_773[[#This Row],[Vote]]="YEA",1,0)</f>
        <v>1</v>
      </c>
      <c r="F387" cm="1">
        <f t="array" ref="F387">_xlfn.XLOOKUP(Table8162123[Bill],Table2[Bill],Table2[Agree Value])</f>
        <v>1</v>
      </c>
      <c r="G387">
        <f>IF(_773[[#This Row],[Value]]=_773[[#This Row],[Agree]],_773[[#This Row],[Count]],0)</f>
        <v>5</v>
      </c>
      <c r="H387" cm="1">
        <f t="array" ref="H387">_xlfn.XLOOKUP(Table8162123[Bill],Table2[Bill],Table2[Weight?],"Error")</f>
        <v>5</v>
      </c>
    </row>
    <row r="388" spans="1:8" x14ac:dyDescent="0.2">
      <c r="A388" t="s">
        <v>436</v>
      </c>
      <c r="B388" t="s">
        <v>5</v>
      </c>
      <c r="C388" t="s">
        <v>6</v>
      </c>
      <c r="D388" t="s">
        <v>3</v>
      </c>
      <c r="E388">
        <f>IF(_773[[#This Row],[Vote]]="YEA",1,0)</f>
        <v>0</v>
      </c>
      <c r="F388" cm="1">
        <f t="array" ref="F388">_xlfn.XLOOKUP(Table8162123[Bill],Table2[Bill],Table2[Agree Value])</f>
        <v>1</v>
      </c>
      <c r="G388">
        <f>IF(_773[[#This Row],[Value]]=_773[[#This Row],[Agree]],_773[[#This Row],[Count]],0)</f>
        <v>0</v>
      </c>
      <c r="H388" cm="1">
        <f t="array" ref="H388">_xlfn.XLOOKUP(Table8162123[Bill],Table2[Bill],Table2[Weight?],"Error")</f>
        <v>5</v>
      </c>
    </row>
    <row r="389" spans="1:8" x14ac:dyDescent="0.2">
      <c r="A389" t="s">
        <v>437</v>
      </c>
      <c r="B389" t="s">
        <v>1</v>
      </c>
      <c r="C389" t="s">
        <v>9</v>
      </c>
      <c r="D389" t="s">
        <v>7</v>
      </c>
      <c r="E389">
        <f>IF(_773[[#This Row],[Vote]]="YEA",1,0)</f>
        <v>1</v>
      </c>
      <c r="F389" cm="1">
        <f t="array" ref="F389">_xlfn.XLOOKUP(Table8162123[Bill],Table2[Bill],Table2[Agree Value])</f>
        <v>1</v>
      </c>
      <c r="G389">
        <f>IF(_773[[#This Row],[Value]]=_773[[#This Row],[Agree]],_773[[#This Row],[Count]],0)</f>
        <v>5</v>
      </c>
      <c r="H389" cm="1">
        <f t="array" ref="H389">_xlfn.XLOOKUP(Table8162123[Bill],Table2[Bill],Table2[Weight?],"Error")</f>
        <v>5</v>
      </c>
    </row>
    <row r="390" spans="1:8" x14ac:dyDescent="0.2">
      <c r="A390" t="s">
        <v>438</v>
      </c>
      <c r="B390" t="s">
        <v>1</v>
      </c>
      <c r="C390" t="s">
        <v>31</v>
      </c>
      <c r="D390" t="s">
        <v>7</v>
      </c>
      <c r="E390">
        <f>IF(_773[[#This Row],[Vote]]="YEA",1,0)</f>
        <v>1</v>
      </c>
      <c r="F390" cm="1">
        <f t="array" ref="F390">_xlfn.XLOOKUP(Table8162123[Bill],Table2[Bill],Table2[Agree Value])</f>
        <v>1</v>
      </c>
      <c r="G390">
        <f>IF(_773[[#This Row],[Value]]=_773[[#This Row],[Agree]],_773[[#This Row],[Count]],0)</f>
        <v>5</v>
      </c>
      <c r="H390" cm="1">
        <f t="array" ref="H390">_xlfn.XLOOKUP(Table8162123[Bill],Table2[Bill],Table2[Weight?],"Error")</f>
        <v>5</v>
      </c>
    </row>
    <row r="391" spans="1:8" x14ac:dyDescent="0.2">
      <c r="A391" t="s">
        <v>439</v>
      </c>
      <c r="B391" t="s">
        <v>1</v>
      </c>
      <c r="C391" t="s">
        <v>9</v>
      </c>
      <c r="D391" t="s">
        <v>3</v>
      </c>
      <c r="E391">
        <f>IF(_773[[#This Row],[Vote]]="YEA",1,0)</f>
        <v>0</v>
      </c>
      <c r="F391" cm="1">
        <f t="array" ref="F391">_xlfn.XLOOKUP(Table8162123[Bill],Table2[Bill],Table2[Agree Value])</f>
        <v>1</v>
      </c>
      <c r="G391">
        <f>IF(_773[[#This Row],[Value]]=_773[[#This Row],[Agree]],_773[[#This Row],[Count]],0)</f>
        <v>0</v>
      </c>
      <c r="H391" cm="1">
        <f t="array" ref="H391">_xlfn.XLOOKUP(Table8162123[Bill],Table2[Bill],Table2[Weight?],"Error")</f>
        <v>5</v>
      </c>
    </row>
    <row r="392" spans="1:8" x14ac:dyDescent="0.2">
      <c r="A392" t="s">
        <v>440</v>
      </c>
      <c r="B392" t="s">
        <v>5</v>
      </c>
      <c r="C392" t="s">
        <v>64</v>
      </c>
      <c r="D392" t="s">
        <v>3</v>
      </c>
      <c r="E392">
        <f>IF(_773[[#This Row],[Vote]]="YEA",1,0)</f>
        <v>0</v>
      </c>
      <c r="F392" cm="1">
        <f t="array" ref="F392">_xlfn.XLOOKUP(Table8162123[Bill],Table2[Bill],Table2[Agree Value])</f>
        <v>1</v>
      </c>
      <c r="G392">
        <f>IF(_773[[#This Row],[Value]]=_773[[#This Row],[Agree]],_773[[#This Row],[Count]],0)</f>
        <v>0</v>
      </c>
      <c r="H392" cm="1">
        <f t="array" ref="H392">_xlfn.XLOOKUP(Table8162123[Bill],Table2[Bill],Table2[Weight?],"Error")</f>
        <v>5</v>
      </c>
    </row>
    <row r="393" spans="1:8" x14ac:dyDescent="0.2">
      <c r="A393" t="s">
        <v>441</v>
      </c>
      <c r="B393" t="s">
        <v>1</v>
      </c>
      <c r="C393" t="s">
        <v>45</v>
      </c>
      <c r="D393" t="s">
        <v>7</v>
      </c>
      <c r="E393">
        <f>IF(_773[[#This Row],[Vote]]="YEA",1,0)</f>
        <v>1</v>
      </c>
      <c r="F393" cm="1">
        <f t="array" ref="F393">_xlfn.XLOOKUP(Table8162123[Bill],Table2[Bill],Table2[Agree Value])</f>
        <v>1</v>
      </c>
      <c r="G393">
        <f>IF(_773[[#This Row],[Value]]=_773[[#This Row],[Agree]],_773[[#This Row],[Count]],0)</f>
        <v>5</v>
      </c>
      <c r="H393" cm="1">
        <f t="array" ref="H393">_xlfn.XLOOKUP(Table8162123[Bill],Table2[Bill],Table2[Weight?],"Error")</f>
        <v>5</v>
      </c>
    </row>
    <row r="394" spans="1:8" x14ac:dyDescent="0.2">
      <c r="A394" t="s">
        <v>442</v>
      </c>
      <c r="B394" t="s">
        <v>1</v>
      </c>
      <c r="C394" t="s">
        <v>9</v>
      </c>
      <c r="D394" t="s">
        <v>7</v>
      </c>
      <c r="E394">
        <f>IF(_773[[#This Row],[Vote]]="YEA",1,0)</f>
        <v>1</v>
      </c>
      <c r="F394" cm="1">
        <f t="array" ref="F394">_xlfn.XLOOKUP(Table8162123[Bill],Table2[Bill],Table2[Agree Value])</f>
        <v>1</v>
      </c>
      <c r="G394">
        <f>IF(_773[[#This Row],[Value]]=_773[[#This Row],[Agree]],_773[[#This Row],[Count]],0)</f>
        <v>5</v>
      </c>
      <c r="H394" cm="1">
        <f t="array" ref="H394">_xlfn.XLOOKUP(Table8162123[Bill],Table2[Bill],Table2[Weight?],"Error")</f>
        <v>5</v>
      </c>
    </row>
    <row r="395" spans="1:8" x14ac:dyDescent="0.2">
      <c r="A395" t="s">
        <v>443</v>
      </c>
      <c r="B395" t="s">
        <v>1</v>
      </c>
      <c r="C395" t="s">
        <v>161</v>
      </c>
      <c r="D395" t="s">
        <v>7</v>
      </c>
      <c r="E395">
        <f>IF(_773[[#This Row],[Vote]]="YEA",1,0)</f>
        <v>1</v>
      </c>
      <c r="F395" cm="1">
        <f t="array" ref="F395">_xlfn.XLOOKUP(Table8162123[Bill],Table2[Bill],Table2[Agree Value])</f>
        <v>1</v>
      </c>
      <c r="G395">
        <f>IF(_773[[#This Row],[Value]]=_773[[#This Row],[Agree]],_773[[#This Row],[Count]],0)</f>
        <v>5</v>
      </c>
      <c r="H395" cm="1">
        <f t="array" ref="H395">_xlfn.XLOOKUP(Table8162123[Bill],Table2[Bill],Table2[Weight?],"Error")</f>
        <v>5</v>
      </c>
    </row>
    <row r="396" spans="1:8" x14ac:dyDescent="0.2">
      <c r="A396" t="s">
        <v>444</v>
      </c>
      <c r="B396" t="s">
        <v>5</v>
      </c>
      <c r="C396" t="s">
        <v>66</v>
      </c>
      <c r="D396" t="s">
        <v>3</v>
      </c>
      <c r="E396">
        <f>IF(_773[[#This Row],[Vote]]="YEA",1,0)</f>
        <v>0</v>
      </c>
      <c r="F396" cm="1">
        <f t="array" ref="F396">_xlfn.XLOOKUP(Table8162123[Bill],Table2[Bill],Table2[Agree Value])</f>
        <v>1</v>
      </c>
      <c r="G396">
        <f>IF(_773[[#This Row],[Value]]=_773[[#This Row],[Agree]],_773[[#This Row],[Count]],0)</f>
        <v>0</v>
      </c>
      <c r="H396" cm="1">
        <f t="array" ref="H396">_xlfn.XLOOKUP(Table8162123[Bill],Table2[Bill],Table2[Weight?],"Error")</f>
        <v>5</v>
      </c>
    </row>
    <row r="397" spans="1:8" x14ac:dyDescent="0.2">
      <c r="A397" t="s">
        <v>445</v>
      </c>
      <c r="B397" t="s">
        <v>5</v>
      </c>
      <c r="C397" t="s">
        <v>169</v>
      </c>
      <c r="D397" t="s">
        <v>3</v>
      </c>
      <c r="E397">
        <f>IF(_773[[#This Row],[Vote]]="YEA",1,0)</f>
        <v>0</v>
      </c>
      <c r="F397" cm="1">
        <f t="array" ref="F397">_xlfn.XLOOKUP(Table8162123[Bill],Table2[Bill],Table2[Agree Value])</f>
        <v>1</v>
      </c>
      <c r="G397">
        <f>IF(_773[[#This Row],[Value]]=_773[[#This Row],[Agree]],_773[[#This Row],[Count]],0)</f>
        <v>0</v>
      </c>
      <c r="H397" cm="1">
        <f t="array" ref="H397">_xlfn.XLOOKUP(Table8162123[Bill],Table2[Bill],Table2[Weight?],"Error")</f>
        <v>5</v>
      </c>
    </row>
    <row r="398" spans="1:8" x14ac:dyDescent="0.2">
      <c r="A398" t="s">
        <v>446</v>
      </c>
      <c r="B398" t="s">
        <v>5</v>
      </c>
      <c r="C398" t="s">
        <v>108</v>
      </c>
      <c r="D398" t="s">
        <v>3</v>
      </c>
      <c r="E398">
        <f>IF(_773[[#This Row],[Vote]]="YEA",1,0)</f>
        <v>0</v>
      </c>
      <c r="F398" cm="1">
        <f t="array" ref="F398">_xlfn.XLOOKUP(Table8162123[Bill],Table2[Bill],Table2[Agree Value])</f>
        <v>1</v>
      </c>
      <c r="G398">
        <f>IF(_773[[#This Row],[Value]]=_773[[#This Row],[Agree]],_773[[#This Row],[Count]],0)</f>
        <v>0</v>
      </c>
      <c r="H398" cm="1">
        <f t="array" ref="H398">_xlfn.XLOOKUP(Table8162123[Bill],Table2[Bill],Table2[Weight?],"Error")</f>
        <v>5</v>
      </c>
    </row>
    <row r="399" spans="1:8" x14ac:dyDescent="0.2">
      <c r="A399" t="s">
        <v>447</v>
      </c>
      <c r="B399" t="s">
        <v>1</v>
      </c>
      <c r="C399" t="s">
        <v>19</v>
      </c>
      <c r="D399" t="s">
        <v>400</v>
      </c>
      <c r="E399">
        <f>IF(_773[[#This Row],[Vote]]="YEA",1,0)</f>
        <v>0</v>
      </c>
      <c r="F399" cm="1">
        <f t="array" ref="F399">_xlfn.XLOOKUP(Table8162123[Bill],Table2[Bill],Table2[Agree Value])</f>
        <v>1</v>
      </c>
      <c r="G399">
        <f>IF(_773[[#This Row],[Value]]=_773[[#This Row],[Agree]],_773[[#This Row],[Count]],0)</f>
        <v>0</v>
      </c>
      <c r="H399" cm="1">
        <f t="array" ref="H399">_xlfn.XLOOKUP(Table8162123[Bill],Table2[Bill],Table2[Weight?],"Error")</f>
        <v>5</v>
      </c>
    </row>
    <row r="400" spans="1:8" x14ac:dyDescent="0.2">
      <c r="A400" t="s">
        <v>448</v>
      </c>
      <c r="B400" t="s">
        <v>1</v>
      </c>
      <c r="C400" t="s">
        <v>45</v>
      </c>
      <c r="D400" t="s">
        <v>3</v>
      </c>
      <c r="E400">
        <f>IF(_773[[#This Row],[Vote]]="YEA",1,0)</f>
        <v>0</v>
      </c>
      <c r="F400" cm="1">
        <f t="array" ref="F400">_xlfn.XLOOKUP(Table8162123[Bill],Table2[Bill],Table2[Agree Value])</f>
        <v>1</v>
      </c>
      <c r="G400">
        <f>IF(_773[[#This Row],[Value]]=_773[[#This Row],[Agree]],_773[[#This Row],[Count]],0)</f>
        <v>0</v>
      </c>
      <c r="H400" cm="1">
        <f t="array" ref="H400">_xlfn.XLOOKUP(Table8162123[Bill],Table2[Bill],Table2[Weight?],"Error")</f>
        <v>5</v>
      </c>
    </row>
    <row r="401" spans="1:8" x14ac:dyDescent="0.2">
      <c r="A401" t="s">
        <v>449</v>
      </c>
      <c r="B401" t="s">
        <v>1</v>
      </c>
      <c r="C401" t="s">
        <v>94</v>
      </c>
      <c r="D401" t="s">
        <v>7</v>
      </c>
      <c r="E401">
        <f>IF(_773[[#This Row],[Vote]]="YEA",1,0)</f>
        <v>1</v>
      </c>
      <c r="F401" cm="1">
        <f t="array" ref="F401">_xlfn.XLOOKUP(Table8162123[Bill],Table2[Bill],Table2[Agree Value])</f>
        <v>1</v>
      </c>
      <c r="G401">
        <f>IF(_773[[#This Row],[Value]]=_773[[#This Row],[Agree]],_773[[#This Row],[Count]],0)</f>
        <v>5</v>
      </c>
      <c r="H401" cm="1">
        <f t="array" ref="H401">_xlfn.XLOOKUP(Table8162123[Bill],Table2[Bill],Table2[Weight?],"Error")</f>
        <v>5</v>
      </c>
    </row>
    <row r="402" spans="1:8" x14ac:dyDescent="0.2">
      <c r="A402" t="s">
        <v>450</v>
      </c>
      <c r="B402" t="s">
        <v>1</v>
      </c>
      <c r="C402" t="s">
        <v>64</v>
      </c>
      <c r="D402" t="s">
        <v>7</v>
      </c>
      <c r="E402">
        <f>IF(_773[[#This Row],[Vote]]="YEA",1,0)</f>
        <v>1</v>
      </c>
      <c r="F402" cm="1">
        <f t="array" ref="F402">_xlfn.XLOOKUP(Table8162123[Bill],Table2[Bill],Table2[Agree Value])</f>
        <v>1</v>
      </c>
      <c r="G402">
        <f>IF(_773[[#This Row],[Value]]=_773[[#This Row],[Agree]],_773[[#This Row],[Count]],0)</f>
        <v>5</v>
      </c>
      <c r="H402" cm="1">
        <f t="array" ref="H402">_xlfn.XLOOKUP(Table8162123[Bill],Table2[Bill],Table2[Weight?],"Error")</f>
        <v>5</v>
      </c>
    </row>
    <row r="403" spans="1:8" x14ac:dyDescent="0.2">
      <c r="A403" t="s">
        <v>451</v>
      </c>
      <c r="B403" t="s">
        <v>1</v>
      </c>
      <c r="C403" t="s">
        <v>9</v>
      </c>
      <c r="D403" t="s">
        <v>7</v>
      </c>
      <c r="E403">
        <f>IF(_773[[#This Row],[Vote]]="YEA",1,0)</f>
        <v>1</v>
      </c>
      <c r="F403" cm="1">
        <f t="array" ref="F403">_xlfn.XLOOKUP(Table8162123[Bill],Table2[Bill],Table2[Agree Value])</f>
        <v>1</v>
      </c>
      <c r="G403">
        <f>IF(_773[[#This Row],[Value]]=_773[[#This Row],[Agree]],_773[[#This Row],[Count]],0)</f>
        <v>5</v>
      </c>
      <c r="H403" cm="1">
        <f t="array" ref="H403">_xlfn.XLOOKUP(Table8162123[Bill],Table2[Bill],Table2[Weight?],"Error")</f>
        <v>5</v>
      </c>
    </row>
    <row r="404" spans="1:8" x14ac:dyDescent="0.2">
      <c r="A404" t="s">
        <v>452</v>
      </c>
      <c r="B404" t="s">
        <v>1</v>
      </c>
      <c r="C404" t="s">
        <v>64</v>
      </c>
      <c r="D404" t="s">
        <v>7</v>
      </c>
      <c r="E404">
        <f>IF(_773[[#This Row],[Vote]]="YEA",1,0)</f>
        <v>1</v>
      </c>
      <c r="F404" cm="1">
        <f t="array" ref="F404">_xlfn.XLOOKUP(Table8162123[Bill],Table2[Bill],Table2[Agree Value])</f>
        <v>1</v>
      </c>
      <c r="G404">
        <f>IF(_773[[#This Row],[Value]]=_773[[#This Row],[Agree]],_773[[#This Row],[Count]],0)</f>
        <v>5</v>
      </c>
      <c r="H404" cm="1">
        <f t="array" ref="H404">_xlfn.XLOOKUP(Table8162123[Bill],Table2[Bill],Table2[Weight?],"Error")</f>
        <v>5</v>
      </c>
    </row>
    <row r="405" spans="1:8" x14ac:dyDescent="0.2">
      <c r="A405" t="s">
        <v>453</v>
      </c>
      <c r="B405" t="s">
        <v>1</v>
      </c>
      <c r="C405" t="s">
        <v>24</v>
      </c>
      <c r="D405" t="s">
        <v>7</v>
      </c>
      <c r="E405">
        <f>IF(_773[[#This Row],[Vote]]="YEA",1,0)</f>
        <v>1</v>
      </c>
      <c r="F405" cm="1">
        <f t="array" ref="F405">_xlfn.XLOOKUP(Table8162123[Bill],Table2[Bill],Table2[Agree Value])</f>
        <v>1</v>
      </c>
      <c r="G405">
        <f>IF(_773[[#This Row],[Value]]=_773[[#This Row],[Agree]],_773[[#This Row],[Count]],0)</f>
        <v>5</v>
      </c>
      <c r="H405" cm="1">
        <f t="array" ref="H405">_xlfn.XLOOKUP(Table8162123[Bill],Table2[Bill],Table2[Weight?],"Error")</f>
        <v>5</v>
      </c>
    </row>
    <row r="406" spans="1:8" x14ac:dyDescent="0.2">
      <c r="A406" t="s">
        <v>454</v>
      </c>
      <c r="B406" t="s">
        <v>1</v>
      </c>
      <c r="C406" t="s">
        <v>219</v>
      </c>
      <c r="D406" t="s">
        <v>7</v>
      </c>
      <c r="E406">
        <f>IF(_773[[#This Row],[Vote]]="YEA",1,0)</f>
        <v>1</v>
      </c>
      <c r="F406" cm="1">
        <f t="array" ref="F406">_xlfn.XLOOKUP(Table8162123[Bill],Table2[Bill],Table2[Agree Value])</f>
        <v>1</v>
      </c>
      <c r="G406">
        <f>IF(_773[[#This Row],[Value]]=_773[[#This Row],[Agree]],_773[[#This Row],[Count]],0)</f>
        <v>5</v>
      </c>
      <c r="H406" cm="1">
        <f t="array" ref="H406">_xlfn.XLOOKUP(Table8162123[Bill],Table2[Bill],Table2[Weight?],"Error")</f>
        <v>5</v>
      </c>
    </row>
    <row r="407" spans="1:8" x14ac:dyDescent="0.2">
      <c r="A407" t="s">
        <v>455</v>
      </c>
      <c r="B407" t="s">
        <v>5</v>
      </c>
      <c r="C407" t="s">
        <v>31</v>
      </c>
      <c r="D407" t="s">
        <v>3</v>
      </c>
      <c r="E407">
        <f>IF(_773[[#This Row],[Vote]]="YEA",1,0)</f>
        <v>0</v>
      </c>
      <c r="F407" cm="1">
        <f t="array" ref="F407">_xlfn.XLOOKUP(Table8162123[Bill],Table2[Bill],Table2[Agree Value])</f>
        <v>1</v>
      </c>
      <c r="G407">
        <f>IF(_773[[#This Row],[Value]]=_773[[#This Row],[Agree]],_773[[#This Row],[Count]],0)</f>
        <v>0</v>
      </c>
      <c r="H407" cm="1">
        <f t="array" ref="H407">_xlfn.XLOOKUP(Table8162123[Bill],Table2[Bill],Table2[Weight?],"Error")</f>
        <v>5</v>
      </c>
    </row>
    <row r="408" spans="1:8" x14ac:dyDescent="0.2">
      <c r="A408" t="s">
        <v>456</v>
      </c>
      <c r="B408" t="s">
        <v>1</v>
      </c>
      <c r="C408" t="s">
        <v>62</v>
      </c>
      <c r="D408" t="s">
        <v>7</v>
      </c>
      <c r="E408">
        <f>IF(_773[[#This Row],[Vote]]="YEA",1,0)</f>
        <v>1</v>
      </c>
      <c r="F408" cm="1">
        <f t="array" ref="F408">_xlfn.XLOOKUP(Table8162123[Bill],Table2[Bill],Table2[Agree Value])</f>
        <v>1</v>
      </c>
      <c r="G408">
        <f>IF(_773[[#This Row],[Value]]=_773[[#This Row],[Agree]],_773[[#This Row],[Count]],0)</f>
        <v>5</v>
      </c>
      <c r="H408" cm="1">
        <f t="array" ref="H408">_xlfn.XLOOKUP(Table8162123[Bill],Table2[Bill],Table2[Weight?],"Error")</f>
        <v>5</v>
      </c>
    </row>
    <row r="409" spans="1:8" x14ac:dyDescent="0.2">
      <c r="A409" t="s">
        <v>457</v>
      </c>
      <c r="B409" t="s">
        <v>5</v>
      </c>
      <c r="C409" t="s">
        <v>9</v>
      </c>
      <c r="D409" t="s">
        <v>3</v>
      </c>
      <c r="E409">
        <f>IF(_773[[#This Row],[Vote]]="YEA",1,0)</f>
        <v>0</v>
      </c>
      <c r="F409" cm="1">
        <f t="array" ref="F409">_xlfn.XLOOKUP(Table8162123[Bill],Table2[Bill],Table2[Agree Value])</f>
        <v>1</v>
      </c>
      <c r="G409">
        <f>IF(_773[[#This Row],[Value]]=_773[[#This Row],[Agree]],_773[[#This Row],[Count]],0)</f>
        <v>0</v>
      </c>
      <c r="H409" cm="1">
        <f t="array" ref="H409">_xlfn.XLOOKUP(Table8162123[Bill],Table2[Bill],Table2[Weight?],"Error")</f>
        <v>5</v>
      </c>
    </row>
    <row r="410" spans="1:8" x14ac:dyDescent="0.2">
      <c r="A410" t="s">
        <v>458</v>
      </c>
      <c r="B410" t="s">
        <v>5</v>
      </c>
      <c r="C410" t="s">
        <v>203</v>
      </c>
      <c r="D410" t="s">
        <v>3</v>
      </c>
      <c r="E410">
        <f>IF(_773[[#This Row],[Vote]]="YEA",1,0)</f>
        <v>0</v>
      </c>
      <c r="F410" cm="1">
        <f t="array" ref="F410">_xlfn.XLOOKUP(Table8162123[Bill],Table2[Bill],Table2[Agree Value])</f>
        <v>1</v>
      </c>
      <c r="G410">
        <f>IF(_773[[#This Row],[Value]]=_773[[#This Row],[Agree]],_773[[#This Row],[Count]],0)</f>
        <v>0</v>
      </c>
      <c r="H410" cm="1">
        <f t="array" ref="H410">_xlfn.XLOOKUP(Table8162123[Bill],Table2[Bill],Table2[Weight?],"Error")</f>
        <v>5</v>
      </c>
    </row>
    <row r="411" spans="1:8" x14ac:dyDescent="0.2">
      <c r="A411" t="s">
        <v>459</v>
      </c>
      <c r="B411" t="s">
        <v>5</v>
      </c>
      <c r="C411" t="s">
        <v>15</v>
      </c>
      <c r="D411" t="s">
        <v>400</v>
      </c>
      <c r="E411">
        <f>IF(_773[[#This Row],[Vote]]="YEA",1,0)</f>
        <v>0</v>
      </c>
      <c r="F411" cm="1">
        <f t="array" ref="F411">_xlfn.XLOOKUP(Table8162123[Bill],Table2[Bill],Table2[Agree Value])</f>
        <v>1</v>
      </c>
      <c r="G411">
        <f>IF(_773[[#This Row],[Value]]=_773[[#This Row],[Agree]],_773[[#This Row],[Count]],0)</f>
        <v>0</v>
      </c>
      <c r="H411" cm="1">
        <f t="array" ref="H411">_xlfn.XLOOKUP(Table8162123[Bill],Table2[Bill],Table2[Weight?],"Error")</f>
        <v>5</v>
      </c>
    </row>
    <row r="412" spans="1:8" x14ac:dyDescent="0.2">
      <c r="A412" t="s">
        <v>460</v>
      </c>
      <c r="B412" t="s">
        <v>5</v>
      </c>
      <c r="C412" t="s">
        <v>169</v>
      </c>
      <c r="D412" t="s">
        <v>3</v>
      </c>
      <c r="E412">
        <f>IF(_773[[#This Row],[Vote]]="YEA",1,0)</f>
        <v>0</v>
      </c>
      <c r="F412" cm="1">
        <f t="array" ref="F412">_xlfn.XLOOKUP(Table8162123[Bill],Table2[Bill],Table2[Agree Value])</f>
        <v>1</v>
      </c>
      <c r="G412">
        <f>IF(_773[[#This Row],[Value]]=_773[[#This Row],[Agree]],_773[[#This Row],[Count]],0)</f>
        <v>0</v>
      </c>
      <c r="H412" cm="1">
        <f t="array" ref="H412">_xlfn.XLOOKUP(Table8162123[Bill],Table2[Bill],Table2[Weight?],"Error")</f>
        <v>5</v>
      </c>
    </row>
    <row r="413" spans="1:8" x14ac:dyDescent="0.2">
      <c r="A413" t="s">
        <v>461</v>
      </c>
      <c r="B413" t="s">
        <v>1</v>
      </c>
      <c r="C413" t="s">
        <v>9</v>
      </c>
      <c r="D413" t="s">
        <v>7</v>
      </c>
      <c r="E413">
        <f>IF(_773[[#This Row],[Vote]]="YEA",1,0)</f>
        <v>1</v>
      </c>
      <c r="F413" cm="1">
        <f t="array" ref="F413">_xlfn.XLOOKUP(Table8162123[Bill],Table2[Bill],Table2[Agree Value])</f>
        <v>1</v>
      </c>
      <c r="G413">
        <f>IF(_773[[#This Row],[Value]]=_773[[#This Row],[Agree]],_773[[#This Row],[Count]],0)</f>
        <v>5</v>
      </c>
      <c r="H413" cm="1">
        <f t="array" ref="H413">_xlfn.XLOOKUP(Table8162123[Bill],Table2[Bill],Table2[Weight?],"Error")</f>
        <v>5</v>
      </c>
    </row>
    <row r="414" spans="1:8" x14ac:dyDescent="0.2">
      <c r="A414" t="s">
        <v>462</v>
      </c>
      <c r="B414" t="s">
        <v>1</v>
      </c>
      <c r="C414" t="s">
        <v>287</v>
      </c>
      <c r="D414" t="s">
        <v>7</v>
      </c>
      <c r="E414">
        <f>IF(_773[[#This Row],[Vote]]="YEA",1,0)</f>
        <v>1</v>
      </c>
      <c r="F414" cm="1">
        <f t="array" ref="F414">_xlfn.XLOOKUP(Table8162123[Bill],Table2[Bill],Table2[Agree Value])</f>
        <v>1</v>
      </c>
      <c r="G414">
        <f>IF(_773[[#This Row],[Value]]=_773[[#This Row],[Agree]],_773[[#This Row],[Count]],0)</f>
        <v>5</v>
      </c>
      <c r="H414" cm="1">
        <f t="array" ref="H414">_xlfn.XLOOKUP(Table8162123[Bill],Table2[Bill],Table2[Weight?],"Error")</f>
        <v>5</v>
      </c>
    </row>
    <row r="415" spans="1:8" x14ac:dyDescent="0.2">
      <c r="A415" t="s">
        <v>463</v>
      </c>
      <c r="B415" t="s">
        <v>1</v>
      </c>
      <c r="C415" t="s">
        <v>15</v>
      </c>
      <c r="D415" t="s">
        <v>510</v>
      </c>
      <c r="E415">
        <f>IF(_773[[#This Row],[Vote]]="YEA",1,0)</f>
        <v>0</v>
      </c>
      <c r="F415" cm="1">
        <f t="array" ref="F415">_xlfn.XLOOKUP(Table8162123[Bill],Table2[Bill],Table2[Agree Value])</f>
        <v>1</v>
      </c>
      <c r="G415">
        <f>IF(_773[[#This Row],[Value]]=_773[[#This Row],[Agree]],_773[[#This Row],[Count]],0)</f>
        <v>0</v>
      </c>
      <c r="H415" cm="1">
        <f t="array" ref="H415">_xlfn.XLOOKUP(Table8162123[Bill],Table2[Bill],Table2[Weight?],"Error")</f>
        <v>5</v>
      </c>
    </row>
    <row r="416" spans="1:8" x14ac:dyDescent="0.2">
      <c r="A416" t="s">
        <v>464</v>
      </c>
      <c r="B416" t="s">
        <v>1</v>
      </c>
      <c r="C416" t="s">
        <v>64</v>
      </c>
      <c r="D416" t="s">
        <v>7</v>
      </c>
      <c r="E416">
        <f>IF(_773[[#This Row],[Vote]]="YEA",1,0)</f>
        <v>1</v>
      </c>
      <c r="F416" cm="1">
        <f t="array" ref="F416">_xlfn.XLOOKUP(Table8162123[Bill],Table2[Bill],Table2[Agree Value])</f>
        <v>1</v>
      </c>
      <c r="G416">
        <f>IF(_773[[#This Row],[Value]]=_773[[#This Row],[Agree]],_773[[#This Row],[Count]],0)</f>
        <v>5</v>
      </c>
      <c r="H416" cm="1">
        <f t="array" ref="H416">_xlfn.XLOOKUP(Table8162123[Bill],Table2[Bill],Table2[Weight?],"Error")</f>
        <v>5</v>
      </c>
    </row>
    <row r="417" spans="1:8" x14ac:dyDescent="0.2">
      <c r="A417" t="s">
        <v>465</v>
      </c>
      <c r="B417" t="s">
        <v>5</v>
      </c>
      <c r="C417" t="s">
        <v>11</v>
      </c>
      <c r="D417" t="s">
        <v>3</v>
      </c>
      <c r="E417">
        <f>IF(_773[[#This Row],[Vote]]="YEA",1,0)</f>
        <v>0</v>
      </c>
      <c r="F417" cm="1">
        <f t="array" ref="F417">_xlfn.XLOOKUP(Table8162123[Bill],Table2[Bill],Table2[Agree Value])</f>
        <v>1</v>
      </c>
      <c r="G417">
        <f>IF(_773[[#This Row],[Value]]=_773[[#This Row],[Agree]],_773[[#This Row],[Count]],0)</f>
        <v>0</v>
      </c>
      <c r="H417" cm="1">
        <f t="array" ref="H417">_xlfn.XLOOKUP(Table8162123[Bill],Table2[Bill],Table2[Weight?],"Error")</f>
        <v>5</v>
      </c>
    </row>
    <row r="418" spans="1:8" x14ac:dyDescent="0.2">
      <c r="A418" t="s">
        <v>466</v>
      </c>
      <c r="B418" t="s">
        <v>5</v>
      </c>
      <c r="C418" t="s">
        <v>45</v>
      </c>
      <c r="D418" t="s">
        <v>3</v>
      </c>
      <c r="E418">
        <f>IF(_773[[#This Row],[Vote]]="YEA",1,0)</f>
        <v>0</v>
      </c>
      <c r="F418" cm="1">
        <f t="array" ref="F418">_xlfn.XLOOKUP(Table8162123[Bill],Table2[Bill],Table2[Agree Value])</f>
        <v>1</v>
      </c>
      <c r="G418">
        <f>IF(_773[[#This Row],[Value]]=_773[[#This Row],[Agree]],_773[[#This Row],[Count]],0)</f>
        <v>0</v>
      </c>
      <c r="H418" cm="1">
        <f t="array" ref="H418">_xlfn.XLOOKUP(Table8162123[Bill],Table2[Bill],Table2[Weight?],"Error")</f>
        <v>5</v>
      </c>
    </row>
    <row r="419" spans="1:8" x14ac:dyDescent="0.2">
      <c r="A419" t="s">
        <v>467</v>
      </c>
      <c r="B419" t="s">
        <v>5</v>
      </c>
      <c r="C419" t="s">
        <v>39</v>
      </c>
      <c r="D419" t="s">
        <v>3</v>
      </c>
      <c r="E419">
        <f>IF(_773[[#This Row],[Vote]]="YEA",1,0)</f>
        <v>0</v>
      </c>
      <c r="F419" cm="1">
        <f t="array" ref="F419">_xlfn.XLOOKUP(Table8162123[Bill],Table2[Bill],Table2[Agree Value])</f>
        <v>1</v>
      </c>
      <c r="G419">
        <f>IF(_773[[#This Row],[Value]]=_773[[#This Row],[Agree]],_773[[#This Row],[Count]],0)</f>
        <v>0</v>
      </c>
      <c r="H419" cm="1">
        <f t="array" ref="H419">_xlfn.XLOOKUP(Table8162123[Bill],Table2[Bill],Table2[Weight?],"Error")</f>
        <v>5</v>
      </c>
    </row>
    <row r="420" spans="1:8" x14ac:dyDescent="0.2">
      <c r="A420" t="s">
        <v>468</v>
      </c>
      <c r="B420" t="s">
        <v>1</v>
      </c>
      <c r="C420" t="s">
        <v>39</v>
      </c>
      <c r="D420" t="s">
        <v>7</v>
      </c>
      <c r="E420">
        <f>IF(_773[[#This Row],[Vote]]="YEA",1,0)</f>
        <v>1</v>
      </c>
      <c r="F420" cm="1">
        <f t="array" ref="F420">_xlfn.XLOOKUP(Table8162123[Bill],Table2[Bill],Table2[Agree Value])</f>
        <v>1</v>
      </c>
      <c r="G420">
        <f>IF(_773[[#This Row],[Value]]=_773[[#This Row],[Agree]],_773[[#This Row],[Count]],0)</f>
        <v>5</v>
      </c>
      <c r="H420" cm="1">
        <f t="array" ref="H420">_xlfn.XLOOKUP(Table8162123[Bill],Table2[Bill],Table2[Weight?],"Error")</f>
        <v>5</v>
      </c>
    </row>
    <row r="421" spans="1:8" x14ac:dyDescent="0.2">
      <c r="A421" t="s">
        <v>469</v>
      </c>
      <c r="B421" t="s">
        <v>1</v>
      </c>
      <c r="C421" t="s">
        <v>9</v>
      </c>
      <c r="D421" t="s">
        <v>7</v>
      </c>
      <c r="E421">
        <f>IF(_773[[#This Row],[Vote]]="YEA",1,0)</f>
        <v>1</v>
      </c>
      <c r="F421" cm="1">
        <f t="array" ref="F421">_xlfn.XLOOKUP(Table8162123[Bill],Table2[Bill],Table2[Agree Value])</f>
        <v>1</v>
      </c>
      <c r="G421">
        <f>IF(_773[[#This Row],[Value]]=_773[[#This Row],[Agree]],_773[[#This Row],[Count]],0)</f>
        <v>5</v>
      </c>
      <c r="H421" cm="1">
        <f t="array" ref="H421">_xlfn.XLOOKUP(Table8162123[Bill],Table2[Bill],Table2[Weight?],"Error")</f>
        <v>5</v>
      </c>
    </row>
    <row r="422" spans="1:8" x14ac:dyDescent="0.2">
      <c r="A422" t="s">
        <v>470</v>
      </c>
      <c r="B422" t="s">
        <v>1</v>
      </c>
      <c r="C422" t="s">
        <v>203</v>
      </c>
      <c r="D422" t="s">
        <v>7</v>
      </c>
      <c r="E422">
        <f>IF(_773[[#This Row],[Vote]]="YEA",1,0)</f>
        <v>1</v>
      </c>
      <c r="F422" cm="1">
        <f t="array" ref="F422">_xlfn.XLOOKUP(Table8162123[Bill],Table2[Bill],Table2[Agree Value])</f>
        <v>1</v>
      </c>
      <c r="G422">
        <f>IF(_773[[#This Row],[Value]]=_773[[#This Row],[Agree]],_773[[#This Row],[Count]],0)</f>
        <v>5</v>
      </c>
      <c r="H422" cm="1">
        <f t="array" ref="H422">_xlfn.XLOOKUP(Table8162123[Bill],Table2[Bill],Table2[Weight?],"Error")</f>
        <v>5</v>
      </c>
    </row>
    <row r="423" spans="1:8" x14ac:dyDescent="0.2">
      <c r="A423" t="s">
        <v>471</v>
      </c>
      <c r="B423" t="s">
        <v>5</v>
      </c>
      <c r="C423" t="s">
        <v>15</v>
      </c>
      <c r="D423" t="s">
        <v>3</v>
      </c>
      <c r="E423">
        <f>IF(_773[[#This Row],[Vote]]="YEA",1,0)</f>
        <v>0</v>
      </c>
      <c r="F423" cm="1">
        <f t="array" ref="F423">_xlfn.XLOOKUP(Table8162123[Bill],Table2[Bill],Table2[Agree Value])</f>
        <v>1</v>
      </c>
      <c r="G423">
        <f>IF(_773[[#This Row],[Value]]=_773[[#This Row],[Agree]],_773[[#This Row],[Count]],0)</f>
        <v>0</v>
      </c>
      <c r="H423" cm="1">
        <f t="array" ref="H423">_xlfn.XLOOKUP(Table8162123[Bill],Table2[Bill],Table2[Weight?],"Error")</f>
        <v>5</v>
      </c>
    </row>
    <row r="424" spans="1:8" x14ac:dyDescent="0.2">
      <c r="A424" t="s">
        <v>472</v>
      </c>
      <c r="B424" t="s">
        <v>5</v>
      </c>
      <c r="C424" t="s">
        <v>39</v>
      </c>
      <c r="D424" t="s">
        <v>3</v>
      </c>
      <c r="E424">
        <f>IF(_773[[#This Row],[Vote]]="YEA",1,0)</f>
        <v>0</v>
      </c>
      <c r="F424" cm="1">
        <f t="array" ref="F424">_xlfn.XLOOKUP(Table8162123[Bill],Table2[Bill],Table2[Agree Value])</f>
        <v>1</v>
      </c>
      <c r="G424">
        <f>IF(_773[[#This Row],[Value]]=_773[[#This Row],[Agree]],_773[[#This Row],[Count]],0)</f>
        <v>0</v>
      </c>
      <c r="H424" cm="1">
        <f t="array" ref="H424">_xlfn.XLOOKUP(Table8162123[Bill],Table2[Bill],Table2[Weight?],"Error")</f>
        <v>5</v>
      </c>
    </row>
    <row r="425" spans="1:8" x14ac:dyDescent="0.2">
      <c r="A425" t="s">
        <v>473</v>
      </c>
      <c r="B425" t="s">
        <v>5</v>
      </c>
      <c r="C425" t="s">
        <v>31</v>
      </c>
      <c r="D425" t="s">
        <v>3</v>
      </c>
      <c r="E425">
        <f>IF(_773[[#This Row],[Vote]]="YEA",1,0)</f>
        <v>0</v>
      </c>
      <c r="F425" cm="1">
        <f t="array" ref="F425">_xlfn.XLOOKUP(Table8162123[Bill],Table2[Bill],Table2[Agree Value])</f>
        <v>1</v>
      </c>
      <c r="G425">
        <f>IF(_773[[#This Row],[Value]]=_773[[#This Row],[Agree]],_773[[#This Row],[Count]],0)</f>
        <v>0</v>
      </c>
      <c r="H425" cm="1">
        <f t="array" ref="H425">_xlfn.XLOOKUP(Table8162123[Bill],Table2[Bill],Table2[Weight?],"Error")</f>
        <v>5</v>
      </c>
    </row>
    <row r="426" spans="1:8" x14ac:dyDescent="0.2">
      <c r="A426" t="s">
        <v>474</v>
      </c>
      <c r="B426" t="s">
        <v>5</v>
      </c>
      <c r="C426" t="s">
        <v>123</v>
      </c>
      <c r="D426" t="s">
        <v>3</v>
      </c>
      <c r="E426">
        <f>IF(_773[[#This Row],[Vote]]="YEA",1,0)</f>
        <v>0</v>
      </c>
      <c r="F426" cm="1">
        <f t="array" ref="F426">_xlfn.XLOOKUP(Table8162123[Bill],Table2[Bill],Table2[Agree Value])</f>
        <v>1</v>
      </c>
      <c r="G426">
        <f>IF(_773[[#This Row],[Value]]=_773[[#This Row],[Agree]],_773[[#This Row],[Count]],0)</f>
        <v>0</v>
      </c>
      <c r="H426" cm="1">
        <f t="array" ref="H426">_xlfn.XLOOKUP(Table8162123[Bill],Table2[Bill],Table2[Weight?],"Error")</f>
        <v>5</v>
      </c>
    </row>
    <row r="427" spans="1:8" x14ac:dyDescent="0.2">
      <c r="A427" t="s">
        <v>475</v>
      </c>
      <c r="B427" t="s">
        <v>1</v>
      </c>
      <c r="C427" t="s">
        <v>47</v>
      </c>
      <c r="D427" t="s">
        <v>400</v>
      </c>
      <c r="E427">
        <f>IF(_773[[#This Row],[Vote]]="YEA",1,0)</f>
        <v>0</v>
      </c>
      <c r="F427" cm="1">
        <f t="array" ref="F427">_xlfn.XLOOKUP(Table8162123[Bill],Table2[Bill],Table2[Agree Value])</f>
        <v>1</v>
      </c>
      <c r="G427">
        <f>IF(_773[[#This Row],[Value]]=_773[[#This Row],[Agree]],_773[[#This Row],[Count]],0)</f>
        <v>0</v>
      </c>
      <c r="H427" cm="1">
        <f t="array" ref="H427">_xlfn.XLOOKUP(Table8162123[Bill],Table2[Bill],Table2[Weight?],"Error")</f>
        <v>5</v>
      </c>
    </row>
    <row r="428" spans="1:8" x14ac:dyDescent="0.2">
      <c r="A428" t="s">
        <v>476</v>
      </c>
      <c r="B428" t="s">
        <v>1</v>
      </c>
      <c r="C428" t="s">
        <v>66</v>
      </c>
      <c r="D428" t="s">
        <v>510</v>
      </c>
      <c r="E428">
        <f>IF(_773[[#This Row],[Vote]]="YEA",1,0)</f>
        <v>0</v>
      </c>
      <c r="F428" cm="1">
        <f t="array" ref="F428">_xlfn.XLOOKUP(Table8162123[Bill],Table2[Bill],Table2[Agree Value])</f>
        <v>1</v>
      </c>
      <c r="G428">
        <f>IF(_773[[#This Row],[Value]]=_773[[#This Row],[Agree]],_773[[#This Row],[Count]],0)</f>
        <v>0</v>
      </c>
      <c r="H428" cm="1">
        <f t="array" ref="H428">_xlfn.XLOOKUP(Table8162123[Bill],Table2[Bill],Table2[Weight?],"Error")</f>
        <v>5</v>
      </c>
    </row>
    <row r="429" spans="1:8" x14ac:dyDescent="0.2">
      <c r="A429" t="s">
        <v>477</v>
      </c>
      <c r="B429" t="s">
        <v>1</v>
      </c>
      <c r="C429" t="s">
        <v>13</v>
      </c>
      <c r="D429" t="s">
        <v>3</v>
      </c>
      <c r="E429">
        <f>IF(_773[[#This Row],[Vote]]="YEA",1,0)</f>
        <v>0</v>
      </c>
      <c r="F429" cm="1">
        <f t="array" ref="F429">_xlfn.XLOOKUP(Table8162123[Bill],Table2[Bill],Table2[Agree Value])</f>
        <v>1</v>
      </c>
      <c r="G429">
        <f>IF(_773[[#This Row],[Value]]=_773[[#This Row],[Agree]],_773[[#This Row],[Count]],0)</f>
        <v>0</v>
      </c>
      <c r="H429" cm="1">
        <f t="array" ref="H429">_xlfn.XLOOKUP(Table8162123[Bill],Table2[Bill],Table2[Weight?],"Error")</f>
        <v>5</v>
      </c>
    </row>
    <row r="430" spans="1:8" x14ac:dyDescent="0.2">
      <c r="A430" t="s">
        <v>478</v>
      </c>
      <c r="B430" t="s">
        <v>5</v>
      </c>
      <c r="C430" t="s">
        <v>64</v>
      </c>
      <c r="D430" t="s">
        <v>7</v>
      </c>
      <c r="E430">
        <f>IF(_773[[#This Row],[Vote]]="YEA",1,0)</f>
        <v>1</v>
      </c>
      <c r="F430" cm="1">
        <f t="array" ref="F430">_xlfn.XLOOKUP(Table8162123[Bill],Table2[Bill],Table2[Agree Value])</f>
        <v>1</v>
      </c>
      <c r="G430">
        <f>IF(_773[[#This Row],[Value]]=_773[[#This Row],[Agree]],_773[[#This Row],[Count]],0)</f>
        <v>5</v>
      </c>
      <c r="H430" cm="1">
        <f t="array" ref="H430">_xlfn.XLOOKUP(Table8162123[Bill],Table2[Bill],Table2[Weight?],"Error")</f>
        <v>5</v>
      </c>
    </row>
    <row r="431" spans="1:8" x14ac:dyDescent="0.2">
      <c r="A431" t="s">
        <v>479</v>
      </c>
      <c r="B431" t="s">
        <v>5</v>
      </c>
      <c r="C431" t="s">
        <v>15</v>
      </c>
      <c r="D431" t="s">
        <v>3</v>
      </c>
      <c r="E431">
        <f>IF(_773[[#This Row],[Vote]]="YEA",1,0)</f>
        <v>0</v>
      </c>
      <c r="F431" cm="1">
        <f t="array" ref="F431">_xlfn.XLOOKUP(Table8162123[Bill],Table2[Bill],Table2[Agree Value])</f>
        <v>1</v>
      </c>
      <c r="G431">
        <f>IF(_773[[#This Row],[Value]]=_773[[#This Row],[Agree]],_773[[#This Row],[Count]],0)</f>
        <v>0</v>
      </c>
      <c r="H431" cm="1">
        <f t="array" ref="H431">_xlfn.XLOOKUP(Table8162123[Bill],Table2[Bill],Table2[Weight?],"Error")</f>
        <v>5</v>
      </c>
    </row>
    <row r="432" spans="1:8" x14ac:dyDescent="0.2">
      <c r="A432" t="s">
        <v>480</v>
      </c>
      <c r="B432" t="s">
        <v>1</v>
      </c>
      <c r="C432" t="s">
        <v>39</v>
      </c>
      <c r="D432" t="s">
        <v>7</v>
      </c>
      <c r="E432">
        <f>IF(_773[[#This Row],[Vote]]="YEA",1,0)</f>
        <v>1</v>
      </c>
      <c r="F432" cm="1">
        <f t="array" ref="F432">_xlfn.XLOOKUP(Table8162123[Bill],Table2[Bill],Table2[Agree Value])</f>
        <v>1</v>
      </c>
      <c r="G432">
        <f>IF(_773[[#This Row],[Value]]=_773[[#This Row],[Agree]],_773[[#This Row],[Count]],0)</f>
        <v>5</v>
      </c>
      <c r="H432" cm="1">
        <f t="array" ref="H432">_xlfn.XLOOKUP(Table8162123[Bill],Table2[Bill],Table2[Weight?],"Error")</f>
        <v>5</v>
      </c>
    </row>
    <row r="433" spans="1:8" x14ac:dyDescent="0.2">
      <c r="A433" t="s">
        <v>481</v>
      </c>
      <c r="B433" t="s">
        <v>5</v>
      </c>
      <c r="C433" t="s">
        <v>108</v>
      </c>
      <c r="D433" t="s">
        <v>3</v>
      </c>
      <c r="E433">
        <f>IF(_773[[#This Row],[Vote]]="YEA",1,0)</f>
        <v>0</v>
      </c>
      <c r="F433" cm="1">
        <f t="array" ref="F433">_xlfn.XLOOKUP(Table8162123[Bill],Table2[Bill],Table2[Agree Value])</f>
        <v>1</v>
      </c>
      <c r="G433">
        <f>IF(_773[[#This Row],[Value]]=_773[[#This Row],[Agree]],_773[[#This Row],[Count]],0)</f>
        <v>0</v>
      </c>
      <c r="H433" cm="1">
        <f t="array" ref="H433">_xlfn.XLOOKUP(Table8162123[Bill],Table2[Bill],Table2[Weight?],"Error")</f>
        <v>5</v>
      </c>
    </row>
    <row r="434" spans="1:8" x14ac:dyDescent="0.2">
      <c r="A434" t="s">
        <v>482</v>
      </c>
      <c r="B434" t="s">
        <v>5</v>
      </c>
      <c r="C434" t="s">
        <v>47</v>
      </c>
      <c r="D434" t="s">
        <v>3</v>
      </c>
      <c r="E434">
        <f>IF(_773[[#This Row],[Vote]]="YEA",1,0)</f>
        <v>0</v>
      </c>
      <c r="F434" cm="1">
        <f t="array" ref="F434">_xlfn.XLOOKUP(Table8162123[Bill],Table2[Bill],Table2[Agree Value])</f>
        <v>1</v>
      </c>
      <c r="G434">
        <f>IF(_773[[#This Row],[Value]]=_773[[#This Row],[Agree]],_773[[#This Row],[Count]],0)</f>
        <v>0</v>
      </c>
      <c r="H434" cm="1">
        <f t="array" ref="H434">_xlfn.XLOOKUP(Table8162123[Bill],Table2[Bill],Table2[Weight?],"Error")</f>
        <v>5</v>
      </c>
    </row>
    <row r="435" spans="1:8" x14ac:dyDescent="0.2">
      <c r="A435" t="s">
        <v>483</v>
      </c>
      <c r="B435" t="s">
        <v>5</v>
      </c>
      <c r="C435" t="s">
        <v>123</v>
      </c>
      <c r="D435" t="s">
        <v>7</v>
      </c>
      <c r="E435">
        <f>IF(_773[[#This Row],[Vote]]="YEA",1,0)</f>
        <v>1</v>
      </c>
      <c r="F435" cm="1">
        <f t="array" ref="F435">_xlfn.XLOOKUP(Table8162123[Bill],Table2[Bill],Table2[Agree Value])</f>
        <v>1</v>
      </c>
      <c r="G435">
        <f>IF(_773[[#This Row],[Value]]=_773[[#This Row],[Agree]],_773[[#This Row],[Count]],0)</f>
        <v>5</v>
      </c>
      <c r="H435" cm="1">
        <f t="array" ref="H435">_xlfn.XLOOKUP(Table8162123[Bill],Table2[Bill],Table2[Weight?],"Error")</f>
        <v>5</v>
      </c>
    </row>
    <row r="436" spans="1:8" x14ac:dyDescent="0.2">
      <c r="A436" t="s">
        <v>484</v>
      </c>
      <c r="B436" t="s">
        <v>5</v>
      </c>
      <c r="C436" t="s">
        <v>29</v>
      </c>
      <c r="D436" t="s">
        <v>3</v>
      </c>
      <c r="E436">
        <f>IF(_773[[#This Row],[Vote]]="YEA",1,0)</f>
        <v>0</v>
      </c>
      <c r="F436" cm="1">
        <f t="array" ref="F436">_xlfn.XLOOKUP(Table8162123[Bill],Table2[Bill],Table2[Agree Value])</f>
        <v>1</v>
      </c>
      <c r="G436">
        <f>IF(_773[[#This Row],[Value]]=_773[[#This Row],[Agree]],_773[[#This Row],[Count]],0)</f>
        <v>0</v>
      </c>
      <c r="H436" cm="1">
        <f t="array" ref="H436">_xlfn.XLOOKUP(Table8162123[Bill],Table2[Bill],Table2[Weight?],"Error")</f>
        <v>5</v>
      </c>
    </row>
    <row r="437" spans="1:8" x14ac:dyDescent="0.2">
      <c r="A437" t="s">
        <v>485</v>
      </c>
      <c r="B437" t="s">
        <v>5</v>
      </c>
      <c r="C437" t="s">
        <v>387</v>
      </c>
      <c r="D437" t="s">
        <v>3</v>
      </c>
      <c r="E437">
        <f>IF(_773[[#This Row],[Vote]]="YEA",1,0)</f>
        <v>0</v>
      </c>
      <c r="F437" cm="1">
        <f t="array" ref="F437">_xlfn.XLOOKUP(Table8162123[Bill],Table2[Bill],Table2[Agree Value])</f>
        <v>1</v>
      </c>
      <c r="G437">
        <f>IF(_773[[#This Row],[Value]]=_773[[#This Row],[Agree]],_773[[#This Row],[Count]],0)</f>
        <v>0</v>
      </c>
      <c r="H437" cm="1">
        <f t="array" ref="H437">_xlfn.XLOOKUP(Table8162123[Bill],Table2[Bill],Table2[Weight?],"Error")</f>
        <v>5</v>
      </c>
    </row>
  </sheetData>
  <hyperlinks>
    <hyperlink ref="B1" r:id="rId1" display="https://www.congress.gov/bill/118th-congress/house-resolution/773/all-actions?s=2&amp;r=18" xr:uid="{B068AB77-90EF-4303-A37D-C31EFB292A44}"/>
  </hyperlinks>
  <pageMargins left="0.7" right="0.7" top="0.75" bottom="0.75" header="0.3" footer="0.3"/>
  <pageSetup orientation="portrait" r:id="rId2"/>
  <tableParts count="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A84E-C997-44D0-8E70-2754336AD19B}">
  <dimension ref="A1:H437"/>
  <sheetViews>
    <sheetView topLeftCell="A3" workbookViewId="0">
      <selection activeCell="F29" sqref="F29"/>
    </sheetView>
  </sheetViews>
  <sheetFormatPr baseColWidth="10" defaultColWidth="8.83203125" defaultRowHeight="15" x14ac:dyDescent="0.2"/>
  <cols>
    <col min="1" max="1" width="10.33203125" customWidth="1"/>
    <col min="3" max="3" width="19.83203125" customWidth="1"/>
    <col min="4" max="5" width="16.83203125" customWidth="1"/>
  </cols>
  <sheetData>
    <row r="1" spans="1:8" x14ac:dyDescent="0.2">
      <c r="A1" t="s">
        <v>523</v>
      </c>
      <c r="B1" s="6" t="s">
        <v>526</v>
      </c>
    </row>
    <row r="2" spans="1:8" x14ac:dyDescent="0.2">
      <c r="A2" t="s">
        <v>501</v>
      </c>
      <c r="B2" s="6"/>
    </row>
    <row r="3" spans="1:8" x14ac:dyDescent="0.2">
      <c r="A3" t="s">
        <v>586</v>
      </c>
      <c r="B3" s="6"/>
    </row>
    <row r="4" spans="1:8" x14ac:dyDescent="0.2">
      <c r="A4" t="s">
        <v>486</v>
      </c>
      <c r="B4" t="s">
        <v>487</v>
      </c>
      <c r="C4" t="s">
        <v>488</v>
      </c>
      <c r="D4" t="s">
        <v>489</v>
      </c>
      <c r="E4" t="s">
        <v>507</v>
      </c>
      <c r="F4" t="s">
        <v>502</v>
      </c>
      <c r="G4" t="s">
        <v>499</v>
      </c>
      <c r="H4" s="10" t="s">
        <v>553</v>
      </c>
    </row>
    <row r="5" spans="1:8" x14ac:dyDescent="0.2">
      <c r="A5" t="s">
        <v>0</v>
      </c>
      <c r="B5" t="s">
        <v>1</v>
      </c>
      <c r="C5" t="s">
        <v>2</v>
      </c>
      <c r="D5" t="s">
        <v>3</v>
      </c>
      <c r="E5">
        <f>IF(_7[[#This Row],[Vote]]="YEA",1,0)</f>
        <v>0</v>
      </c>
      <c r="F5" cm="1">
        <f t="array" ref="F5">_xlfn.XLOOKUP(Table816212325[Bill],Table2[Bill],Table2[Agree Value])</f>
        <v>0</v>
      </c>
      <c r="G5">
        <f>IF(_7[[#This Row],[Value]]=_7[[#This Row],[Agree]],_7[[#This Row],[Count]],0)</f>
        <v>5</v>
      </c>
      <c r="H5" cm="1">
        <f t="array" ref="H5">_xlfn.XLOOKUP(Table816212325[Bill],Table2[Bill],Table2[Weight?],"Error")</f>
        <v>5</v>
      </c>
    </row>
    <row r="6" spans="1:8" x14ac:dyDescent="0.2">
      <c r="A6" t="s">
        <v>4</v>
      </c>
      <c r="B6" t="s">
        <v>5</v>
      </c>
      <c r="C6" t="s">
        <v>6</v>
      </c>
      <c r="D6" t="s">
        <v>7</v>
      </c>
      <c r="E6">
        <f>IF(_7[[#This Row],[Vote]]="YEA",1,0)</f>
        <v>1</v>
      </c>
      <c r="F6" cm="1">
        <f t="array" ref="F6">_xlfn.XLOOKUP(Table816212325[Bill],Table2[Bill],Table2[Agree Value])</f>
        <v>0</v>
      </c>
      <c r="G6">
        <f>IF(_7[[#This Row],[Value]]=_7[[#This Row],[Agree]],_7[[#This Row],[Count]],0)</f>
        <v>0</v>
      </c>
      <c r="H6" cm="1">
        <f t="array" ref="H6">_xlfn.XLOOKUP(Table816212325[Bill],Table2[Bill],Table2[Weight?],"Error")</f>
        <v>5</v>
      </c>
    </row>
    <row r="7" spans="1:8" x14ac:dyDescent="0.2">
      <c r="A7" t="s">
        <v>8</v>
      </c>
      <c r="B7" t="s">
        <v>1</v>
      </c>
      <c r="C7" t="s">
        <v>9</v>
      </c>
      <c r="D7" t="s">
        <v>3</v>
      </c>
      <c r="E7">
        <f>IF(_7[[#This Row],[Vote]]="YEA",1,0)</f>
        <v>0</v>
      </c>
      <c r="F7" cm="1">
        <f t="array" ref="F7">_xlfn.XLOOKUP(Table816212325[Bill],Table2[Bill],Table2[Agree Value])</f>
        <v>0</v>
      </c>
      <c r="G7">
        <f>IF(_7[[#This Row],[Value]]=_7[[#This Row],[Agree]],_7[[#This Row],[Count]],0)</f>
        <v>5</v>
      </c>
      <c r="H7" cm="1">
        <f t="array" ref="H7">_xlfn.XLOOKUP(Table816212325[Bill],Table2[Bill],Table2[Weight?],"Error")</f>
        <v>5</v>
      </c>
    </row>
    <row r="8" spans="1:8" x14ac:dyDescent="0.2">
      <c r="A8" t="s">
        <v>10</v>
      </c>
      <c r="B8" t="s">
        <v>5</v>
      </c>
      <c r="C8" t="s">
        <v>11</v>
      </c>
      <c r="D8" t="s">
        <v>7</v>
      </c>
      <c r="E8">
        <f>IF(_7[[#This Row],[Vote]]="YEA",1,0)</f>
        <v>1</v>
      </c>
      <c r="F8" cm="1">
        <f t="array" ref="F8">_xlfn.XLOOKUP(Table816212325[Bill],Table2[Bill],Table2[Agree Value])</f>
        <v>0</v>
      </c>
      <c r="G8">
        <f>IF(_7[[#This Row],[Value]]=_7[[#This Row],[Agree]],_7[[#This Row],[Count]],0)</f>
        <v>0</v>
      </c>
      <c r="H8" cm="1">
        <f t="array" ref="H8">_xlfn.XLOOKUP(Table816212325[Bill],Table2[Bill],Table2[Weight?],"Error")</f>
        <v>5</v>
      </c>
    </row>
    <row r="9" spans="1:8" x14ac:dyDescent="0.2">
      <c r="A9" t="s">
        <v>12</v>
      </c>
      <c r="B9" t="s">
        <v>5</v>
      </c>
      <c r="C9" t="s">
        <v>13</v>
      </c>
      <c r="D9" t="s">
        <v>7</v>
      </c>
      <c r="E9">
        <f>IF(_7[[#This Row],[Vote]]="YEA",1,0)</f>
        <v>1</v>
      </c>
      <c r="F9" cm="1">
        <f t="array" ref="F9">_xlfn.XLOOKUP(Table816212325[Bill],Table2[Bill],Table2[Agree Value])</f>
        <v>0</v>
      </c>
      <c r="G9">
        <f>IF(_7[[#This Row],[Value]]=_7[[#This Row],[Agree]],_7[[#This Row],[Count]],0)</f>
        <v>0</v>
      </c>
      <c r="H9" cm="1">
        <f t="array" ref="H9">_xlfn.XLOOKUP(Table816212325[Bill],Table2[Bill],Table2[Weight?],"Error")</f>
        <v>5</v>
      </c>
    </row>
    <row r="10" spans="1:8" x14ac:dyDescent="0.2">
      <c r="A10" t="s">
        <v>14</v>
      </c>
      <c r="B10" t="s">
        <v>1</v>
      </c>
      <c r="C10" t="s">
        <v>15</v>
      </c>
      <c r="D10" t="s">
        <v>3</v>
      </c>
      <c r="E10">
        <f>IF(_7[[#This Row],[Vote]]="YEA",1,0)</f>
        <v>0</v>
      </c>
      <c r="F10" cm="1">
        <f t="array" ref="F10">_xlfn.XLOOKUP(Table816212325[Bill],Table2[Bill],Table2[Agree Value])</f>
        <v>0</v>
      </c>
      <c r="G10">
        <f>IF(_7[[#This Row],[Value]]=_7[[#This Row],[Agree]],_7[[#This Row],[Count]],0)</f>
        <v>5</v>
      </c>
      <c r="H10" cm="1">
        <f t="array" ref="H10">_xlfn.XLOOKUP(Table816212325[Bill],Table2[Bill],Table2[Weight?],"Error")</f>
        <v>5</v>
      </c>
    </row>
    <row r="11" spans="1:8" x14ac:dyDescent="0.2">
      <c r="A11" t="s">
        <v>18</v>
      </c>
      <c r="B11" t="s">
        <v>5</v>
      </c>
      <c r="C11" t="s">
        <v>19</v>
      </c>
      <c r="D11" t="s">
        <v>7</v>
      </c>
      <c r="E11">
        <f>IF(_7[[#This Row],[Vote]]="YEA",1,0)</f>
        <v>1</v>
      </c>
      <c r="F11" cm="1">
        <f t="array" ref="F11">_xlfn.XLOOKUP(Table816212325[Bill],Table2[Bill],Table2[Agree Value])</f>
        <v>0</v>
      </c>
      <c r="G11">
        <f>IF(_7[[#This Row],[Value]]=_7[[#This Row],[Agree]],_7[[#This Row],[Count]],0)</f>
        <v>0</v>
      </c>
      <c r="H11" cm="1">
        <f t="array" ref="H11">_xlfn.XLOOKUP(Table816212325[Bill],Table2[Bill],Table2[Weight?],"Error")</f>
        <v>5</v>
      </c>
    </row>
    <row r="12" spans="1:8" x14ac:dyDescent="0.2">
      <c r="A12" t="s">
        <v>20</v>
      </c>
      <c r="B12" t="s">
        <v>5</v>
      </c>
      <c r="C12" t="s">
        <v>21</v>
      </c>
      <c r="D12" t="s">
        <v>7</v>
      </c>
      <c r="E12">
        <f>IF(_7[[#This Row],[Vote]]="YEA",1,0)</f>
        <v>1</v>
      </c>
      <c r="F12" cm="1">
        <f t="array" ref="F12">_xlfn.XLOOKUP(Table816212325[Bill],Table2[Bill],Table2[Agree Value])</f>
        <v>0</v>
      </c>
      <c r="G12">
        <f>IF(_7[[#This Row],[Value]]=_7[[#This Row],[Agree]],_7[[#This Row],[Count]],0)</f>
        <v>0</v>
      </c>
      <c r="H12" cm="1">
        <f t="array" ref="H12">_xlfn.XLOOKUP(Table816212325[Bill],Table2[Bill],Table2[Weight?],"Error")</f>
        <v>5</v>
      </c>
    </row>
    <row r="13" spans="1:8" x14ac:dyDescent="0.2">
      <c r="A13" t="s">
        <v>22</v>
      </c>
      <c r="B13" t="s">
        <v>5</v>
      </c>
      <c r="C13" t="s">
        <v>15</v>
      </c>
      <c r="D13" t="s">
        <v>7</v>
      </c>
      <c r="E13">
        <f>IF(_7[[#This Row],[Vote]]="YEA",1,0)</f>
        <v>1</v>
      </c>
      <c r="F13" cm="1">
        <f t="array" ref="F13">_xlfn.XLOOKUP(Table816212325[Bill],Table2[Bill],Table2[Agree Value])</f>
        <v>0</v>
      </c>
      <c r="G13">
        <f>IF(_7[[#This Row],[Value]]=_7[[#This Row],[Agree]],_7[[#This Row],[Count]],0)</f>
        <v>0</v>
      </c>
      <c r="H13" cm="1">
        <f t="array" ref="H13">_xlfn.XLOOKUP(Table816212325[Bill],Table2[Bill],Table2[Weight?],"Error")</f>
        <v>5</v>
      </c>
    </row>
    <row r="14" spans="1:8" x14ac:dyDescent="0.2">
      <c r="A14" t="s">
        <v>23</v>
      </c>
      <c r="B14" t="s">
        <v>1</v>
      </c>
      <c r="C14" t="s">
        <v>24</v>
      </c>
      <c r="D14" t="s">
        <v>3</v>
      </c>
      <c r="E14">
        <f>IF(_7[[#This Row],[Vote]]="YEA",1,0)</f>
        <v>0</v>
      </c>
      <c r="F14" cm="1">
        <f t="array" ref="F14">_xlfn.XLOOKUP(Table816212325[Bill],Table2[Bill],Table2[Agree Value])</f>
        <v>0</v>
      </c>
      <c r="G14">
        <f>IF(_7[[#This Row],[Value]]=_7[[#This Row],[Agree]],_7[[#This Row],[Count]],0)</f>
        <v>5</v>
      </c>
      <c r="H14" cm="1">
        <f t="array" ref="H14">_xlfn.XLOOKUP(Table816212325[Bill],Table2[Bill],Table2[Weight?],"Error")</f>
        <v>5</v>
      </c>
    </row>
    <row r="15" spans="1:8" x14ac:dyDescent="0.2">
      <c r="A15" t="s">
        <v>25</v>
      </c>
      <c r="B15" t="s">
        <v>5</v>
      </c>
      <c r="C15" t="s">
        <v>15</v>
      </c>
      <c r="D15" t="s">
        <v>7</v>
      </c>
      <c r="E15">
        <f>IF(_7[[#This Row],[Vote]]="YEA",1,0)</f>
        <v>1</v>
      </c>
      <c r="F15" cm="1">
        <f t="array" ref="F15">_xlfn.XLOOKUP(Table816212325[Bill],Table2[Bill],Table2[Agree Value])</f>
        <v>0</v>
      </c>
      <c r="G15">
        <f>IF(_7[[#This Row],[Value]]=_7[[#This Row],[Agree]],_7[[#This Row],[Count]],0)</f>
        <v>0</v>
      </c>
      <c r="H15" cm="1">
        <f t="array" ref="H15">_xlfn.XLOOKUP(Table816212325[Bill],Table2[Bill],Table2[Weight?],"Error")</f>
        <v>5</v>
      </c>
    </row>
    <row r="16" spans="1:8" x14ac:dyDescent="0.2">
      <c r="A16" t="s">
        <v>26</v>
      </c>
      <c r="B16" t="s">
        <v>5</v>
      </c>
      <c r="C16" t="s">
        <v>27</v>
      </c>
      <c r="D16" t="s">
        <v>7</v>
      </c>
      <c r="E16">
        <f>IF(_7[[#This Row],[Vote]]="YEA",1,0)</f>
        <v>1</v>
      </c>
      <c r="F16" cm="1">
        <f t="array" ref="F16">_xlfn.XLOOKUP(Table816212325[Bill],Table2[Bill],Table2[Agree Value])</f>
        <v>0</v>
      </c>
      <c r="G16">
        <f>IF(_7[[#This Row],[Value]]=_7[[#This Row],[Agree]],_7[[#This Row],[Count]],0)</f>
        <v>0</v>
      </c>
      <c r="H16" cm="1">
        <f t="array" ref="H16">_xlfn.XLOOKUP(Table816212325[Bill],Table2[Bill],Table2[Weight?],"Error")</f>
        <v>5</v>
      </c>
    </row>
    <row r="17" spans="1:8" x14ac:dyDescent="0.2">
      <c r="A17" t="s">
        <v>28</v>
      </c>
      <c r="B17" t="s">
        <v>5</v>
      </c>
      <c r="C17" t="s">
        <v>29</v>
      </c>
      <c r="D17" t="s">
        <v>7</v>
      </c>
      <c r="E17">
        <f>IF(_7[[#This Row],[Vote]]="YEA",1,0)</f>
        <v>1</v>
      </c>
      <c r="F17" cm="1">
        <f t="array" ref="F17">_xlfn.XLOOKUP(Table816212325[Bill],Table2[Bill],Table2[Agree Value])</f>
        <v>0</v>
      </c>
      <c r="G17">
        <f>IF(_7[[#This Row],[Value]]=_7[[#This Row],[Agree]],_7[[#This Row],[Count]],0)</f>
        <v>0</v>
      </c>
      <c r="H17" cm="1">
        <f t="array" ref="H17">_xlfn.XLOOKUP(Table816212325[Bill],Table2[Bill],Table2[Weight?],"Error")</f>
        <v>5</v>
      </c>
    </row>
    <row r="18" spans="1:8" x14ac:dyDescent="0.2">
      <c r="A18" t="s">
        <v>30</v>
      </c>
      <c r="B18" t="s">
        <v>5</v>
      </c>
      <c r="C18" t="s">
        <v>31</v>
      </c>
      <c r="D18" t="s">
        <v>7</v>
      </c>
      <c r="E18">
        <f>IF(_7[[#This Row],[Vote]]="YEA",1,0)</f>
        <v>1</v>
      </c>
      <c r="F18" cm="1">
        <f t="array" ref="F18">_xlfn.XLOOKUP(Table816212325[Bill],Table2[Bill],Table2[Agree Value])</f>
        <v>0</v>
      </c>
      <c r="G18">
        <f>IF(_7[[#This Row],[Value]]=_7[[#This Row],[Agree]],_7[[#This Row],[Count]],0)</f>
        <v>0</v>
      </c>
      <c r="H18" cm="1">
        <f t="array" ref="H18">_xlfn.XLOOKUP(Table816212325[Bill],Table2[Bill],Table2[Weight?],"Error")</f>
        <v>5</v>
      </c>
    </row>
    <row r="19" spans="1:8" x14ac:dyDescent="0.2">
      <c r="A19" t="s">
        <v>32</v>
      </c>
      <c r="B19" t="s">
        <v>1</v>
      </c>
      <c r="C19" t="s">
        <v>33</v>
      </c>
      <c r="D19" t="s">
        <v>3</v>
      </c>
      <c r="E19">
        <f>IF(_7[[#This Row],[Vote]]="YEA",1,0)</f>
        <v>0</v>
      </c>
      <c r="F19" cm="1">
        <f t="array" ref="F19">_xlfn.XLOOKUP(Table816212325[Bill],Table2[Bill],Table2[Agree Value])</f>
        <v>0</v>
      </c>
      <c r="G19">
        <f>IF(_7[[#This Row],[Value]]=_7[[#This Row],[Agree]],_7[[#This Row],[Count]],0)</f>
        <v>5</v>
      </c>
      <c r="H19" cm="1">
        <f t="array" ref="H19">_xlfn.XLOOKUP(Table816212325[Bill],Table2[Bill],Table2[Weight?],"Error")</f>
        <v>5</v>
      </c>
    </row>
    <row r="20" spans="1:8" x14ac:dyDescent="0.2">
      <c r="A20" t="s">
        <v>34</v>
      </c>
      <c r="B20" t="s">
        <v>5</v>
      </c>
      <c r="C20" t="s">
        <v>29</v>
      </c>
      <c r="D20" t="s">
        <v>7</v>
      </c>
      <c r="E20">
        <f>IF(_7[[#This Row],[Vote]]="YEA",1,0)</f>
        <v>1</v>
      </c>
      <c r="F20" cm="1">
        <f t="array" ref="F20">_xlfn.XLOOKUP(Table816212325[Bill],Table2[Bill],Table2[Agree Value])</f>
        <v>0</v>
      </c>
      <c r="G20">
        <f>IF(_7[[#This Row],[Value]]=_7[[#This Row],[Agree]],_7[[#This Row],[Count]],0)</f>
        <v>0</v>
      </c>
      <c r="H20" cm="1">
        <f t="array" ref="H20">_xlfn.XLOOKUP(Table816212325[Bill],Table2[Bill],Table2[Weight?],"Error")</f>
        <v>5</v>
      </c>
    </row>
    <row r="21" spans="1:8" x14ac:dyDescent="0.2">
      <c r="A21" t="s">
        <v>35</v>
      </c>
      <c r="B21" t="s">
        <v>5</v>
      </c>
      <c r="C21" t="s">
        <v>36</v>
      </c>
      <c r="D21" t="s">
        <v>7</v>
      </c>
      <c r="E21">
        <f>IF(_7[[#This Row],[Vote]]="YEA",1,0)</f>
        <v>1</v>
      </c>
      <c r="F21" cm="1">
        <f t="array" ref="F21">_xlfn.XLOOKUP(Table816212325[Bill],Table2[Bill],Table2[Agree Value])</f>
        <v>0</v>
      </c>
      <c r="G21">
        <f>IF(_7[[#This Row],[Value]]=_7[[#This Row],[Agree]],_7[[#This Row],[Count]],0)</f>
        <v>0</v>
      </c>
      <c r="H21" cm="1">
        <f t="array" ref="H21">_xlfn.XLOOKUP(Table816212325[Bill],Table2[Bill],Table2[Weight?],"Error")</f>
        <v>5</v>
      </c>
    </row>
    <row r="22" spans="1:8" x14ac:dyDescent="0.2">
      <c r="A22" t="s">
        <v>37</v>
      </c>
      <c r="B22" t="s">
        <v>1</v>
      </c>
      <c r="C22" t="s">
        <v>9</v>
      </c>
      <c r="D22" t="s">
        <v>3</v>
      </c>
      <c r="E22">
        <f>IF(_7[[#This Row],[Vote]]="YEA",1,0)</f>
        <v>0</v>
      </c>
      <c r="F22" cm="1">
        <f t="array" ref="F22">_xlfn.XLOOKUP(Table816212325[Bill],Table2[Bill],Table2[Agree Value])</f>
        <v>0</v>
      </c>
      <c r="G22">
        <f>IF(_7[[#This Row],[Value]]=_7[[#This Row],[Agree]],_7[[#This Row],[Count]],0)</f>
        <v>5</v>
      </c>
      <c r="H22" cm="1">
        <f t="array" ref="H22">_xlfn.XLOOKUP(Table816212325[Bill],Table2[Bill],Table2[Weight?],"Error")</f>
        <v>5</v>
      </c>
    </row>
    <row r="23" spans="1:8" x14ac:dyDescent="0.2">
      <c r="A23" t="s">
        <v>38</v>
      </c>
      <c r="B23" t="s">
        <v>5</v>
      </c>
      <c r="C23" t="s">
        <v>39</v>
      </c>
      <c r="D23" t="s">
        <v>7</v>
      </c>
      <c r="E23">
        <f>IF(_7[[#This Row],[Vote]]="YEA",1,0)</f>
        <v>1</v>
      </c>
      <c r="F23" cm="1">
        <f t="array" ref="F23">_xlfn.XLOOKUP(Table816212325[Bill],Table2[Bill],Table2[Agree Value])</f>
        <v>0</v>
      </c>
      <c r="G23">
        <f>IF(_7[[#This Row],[Value]]=_7[[#This Row],[Agree]],_7[[#This Row],[Count]],0)</f>
        <v>0</v>
      </c>
      <c r="H23" cm="1">
        <f t="array" ref="H23">_xlfn.XLOOKUP(Table816212325[Bill],Table2[Bill],Table2[Weight?],"Error")</f>
        <v>5</v>
      </c>
    </row>
    <row r="24" spans="1:8" x14ac:dyDescent="0.2">
      <c r="A24" t="s">
        <v>40</v>
      </c>
      <c r="B24" t="s">
        <v>1</v>
      </c>
      <c r="C24" t="s">
        <v>31</v>
      </c>
      <c r="D24" t="s">
        <v>3</v>
      </c>
      <c r="E24">
        <f>IF(_7[[#This Row],[Vote]]="YEA",1,0)</f>
        <v>0</v>
      </c>
      <c r="F24" cm="1">
        <f t="array" ref="F24">_xlfn.XLOOKUP(Table816212325[Bill],Table2[Bill],Table2[Agree Value])</f>
        <v>0</v>
      </c>
      <c r="G24">
        <f>IF(_7[[#This Row],[Value]]=_7[[#This Row],[Agree]],_7[[#This Row],[Count]],0)</f>
        <v>5</v>
      </c>
      <c r="H24" cm="1">
        <f t="array" ref="H24">_xlfn.XLOOKUP(Table816212325[Bill],Table2[Bill],Table2[Weight?],"Error")</f>
        <v>5</v>
      </c>
    </row>
    <row r="25" spans="1:8" x14ac:dyDescent="0.2">
      <c r="A25" t="s">
        <v>41</v>
      </c>
      <c r="B25" t="s">
        <v>5</v>
      </c>
      <c r="C25" t="s">
        <v>42</v>
      </c>
      <c r="D25" t="s">
        <v>7</v>
      </c>
      <c r="E25">
        <f>IF(_7[[#This Row],[Vote]]="YEA",1,0)</f>
        <v>1</v>
      </c>
      <c r="F25" cm="1">
        <f t="array" ref="F25">_xlfn.XLOOKUP(Table816212325[Bill],Table2[Bill],Table2[Agree Value])</f>
        <v>0</v>
      </c>
      <c r="G25">
        <f>IF(_7[[#This Row],[Value]]=_7[[#This Row],[Agree]],_7[[#This Row],[Count]],0)</f>
        <v>0</v>
      </c>
      <c r="H25" cm="1">
        <f t="array" ref="H25">_xlfn.XLOOKUP(Table816212325[Bill],Table2[Bill],Table2[Weight?],"Error")</f>
        <v>5</v>
      </c>
    </row>
    <row r="26" spans="1:8" x14ac:dyDescent="0.2">
      <c r="A26" t="s">
        <v>43</v>
      </c>
      <c r="B26" t="s">
        <v>1</v>
      </c>
      <c r="C26" t="s">
        <v>9</v>
      </c>
      <c r="D26" t="s">
        <v>3</v>
      </c>
      <c r="E26">
        <f>IF(_7[[#This Row],[Vote]]="YEA",1,0)</f>
        <v>0</v>
      </c>
      <c r="F26" cm="1">
        <f t="array" ref="F26">_xlfn.XLOOKUP(Table816212325[Bill],Table2[Bill],Table2[Agree Value])</f>
        <v>0</v>
      </c>
      <c r="G26">
        <f>IF(_7[[#This Row],[Value]]=_7[[#This Row],[Agree]],_7[[#This Row],[Count]],0)</f>
        <v>5</v>
      </c>
      <c r="H26" cm="1">
        <f t="array" ref="H26">_xlfn.XLOOKUP(Table816212325[Bill],Table2[Bill],Table2[Weight?],"Error")</f>
        <v>5</v>
      </c>
    </row>
    <row r="27" spans="1:8" x14ac:dyDescent="0.2">
      <c r="A27" t="s">
        <v>44</v>
      </c>
      <c r="B27" t="s">
        <v>5</v>
      </c>
      <c r="C27" t="s">
        <v>45</v>
      </c>
      <c r="D27" t="s">
        <v>7</v>
      </c>
      <c r="E27">
        <f>IF(_7[[#This Row],[Vote]]="YEA",1,0)</f>
        <v>1</v>
      </c>
      <c r="F27" cm="1">
        <f t="array" ref="F27">_xlfn.XLOOKUP(Table816212325[Bill],Table2[Bill],Table2[Agree Value])</f>
        <v>0</v>
      </c>
      <c r="G27">
        <f>IF(_7[[#This Row],[Value]]=_7[[#This Row],[Agree]],_7[[#This Row],[Count]],0)</f>
        <v>0</v>
      </c>
      <c r="H27" cm="1">
        <f t="array" ref="H27">_xlfn.XLOOKUP(Table816212325[Bill],Table2[Bill],Table2[Weight?],"Error")</f>
        <v>5</v>
      </c>
    </row>
    <row r="28" spans="1:8" x14ac:dyDescent="0.2">
      <c r="A28" t="s">
        <v>46</v>
      </c>
      <c r="B28" t="s">
        <v>1</v>
      </c>
      <c r="C28" t="s">
        <v>47</v>
      </c>
      <c r="D28" t="s">
        <v>3</v>
      </c>
      <c r="E28">
        <f>IF(_7[[#This Row],[Vote]]="YEA",1,0)</f>
        <v>0</v>
      </c>
      <c r="F28" cm="1">
        <f t="array" ref="F28">_xlfn.XLOOKUP(Table816212325[Bill],Table2[Bill],Table2[Agree Value])</f>
        <v>0</v>
      </c>
      <c r="G28">
        <f>IF(_7[[#This Row],[Value]]=_7[[#This Row],[Agree]],_7[[#This Row],[Count]],0)</f>
        <v>5</v>
      </c>
      <c r="H28" cm="1">
        <f t="array" ref="H28">_xlfn.XLOOKUP(Table816212325[Bill],Table2[Bill],Table2[Weight?],"Error")</f>
        <v>5</v>
      </c>
    </row>
    <row r="29" spans="1:8" x14ac:dyDescent="0.2">
      <c r="A29" t="s">
        <v>48</v>
      </c>
      <c r="B29" t="s">
        <v>5</v>
      </c>
      <c r="C29" t="s">
        <v>49</v>
      </c>
      <c r="D29" t="s">
        <v>7</v>
      </c>
      <c r="E29">
        <f>IF(_7[[#This Row],[Vote]]="YEA",1,0)</f>
        <v>1</v>
      </c>
      <c r="F29" cm="1">
        <f t="array" ref="F29">_xlfn.XLOOKUP(Table816212325[Bill],Table2[Bill],Table2[Agree Value])</f>
        <v>0</v>
      </c>
      <c r="G29">
        <f>IF(_7[[#This Row],[Value]]=_7[[#This Row],[Agree]],_7[[#This Row],[Count]],0)</f>
        <v>0</v>
      </c>
      <c r="H29" cm="1">
        <f t="array" ref="H29">_xlfn.XLOOKUP(Table816212325[Bill],Table2[Bill],Table2[Weight?],"Error")</f>
        <v>5</v>
      </c>
    </row>
    <row r="30" spans="1:8" x14ac:dyDescent="0.2">
      <c r="A30" t="s">
        <v>50</v>
      </c>
      <c r="B30" t="s">
        <v>5</v>
      </c>
      <c r="C30" t="s">
        <v>51</v>
      </c>
      <c r="D30" t="s">
        <v>7</v>
      </c>
      <c r="E30">
        <f>IF(_7[[#This Row],[Vote]]="YEA",1,0)</f>
        <v>1</v>
      </c>
      <c r="F30" cm="1">
        <f t="array" ref="F30">_xlfn.XLOOKUP(Table816212325[Bill],Table2[Bill],Table2[Agree Value])</f>
        <v>0</v>
      </c>
      <c r="G30">
        <f>IF(_7[[#This Row],[Value]]=_7[[#This Row],[Agree]],_7[[#This Row],[Count]],0)</f>
        <v>0</v>
      </c>
      <c r="H30" cm="1">
        <f t="array" ref="H30">_xlfn.XLOOKUP(Table816212325[Bill],Table2[Bill],Table2[Weight?],"Error")</f>
        <v>5</v>
      </c>
    </row>
    <row r="31" spans="1:8" x14ac:dyDescent="0.2">
      <c r="A31" t="s">
        <v>52</v>
      </c>
      <c r="B31" t="s">
        <v>5</v>
      </c>
      <c r="C31" t="s">
        <v>39</v>
      </c>
      <c r="D31" t="s">
        <v>7</v>
      </c>
      <c r="E31">
        <f>IF(_7[[#This Row],[Vote]]="YEA",1,0)</f>
        <v>1</v>
      </c>
      <c r="F31" cm="1">
        <f t="array" ref="F31">_xlfn.XLOOKUP(Table816212325[Bill],Table2[Bill],Table2[Agree Value])</f>
        <v>0</v>
      </c>
      <c r="G31">
        <f>IF(_7[[#This Row],[Value]]=_7[[#This Row],[Agree]],_7[[#This Row],[Count]],0)</f>
        <v>0</v>
      </c>
      <c r="H31" cm="1">
        <f t="array" ref="H31">_xlfn.XLOOKUP(Table816212325[Bill],Table2[Bill],Table2[Weight?],"Error")</f>
        <v>5</v>
      </c>
    </row>
    <row r="32" spans="1:8" x14ac:dyDescent="0.2">
      <c r="A32" t="s">
        <v>53</v>
      </c>
      <c r="B32" t="s">
        <v>1</v>
      </c>
      <c r="C32" t="s">
        <v>13</v>
      </c>
      <c r="D32" t="s">
        <v>3</v>
      </c>
      <c r="E32">
        <f>IF(_7[[#This Row],[Vote]]="YEA",1,0)</f>
        <v>0</v>
      </c>
      <c r="F32" cm="1">
        <f t="array" ref="F32">_xlfn.XLOOKUP(Table816212325[Bill],Table2[Bill],Table2[Agree Value])</f>
        <v>0</v>
      </c>
      <c r="G32">
        <f>IF(_7[[#This Row],[Value]]=_7[[#This Row],[Agree]],_7[[#This Row],[Count]],0)</f>
        <v>5</v>
      </c>
      <c r="H32" cm="1">
        <f t="array" ref="H32">_xlfn.XLOOKUP(Table816212325[Bill],Table2[Bill],Table2[Weight?],"Error")</f>
        <v>5</v>
      </c>
    </row>
    <row r="33" spans="1:8" x14ac:dyDescent="0.2">
      <c r="A33" t="s">
        <v>54</v>
      </c>
      <c r="B33" t="s">
        <v>5</v>
      </c>
      <c r="C33" t="s">
        <v>2</v>
      </c>
      <c r="D33" t="s">
        <v>7</v>
      </c>
      <c r="E33">
        <f>IF(_7[[#This Row],[Vote]]="YEA",1,0)</f>
        <v>1</v>
      </c>
      <c r="F33" cm="1">
        <f t="array" ref="F33">_xlfn.XLOOKUP(Table816212325[Bill],Table2[Bill],Table2[Agree Value])</f>
        <v>0</v>
      </c>
      <c r="G33">
        <f>IF(_7[[#This Row],[Value]]=_7[[#This Row],[Agree]],_7[[#This Row],[Count]],0)</f>
        <v>0</v>
      </c>
      <c r="H33" cm="1">
        <f t="array" ref="H33">_xlfn.XLOOKUP(Table816212325[Bill],Table2[Bill],Table2[Weight?],"Error")</f>
        <v>5</v>
      </c>
    </row>
    <row r="34" spans="1:8" x14ac:dyDescent="0.2">
      <c r="A34" t="s">
        <v>55</v>
      </c>
      <c r="B34" t="s">
        <v>1</v>
      </c>
      <c r="C34" t="s">
        <v>42</v>
      </c>
      <c r="D34" t="s">
        <v>3</v>
      </c>
      <c r="E34">
        <f>IF(_7[[#This Row],[Vote]]="YEA",1,0)</f>
        <v>0</v>
      </c>
      <c r="F34" cm="1">
        <f t="array" ref="F34">_xlfn.XLOOKUP(Table816212325[Bill],Table2[Bill],Table2[Agree Value])</f>
        <v>0</v>
      </c>
      <c r="G34">
        <f>IF(_7[[#This Row],[Value]]=_7[[#This Row],[Agree]],_7[[#This Row],[Count]],0)</f>
        <v>5</v>
      </c>
      <c r="H34" cm="1">
        <f t="array" ref="H34">_xlfn.XLOOKUP(Table816212325[Bill],Table2[Bill],Table2[Weight?],"Error")</f>
        <v>5</v>
      </c>
    </row>
    <row r="35" spans="1:8" x14ac:dyDescent="0.2">
      <c r="A35" t="s">
        <v>56</v>
      </c>
      <c r="B35" t="s">
        <v>1</v>
      </c>
      <c r="C35" t="s">
        <v>57</v>
      </c>
      <c r="D35" t="s">
        <v>3</v>
      </c>
      <c r="E35">
        <f>IF(_7[[#This Row],[Vote]]="YEA",1,0)</f>
        <v>0</v>
      </c>
      <c r="F35" cm="1">
        <f t="array" ref="F35">_xlfn.XLOOKUP(Table816212325[Bill],Table2[Bill],Table2[Agree Value])</f>
        <v>0</v>
      </c>
      <c r="G35">
        <f>IF(_7[[#This Row],[Value]]=_7[[#This Row],[Agree]],_7[[#This Row],[Count]],0)</f>
        <v>5</v>
      </c>
      <c r="H35" cm="1">
        <f t="array" ref="H35">_xlfn.XLOOKUP(Table816212325[Bill],Table2[Bill],Table2[Weight?],"Error")</f>
        <v>5</v>
      </c>
    </row>
    <row r="36" spans="1:8" x14ac:dyDescent="0.2">
      <c r="A36" t="s">
        <v>58</v>
      </c>
      <c r="B36" t="s">
        <v>5</v>
      </c>
      <c r="C36" t="s">
        <v>59</v>
      </c>
      <c r="D36" t="s">
        <v>7</v>
      </c>
      <c r="E36">
        <f>IF(_7[[#This Row],[Vote]]="YEA",1,0)</f>
        <v>1</v>
      </c>
      <c r="F36" cm="1">
        <f t="array" ref="F36">_xlfn.XLOOKUP(Table816212325[Bill],Table2[Bill],Table2[Agree Value])</f>
        <v>0</v>
      </c>
      <c r="G36">
        <f>IF(_7[[#This Row],[Value]]=_7[[#This Row],[Agree]],_7[[#This Row],[Count]],0)</f>
        <v>0</v>
      </c>
      <c r="H36" cm="1">
        <f t="array" ref="H36">_xlfn.XLOOKUP(Table816212325[Bill],Table2[Bill],Table2[Weight?],"Error")</f>
        <v>5</v>
      </c>
    </row>
    <row r="37" spans="1:8" x14ac:dyDescent="0.2">
      <c r="A37" t="s">
        <v>60</v>
      </c>
      <c r="B37" t="s">
        <v>1</v>
      </c>
      <c r="C37" t="s">
        <v>42</v>
      </c>
      <c r="D37" t="s">
        <v>3</v>
      </c>
      <c r="E37">
        <f>IF(_7[[#This Row],[Vote]]="YEA",1,0)</f>
        <v>0</v>
      </c>
      <c r="F37" cm="1">
        <f t="array" ref="F37">_xlfn.XLOOKUP(Table816212325[Bill],Table2[Bill],Table2[Agree Value])</f>
        <v>0</v>
      </c>
      <c r="G37">
        <f>IF(_7[[#This Row],[Value]]=_7[[#This Row],[Agree]],_7[[#This Row],[Count]],0)</f>
        <v>5</v>
      </c>
      <c r="H37" cm="1">
        <f t="array" ref="H37">_xlfn.XLOOKUP(Table816212325[Bill],Table2[Bill],Table2[Weight?],"Error")</f>
        <v>5</v>
      </c>
    </row>
    <row r="38" spans="1:8" x14ac:dyDescent="0.2">
      <c r="A38" t="s">
        <v>61</v>
      </c>
      <c r="B38" t="s">
        <v>5</v>
      </c>
      <c r="C38" t="s">
        <v>62</v>
      </c>
      <c r="D38" t="s">
        <v>7</v>
      </c>
      <c r="E38">
        <f>IF(_7[[#This Row],[Vote]]="YEA",1,0)</f>
        <v>1</v>
      </c>
      <c r="F38" cm="1">
        <f t="array" ref="F38">_xlfn.XLOOKUP(Table816212325[Bill],Table2[Bill],Table2[Agree Value])</f>
        <v>0</v>
      </c>
      <c r="G38">
        <f>IF(_7[[#This Row],[Value]]=_7[[#This Row],[Agree]],_7[[#This Row],[Count]],0)</f>
        <v>0</v>
      </c>
      <c r="H38" cm="1">
        <f t="array" ref="H38">_xlfn.XLOOKUP(Table816212325[Bill],Table2[Bill],Table2[Weight?],"Error")</f>
        <v>5</v>
      </c>
    </row>
    <row r="39" spans="1:8" x14ac:dyDescent="0.2">
      <c r="A39" t="s">
        <v>63</v>
      </c>
      <c r="B39" t="s">
        <v>1</v>
      </c>
      <c r="C39" t="s">
        <v>64</v>
      </c>
      <c r="D39" t="s">
        <v>3</v>
      </c>
      <c r="E39">
        <f>IF(_7[[#This Row],[Vote]]="YEA",1,0)</f>
        <v>0</v>
      </c>
      <c r="F39" cm="1">
        <f t="array" ref="F39">_xlfn.XLOOKUP(Table816212325[Bill],Table2[Bill],Table2[Agree Value])</f>
        <v>0</v>
      </c>
      <c r="G39">
        <f>IF(_7[[#This Row],[Value]]=_7[[#This Row],[Agree]],_7[[#This Row],[Count]],0)</f>
        <v>5</v>
      </c>
      <c r="H39" cm="1">
        <f t="array" ref="H39">_xlfn.XLOOKUP(Table816212325[Bill],Table2[Bill],Table2[Weight?],"Error")</f>
        <v>5</v>
      </c>
    </row>
    <row r="40" spans="1:8" x14ac:dyDescent="0.2">
      <c r="A40" t="s">
        <v>65</v>
      </c>
      <c r="B40" t="s">
        <v>1</v>
      </c>
      <c r="C40" t="s">
        <v>66</v>
      </c>
      <c r="D40" t="s">
        <v>400</v>
      </c>
      <c r="E40">
        <f>IF(_7[[#This Row],[Vote]]="YEA",1,0)</f>
        <v>0</v>
      </c>
      <c r="F40" cm="1">
        <f t="array" ref="F40">_xlfn.XLOOKUP(Table816212325[Bill],Table2[Bill],Table2[Agree Value])</f>
        <v>0</v>
      </c>
      <c r="G40">
        <f>IF(_7[[#This Row],[Value]]=_7[[#This Row],[Agree]],_7[[#This Row],[Count]],0)</f>
        <v>5</v>
      </c>
      <c r="H40" cm="1">
        <f t="array" ref="H40">_xlfn.XLOOKUP(Table816212325[Bill],Table2[Bill],Table2[Weight?],"Error")</f>
        <v>5</v>
      </c>
    </row>
    <row r="41" spans="1:8" x14ac:dyDescent="0.2">
      <c r="A41" t="s">
        <v>67</v>
      </c>
      <c r="B41" t="s">
        <v>5</v>
      </c>
      <c r="C41" t="s">
        <v>49</v>
      </c>
      <c r="D41" t="s">
        <v>7</v>
      </c>
      <c r="E41">
        <f>IF(_7[[#This Row],[Vote]]="YEA",1,0)</f>
        <v>1</v>
      </c>
      <c r="F41" cm="1">
        <f t="array" ref="F41">_xlfn.XLOOKUP(Table816212325[Bill],Table2[Bill],Table2[Agree Value])</f>
        <v>0</v>
      </c>
      <c r="G41">
        <f>IF(_7[[#This Row],[Value]]=_7[[#This Row],[Agree]],_7[[#This Row],[Count]],0)</f>
        <v>0</v>
      </c>
      <c r="H41" cm="1">
        <f t="array" ref="H41">_xlfn.XLOOKUP(Table816212325[Bill],Table2[Bill],Table2[Weight?],"Error")</f>
        <v>5</v>
      </c>
    </row>
    <row r="42" spans="1:8" x14ac:dyDescent="0.2">
      <c r="A42" t="s">
        <v>68</v>
      </c>
      <c r="B42" t="s">
        <v>1</v>
      </c>
      <c r="C42" t="s">
        <v>31</v>
      </c>
      <c r="D42" t="s">
        <v>3</v>
      </c>
      <c r="E42">
        <f>IF(_7[[#This Row],[Vote]]="YEA",1,0)</f>
        <v>0</v>
      </c>
      <c r="F42" cm="1">
        <f t="array" ref="F42">_xlfn.XLOOKUP(Table816212325[Bill],Table2[Bill],Table2[Agree Value])</f>
        <v>0</v>
      </c>
      <c r="G42">
        <f>IF(_7[[#This Row],[Value]]=_7[[#This Row],[Agree]],_7[[#This Row],[Count]],0)</f>
        <v>5</v>
      </c>
      <c r="H42" cm="1">
        <f t="array" ref="H42">_xlfn.XLOOKUP(Table816212325[Bill],Table2[Bill],Table2[Weight?],"Error")</f>
        <v>5</v>
      </c>
    </row>
    <row r="43" spans="1:8" x14ac:dyDescent="0.2">
      <c r="A43" t="s">
        <v>69</v>
      </c>
      <c r="B43" t="s">
        <v>1</v>
      </c>
      <c r="C43" t="s">
        <v>9</v>
      </c>
      <c r="D43" t="s">
        <v>3</v>
      </c>
      <c r="E43">
        <f>IF(_7[[#This Row],[Vote]]="YEA",1,0)</f>
        <v>0</v>
      </c>
      <c r="F43" cm="1">
        <f t="array" ref="F43">_xlfn.XLOOKUP(Table816212325[Bill],Table2[Bill],Table2[Agree Value])</f>
        <v>0</v>
      </c>
      <c r="G43">
        <f>IF(_7[[#This Row],[Value]]=_7[[#This Row],[Agree]],_7[[#This Row],[Count]],0)</f>
        <v>5</v>
      </c>
      <c r="H43" cm="1">
        <f t="array" ref="H43">_xlfn.XLOOKUP(Table816212325[Bill],Table2[Bill],Table2[Weight?],"Error")</f>
        <v>5</v>
      </c>
    </row>
    <row r="44" spans="1:8" x14ac:dyDescent="0.2">
      <c r="A44" t="s">
        <v>70</v>
      </c>
      <c r="B44" t="s">
        <v>5</v>
      </c>
      <c r="C44" t="s">
        <v>39</v>
      </c>
      <c r="D44" t="s">
        <v>7</v>
      </c>
      <c r="E44">
        <f>IF(_7[[#This Row],[Vote]]="YEA",1,0)</f>
        <v>1</v>
      </c>
      <c r="F44" cm="1">
        <f t="array" ref="F44">_xlfn.XLOOKUP(Table816212325[Bill],Table2[Bill],Table2[Agree Value])</f>
        <v>0</v>
      </c>
      <c r="G44">
        <f>IF(_7[[#This Row],[Value]]=_7[[#This Row],[Agree]],_7[[#This Row],[Count]],0)</f>
        <v>0</v>
      </c>
      <c r="H44" cm="1">
        <f t="array" ref="H44">_xlfn.XLOOKUP(Table816212325[Bill],Table2[Bill],Table2[Weight?],"Error")</f>
        <v>5</v>
      </c>
    </row>
    <row r="45" spans="1:8" x14ac:dyDescent="0.2">
      <c r="A45" t="s">
        <v>71</v>
      </c>
      <c r="B45" t="s">
        <v>5</v>
      </c>
      <c r="C45" t="s">
        <v>59</v>
      </c>
      <c r="D45" t="s">
        <v>7</v>
      </c>
      <c r="E45">
        <f>IF(_7[[#This Row],[Vote]]="YEA",1,0)</f>
        <v>1</v>
      </c>
      <c r="F45" cm="1">
        <f t="array" ref="F45">_xlfn.XLOOKUP(Table816212325[Bill],Table2[Bill],Table2[Agree Value])</f>
        <v>0</v>
      </c>
      <c r="G45">
        <f>IF(_7[[#This Row],[Value]]=_7[[#This Row],[Agree]],_7[[#This Row],[Count]],0)</f>
        <v>0</v>
      </c>
      <c r="H45" cm="1">
        <f t="array" ref="H45">_xlfn.XLOOKUP(Table816212325[Bill],Table2[Bill],Table2[Weight?],"Error")</f>
        <v>5</v>
      </c>
    </row>
    <row r="46" spans="1:8" x14ac:dyDescent="0.2">
      <c r="A46" t="s">
        <v>72</v>
      </c>
      <c r="B46" t="s">
        <v>5</v>
      </c>
      <c r="C46" t="s">
        <v>29</v>
      </c>
      <c r="D46" t="s">
        <v>7</v>
      </c>
      <c r="E46">
        <f>IF(_7[[#This Row],[Vote]]="YEA",1,0)</f>
        <v>1</v>
      </c>
      <c r="F46" cm="1">
        <f t="array" ref="F46">_xlfn.XLOOKUP(Table816212325[Bill],Table2[Bill],Table2[Agree Value])</f>
        <v>0</v>
      </c>
      <c r="G46">
        <f>IF(_7[[#This Row],[Value]]=_7[[#This Row],[Agree]],_7[[#This Row],[Count]],0)</f>
        <v>0</v>
      </c>
      <c r="H46" cm="1">
        <f t="array" ref="H46">_xlfn.XLOOKUP(Table816212325[Bill],Table2[Bill],Table2[Weight?],"Error")</f>
        <v>5</v>
      </c>
    </row>
    <row r="47" spans="1:8" x14ac:dyDescent="0.2">
      <c r="A47" t="s">
        <v>73</v>
      </c>
      <c r="B47" t="s">
        <v>1</v>
      </c>
      <c r="C47" t="s">
        <v>62</v>
      </c>
      <c r="D47" t="s">
        <v>3</v>
      </c>
      <c r="E47">
        <f>IF(_7[[#This Row],[Vote]]="YEA",1,0)</f>
        <v>0</v>
      </c>
      <c r="F47" cm="1">
        <f t="array" ref="F47">_xlfn.XLOOKUP(Table816212325[Bill],Table2[Bill],Table2[Agree Value])</f>
        <v>0</v>
      </c>
      <c r="G47">
        <f>IF(_7[[#This Row],[Value]]=_7[[#This Row],[Agree]],_7[[#This Row],[Count]],0)</f>
        <v>5</v>
      </c>
      <c r="H47" cm="1">
        <f t="array" ref="H47">_xlfn.XLOOKUP(Table816212325[Bill],Table2[Bill],Table2[Weight?],"Error")</f>
        <v>5</v>
      </c>
    </row>
    <row r="48" spans="1:8" x14ac:dyDescent="0.2">
      <c r="A48" t="s">
        <v>74</v>
      </c>
      <c r="B48" t="s">
        <v>5</v>
      </c>
      <c r="C48" t="s">
        <v>75</v>
      </c>
      <c r="D48" t="s">
        <v>7</v>
      </c>
      <c r="E48">
        <f>IF(_7[[#This Row],[Vote]]="YEA",1,0)</f>
        <v>1</v>
      </c>
      <c r="F48" cm="1">
        <f t="array" ref="F48">_xlfn.XLOOKUP(Table816212325[Bill],Table2[Bill],Table2[Agree Value])</f>
        <v>0</v>
      </c>
      <c r="G48">
        <f>IF(_7[[#This Row],[Value]]=_7[[#This Row],[Agree]],_7[[#This Row],[Count]],0)</f>
        <v>0</v>
      </c>
      <c r="H48" cm="1">
        <f t="array" ref="H48">_xlfn.XLOOKUP(Table816212325[Bill],Table2[Bill],Table2[Weight?],"Error")</f>
        <v>5</v>
      </c>
    </row>
    <row r="49" spans="1:8" x14ac:dyDescent="0.2">
      <c r="A49" t="s">
        <v>76</v>
      </c>
      <c r="B49" t="s">
        <v>5</v>
      </c>
      <c r="C49" t="s">
        <v>15</v>
      </c>
      <c r="D49" t="s">
        <v>7</v>
      </c>
      <c r="E49">
        <f>IF(_7[[#This Row],[Vote]]="YEA",1,0)</f>
        <v>1</v>
      </c>
      <c r="F49" cm="1">
        <f t="array" ref="F49">_xlfn.XLOOKUP(Table816212325[Bill],Table2[Bill],Table2[Agree Value])</f>
        <v>0</v>
      </c>
      <c r="G49">
        <f>IF(_7[[#This Row],[Value]]=_7[[#This Row],[Agree]],_7[[#This Row],[Count]],0)</f>
        <v>0</v>
      </c>
      <c r="H49" cm="1">
        <f t="array" ref="H49">_xlfn.XLOOKUP(Table816212325[Bill],Table2[Bill],Table2[Weight?],"Error")</f>
        <v>5</v>
      </c>
    </row>
    <row r="50" spans="1:8" x14ac:dyDescent="0.2">
      <c r="A50" t="s">
        <v>77</v>
      </c>
      <c r="B50" t="s">
        <v>5</v>
      </c>
      <c r="C50" t="s">
        <v>11</v>
      </c>
      <c r="D50" t="s">
        <v>7</v>
      </c>
      <c r="E50">
        <f>IF(_7[[#This Row],[Vote]]="YEA",1,0)</f>
        <v>1</v>
      </c>
      <c r="F50" cm="1">
        <f t="array" ref="F50">_xlfn.XLOOKUP(Table816212325[Bill],Table2[Bill],Table2[Agree Value])</f>
        <v>0</v>
      </c>
      <c r="G50">
        <f>IF(_7[[#This Row],[Value]]=_7[[#This Row],[Agree]],_7[[#This Row],[Count]],0)</f>
        <v>0</v>
      </c>
      <c r="H50" cm="1">
        <f t="array" ref="H50">_xlfn.XLOOKUP(Table816212325[Bill],Table2[Bill],Table2[Weight?],"Error")</f>
        <v>5</v>
      </c>
    </row>
    <row r="51" spans="1:8" x14ac:dyDescent="0.2">
      <c r="A51" t="s">
        <v>78</v>
      </c>
      <c r="B51" t="s">
        <v>1</v>
      </c>
      <c r="C51" t="s">
        <v>11</v>
      </c>
      <c r="D51" t="s">
        <v>3</v>
      </c>
      <c r="E51">
        <f>IF(_7[[#This Row],[Vote]]="YEA",1,0)</f>
        <v>0</v>
      </c>
      <c r="F51" cm="1">
        <f t="array" ref="F51">_xlfn.XLOOKUP(Table816212325[Bill],Table2[Bill],Table2[Agree Value])</f>
        <v>0</v>
      </c>
      <c r="G51">
        <f>IF(_7[[#This Row],[Value]]=_7[[#This Row],[Agree]],_7[[#This Row],[Count]],0)</f>
        <v>5</v>
      </c>
      <c r="H51" cm="1">
        <f t="array" ref="H51">_xlfn.XLOOKUP(Table816212325[Bill],Table2[Bill],Table2[Weight?],"Error")</f>
        <v>5</v>
      </c>
    </row>
    <row r="52" spans="1:8" x14ac:dyDescent="0.2">
      <c r="A52" t="s">
        <v>79</v>
      </c>
      <c r="B52" t="s">
        <v>5</v>
      </c>
      <c r="C52" t="s">
        <v>9</v>
      </c>
      <c r="D52" t="s">
        <v>7</v>
      </c>
      <c r="E52">
        <f>IF(_7[[#This Row],[Vote]]="YEA",1,0)</f>
        <v>1</v>
      </c>
      <c r="F52" cm="1">
        <f t="array" ref="F52">_xlfn.XLOOKUP(Table816212325[Bill],Table2[Bill],Table2[Agree Value])</f>
        <v>0</v>
      </c>
      <c r="G52">
        <f>IF(_7[[#This Row],[Value]]=_7[[#This Row],[Agree]],_7[[#This Row],[Count]],0)</f>
        <v>0</v>
      </c>
      <c r="H52" cm="1">
        <f t="array" ref="H52">_xlfn.XLOOKUP(Table816212325[Bill],Table2[Bill],Table2[Weight?],"Error")</f>
        <v>5</v>
      </c>
    </row>
    <row r="53" spans="1:8" x14ac:dyDescent="0.2">
      <c r="A53" t="s">
        <v>80</v>
      </c>
      <c r="B53" t="s">
        <v>5</v>
      </c>
      <c r="C53" t="s">
        <v>39</v>
      </c>
      <c r="D53" t="s">
        <v>7</v>
      </c>
      <c r="E53">
        <f>IF(_7[[#This Row],[Vote]]="YEA",1,0)</f>
        <v>1</v>
      </c>
      <c r="F53" cm="1">
        <f t="array" ref="F53">_xlfn.XLOOKUP(Table816212325[Bill],Table2[Bill],Table2[Agree Value])</f>
        <v>0</v>
      </c>
      <c r="G53">
        <f>IF(_7[[#This Row],[Value]]=_7[[#This Row],[Agree]],_7[[#This Row],[Count]],0)</f>
        <v>0</v>
      </c>
      <c r="H53" cm="1">
        <f t="array" ref="H53">_xlfn.XLOOKUP(Table816212325[Bill],Table2[Bill],Table2[Weight?],"Error")</f>
        <v>5</v>
      </c>
    </row>
    <row r="54" spans="1:8" x14ac:dyDescent="0.2">
      <c r="A54" t="s">
        <v>81</v>
      </c>
      <c r="B54" t="s">
        <v>1</v>
      </c>
      <c r="C54" t="s">
        <v>59</v>
      </c>
      <c r="D54" t="s">
        <v>3</v>
      </c>
      <c r="E54">
        <f>IF(_7[[#This Row],[Vote]]="YEA",1,0)</f>
        <v>0</v>
      </c>
      <c r="F54" cm="1">
        <f t="array" ref="F54">_xlfn.XLOOKUP(Table816212325[Bill],Table2[Bill],Table2[Agree Value])</f>
        <v>0</v>
      </c>
      <c r="G54">
        <f>IF(_7[[#This Row],[Value]]=_7[[#This Row],[Agree]],_7[[#This Row],[Count]],0)</f>
        <v>5</v>
      </c>
      <c r="H54" cm="1">
        <f t="array" ref="H54">_xlfn.XLOOKUP(Table816212325[Bill],Table2[Bill],Table2[Weight?],"Error")</f>
        <v>5</v>
      </c>
    </row>
    <row r="55" spans="1:8" x14ac:dyDescent="0.2">
      <c r="A55" t="s">
        <v>82</v>
      </c>
      <c r="B55" t="s">
        <v>1</v>
      </c>
      <c r="C55" t="s">
        <v>9</v>
      </c>
      <c r="D55" t="s">
        <v>3</v>
      </c>
      <c r="E55">
        <f>IF(_7[[#This Row],[Vote]]="YEA",1,0)</f>
        <v>0</v>
      </c>
      <c r="F55" cm="1">
        <f t="array" ref="F55">_xlfn.XLOOKUP(Table816212325[Bill],Table2[Bill],Table2[Agree Value])</f>
        <v>0</v>
      </c>
      <c r="G55">
        <f>IF(_7[[#This Row],[Value]]=_7[[#This Row],[Agree]],_7[[#This Row],[Count]],0)</f>
        <v>5</v>
      </c>
      <c r="H55" cm="1">
        <f t="array" ref="H55">_xlfn.XLOOKUP(Table816212325[Bill],Table2[Bill],Table2[Weight?],"Error")</f>
        <v>5</v>
      </c>
    </row>
    <row r="56" spans="1:8" x14ac:dyDescent="0.2">
      <c r="A56" t="s">
        <v>83</v>
      </c>
      <c r="B56" t="s">
        <v>1</v>
      </c>
      <c r="C56" t="s">
        <v>9</v>
      </c>
      <c r="D56" t="s">
        <v>3</v>
      </c>
      <c r="E56">
        <f>IF(_7[[#This Row],[Vote]]="YEA",1,0)</f>
        <v>0</v>
      </c>
      <c r="F56" cm="1">
        <f t="array" ref="F56">_xlfn.XLOOKUP(Table816212325[Bill],Table2[Bill],Table2[Agree Value])</f>
        <v>0</v>
      </c>
      <c r="G56">
        <f>IF(_7[[#This Row],[Value]]=_7[[#This Row],[Agree]],_7[[#This Row],[Count]],0)</f>
        <v>5</v>
      </c>
      <c r="H56" cm="1">
        <f t="array" ref="H56">_xlfn.XLOOKUP(Table816212325[Bill],Table2[Bill],Table2[Weight?],"Error")</f>
        <v>5</v>
      </c>
    </row>
    <row r="57" spans="1:8" x14ac:dyDescent="0.2">
      <c r="A57" t="s">
        <v>84</v>
      </c>
      <c r="B57" t="s">
        <v>5</v>
      </c>
      <c r="C57" t="s">
        <v>31</v>
      </c>
      <c r="D57" t="s">
        <v>7</v>
      </c>
      <c r="E57">
        <f>IF(_7[[#This Row],[Vote]]="YEA",1,0)</f>
        <v>1</v>
      </c>
      <c r="F57" cm="1">
        <f t="array" ref="F57">_xlfn.XLOOKUP(Table816212325[Bill],Table2[Bill],Table2[Agree Value])</f>
        <v>0</v>
      </c>
      <c r="G57">
        <f>IF(_7[[#This Row],[Value]]=_7[[#This Row],[Agree]],_7[[#This Row],[Count]],0)</f>
        <v>0</v>
      </c>
      <c r="H57" cm="1">
        <f t="array" ref="H57">_xlfn.XLOOKUP(Table816212325[Bill],Table2[Bill],Table2[Weight?],"Error")</f>
        <v>5</v>
      </c>
    </row>
    <row r="58" spans="1:8" x14ac:dyDescent="0.2">
      <c r="A58" t="s">
        <v>85</v>
      </c>
      <c r="B58" t="s">
        <v>5</v>
      </c>
      <c r="C58" t="s">
        <v>6</v>
      </c>
      <c r="D58" t="s">
        <v>7</v>
      </c>
      <c r="E58">
        <f>IF(_7[[#This Row],[Vote]]="YEA",1,0)</f>
        <v>1</v>
      </c>
      <c r="F58" cm="1">
        <f t="array" ref="F58">_xlfn.XLOOKUP(Table816212325[Bill],Table2[Bill],Table2[Agree Value])</f>
        <v>0</v>
      </c>
      <c r="G58">
        <f>IF(_7[[#This Row],[Value]]=_7[[#This Row],[Agree]],_7[[#This Row],[Count]],0)</f>
        <v>0</v>
      </c>
      <c r="H58" cm="1">
        <f t="array" ref="H58">_xlfn.XLOOKUP(Table816212325[Bill],Table2[Bill],Table2[Weight?],"Error")</f>
        <v>5</v>
      </c>
    </row>
    <row r="59" spans="1:8" x14ac:dyDescent="0.2">
      <c r="A59" t="s">
        <v>86</v>
      </c>
      <c r="B59" t="s">
        <v>1</v>
      </c>
      <c r="C59" t="s">
        <v>29</v>
      </c>
      <c r="D59" t="s">
        <v>3</v>
      </c>
      <c r="E59">
        <f>IF(_7[[#This Row],[Vote]]="YEA",1,0)</f>
        <v>0</v>
      </c>
      <c r="F59" cm="1">
        <f t="array" ref="F59">_xlfn.XLOOKUP(Table816212325[Bill],Table2[Bill],Table2[Agree Value])</f>
        <v>0</v>
      </c>
      <c r="G59">
        <f>IF(_7[[#This Row],[Value]]=_7[[#This Row],[Agree]],_7[[#This Row],[Count]],0)</f>
        <v>5</v>
      </c>
      <c r="H59" cm="1">
        <f t="array" ref="H59">_xlfn.XLOOKUP(Table816212325[Bill],Table2[Bill],Table2[Weight?],"Error")</f>
        <v>5</v>
      </c>
    </row>
    <row r="60" spans="1:8" x14ac:dyDescent="0.2">
      <c r="A60" t="s">
        <v>87</v>
      </c>
      <c r="B60" t="s">
        <v>5</v>
      </c>
      <c r="C60" t="s">
        <v>13</v>
      </c>
      <c r="D60" t="s">
        <v>7</v>
      </c>
      <c r="E60">
        <f>IF(_7[[#This Row],[Vote]]="YEA",1,0)</f>
        <v>1</v>
      </c>
      <c r="F60" cm="1">
        <f t="array" ref="F60">_xlfn.XLOOKUP(Table816212325[Bill],Table2[Bill],Table2[Agree Value])</f>
        <v>0</v>
      </c>
      <c r="G60">
        <f>IF(_7[[#This Row],[Value]]=_7[[#This Row],[Agree]],_7[[#This Row],[Count]],0)</f>
        <v>0</v>
      </c>
      <c r="H60" cm="1">
        <f t="array" ref="H60">_xlfn.XLOOKUP(Table816212325[Bill],Table2[Bill],Table2[Weight?],"Error")</f>
        <v>5</v>
      </c>
    </row>
    <row r="61" spans="1:8" x14ac:dyDescent="0.2">
      <c r="A61" t="s">
        <v>88</v>
      </c>
      <c r="B61" t="s">
        <v>1</v>
      </c>
      <c r="C61" t="s">
        <v>89</v>
      </c>
      <c r="D61" t="s">
        <v>3</v>
      </c>
      <c r="E61">
        <f>IF(_7[[#This Row],[Vote]]="YEA",1,0)</f>
        <v>0</v>
      </c>
      <c r="F61" cm="1">
        <f t="array" ref="F61">_xlfn.XLOOKUP(Table816212325[Bill],Table2[Bill],Table2[Agree Value])</f>
        <v>0</v>
      </c>
      <c r="G61">
        <f>IF(_7[[#This Row],[Value]]=_7[[#This Row],[Agree]],_7[[#This Row],[Count]],0)</f>
        <v>5</v>
      </c>
      <c r="H61" cm="1">
        <f t="array" ref="H61">_xlfn.XLOOKUP(Table816212325[Bill],Table2[Bill],Table2[Weight?],"Error")</f>
        <v>5</v>
      </c>
    </row>
    <row r="62" spans="1:8" x14ac:dyDescent="0.2">
      <c r="A62" t="s">
        <v>90</v>
      </c>
      <c r="B62" t="s">
        <v>5</v>
      </c>
      <c r="C62" t="s">
        <v>15</v>
      </c>
      <c r="D62" t="s">
        <v>7</v>
      </c>
      <c r="E62">
        <f>IF(_7[[#This Row],[Vote]]="YEA",1,0)</f>
        <v>1</v>
      </c>
      <c r="F62" cm="1">
        <f t="array" ref="F62">_xlfn.XLOOKUP(Table816212325[Bill],Table2[Bill],Table2[Agree Value])</f>
        <v>0</v>
      </c>
      <c r="G62">
        <f>IF(_7[[#This Row],[Value]]=_7[[#This Row],[Agree]],_7[[#This Row],[Count]],0)</f>
        <v>0</v>
      </c>
      <c r="H62" cm="1">
        <f t="array" ref="H62">_xlfn.XLOOKUP(Table816212325[Bill],Table2[Bill],Table2[Weight?],"Error")</f>
        <v>5</v>
      </c>
    </row>
    <row r="63" spans="1:8" x14ac:dyDescent="0.2">
      <c r="A63" t="s">
        <v>91</v>
      </c>
      <c r="B63" t="s">
        <v>1</v>
      </c>
      <c r="C63" t="s">
        <v>66</v>
      </c>
      <c r="D63" t="s">
        <v>3</v>
      </c>
      <c r="E63">
        <f>IF(_7[[#This Row],[Vote]]="YEA",1,0)</f>
        <v>0</v>
      </c>
      <c r="F63" cm="1">
        <f t="array" ref="F63">_xlfn.XLOOKUP(Table816212325[Bill],Table2[Bill],Table2[Agree Value])</f>
        <v>0</v>
      </c>
      <c r="G63">
        <f>IF(_7[[#This Row],[Value]]=_7[[#This Row],[Agree]],_7[[#This Row],[Count]],0)</f>
        <v>5</v>
      </c>
      <c r="H63" cm="1">
        <f t="array" ref="H63">_xlfn.XLOOKUP(Table816212325[Bill],Table2[Bill],Table2[Weight?],"Error")</f>
        <v>5</v>
      </c>
    </row>
    <row r="64" spans="1:8" x14ac:dyDescent="0.2">
      <c r="A64" t="s">
        <v>92</v>
      </c>
      <c r="B64" t="s">
        <v>1</v>
      </c>
      <c r="C64" t="s">
        <v>15</v>
      </c>
      <c r="D64" t="s">
        <v>3</v>
      </c>
      <c r="E64">
        <f>IF(_7[[#This Row],[Vote]]="YEA",1,0)</f>
        <v>0</v>
      </c>
      <c r="F64" cm="1">
        <f t="array" ref="F64">_xlfn.XLOOKUP(Table816212325[Bill],Table2[Bill],Table2[Agree Value])</f>
        <v>0</v>
      </c>
      <c r="G64">
        <f>IF(_7[[#This Row],[Value]]=_7[[#This Row],[Agree]],_7[[#This Row],[Count]],0)</f>
        <v>5</v>
      </c>
      <c r="H64" cm="1">
        <f t="array" ref="H64">_xlfn.XLOOKUP(Table816212325[Bill],Table2[Bill],Table2[Weight?],"Error")</f>
        <v>5</v>
      </c>
    </row>
    <row r="65" spans="1:8" x14ac:dyDescent="0.2">
      <c r="A65" t="s">
        <v>93</v>
      </c>
      <c r="B65" t="s">
        <v>1</v>
      </c>
      <c r="C65" t="s">
        <v>94</v>
      </c>
      <c r="D65" t="s">
        <v>3</v>
      </c>
      <c r="E65">
        <f>IF(_7[[#This Row],[Vote]]="YEA",1,0)</f>
        <v>0</v>
      </c>
      <c r="F65" cm="1">
        <f t="array" ref="F65">_xlfn.XLOOKUP(Table816212325[Bill],Table2[Bill],Table2[Agree Value])</f>
        <v>0</v>
      </c>
      <c r="G65">
        <f>IF(_7[[#This Row],[Value]]=_7[[#This Row],[Agree]],_7[[#This Row],[Count]],0)</f>
        <v>5</v>
      </c>
      <c r="H65" cm="1">
        <f t="array" ref="H65">_xlfn.XLOOKUP(Table816212325[Bill],Table2[Bill],Table2[Weight?],"Error")</f>
        <v>5</v>
      </c>
    </row>
    <row r="66" spans="1:8" x14ac:dyDescent="0.2">
      <c r="A66" t="s">
        <v>95</v>
      </c>
      <c r="B66" t="s">
        <v>1</v>
      </c>
      <c r="C66" t="s">
        <v>62</v>
      </c>
      <c r="D66" t="s">
        <v>3</v>
      </c>
      <c r="E66">
        <f>IF(_7[[#This Row],[Vote]]="YEA",1,0)</f>
        <v>0</v>
      </c>
      <c r="F66" cm="1">
        <f t="array" ref="F66">_xlfn.XLOOKUP(Table816212325[Bill],Table2[Bill],Table2[Agree Value])</f>
        <v>0</v>
      </c>
      <c r="G66">
        <f>IF(_7[[#This Row],[Value]]=_7[[#This Row],[Agree]],_7[[#This Row],[Count]],0)</f>
        <v>5</v>
      </c>
      <c r="H66" cm="1">
        <f t="array" ref="H66">_xlfn.XLOOKUP(Table816212325[Bill],Table2[Bill],Table2[Weight?],"Error")</f>
        <v>5</v>
      </c>
    </row>
    <row r="67" spans="1:8" x14ac:dyDescent="0.2">
      <c r="A67" t="s">
        <v>96</v>
      </c>
      <c r="B67" t="s">
        <v>1</v>
      </c>
      <c r="C67" t="s">
        <v>39</v>
      </c>
      <c r="D67" t="s">
        <v>3</v>
      </c>
      <c r="E67">
        <f>IF(_7[[#This Row],[Vote]]="YEA",1,0)</f>
        <v>0</v>
      </c>
      <c r="F67" cm="1">
        <f t="array" ref="F67">_xlfn.XLOOKUP(Table816212325[Bill],Table2[Bill],Table2[Agree Value])</f>
        <v>0</v>
      </c>
      <c r="G67">
        <f>IF(_7[[#This Row],[Value]]=_7[[#This Row],[Agree]],_7[[#This Row],[Count]],0)</f>
        <v>5</v>
      </c>
      <c r="H67" cm="1">
        <f t="array" ref="H67">_xlfn.XLOOKUP(Table816212325[Bill],Table2[Bill],Table2[Weight?],"Error")</f>
        <v>5</v>
      </c>
    </row>
    <row r="68" spans="1:8" x14ac:dyDescent="0.2">
      <c r="A68" t="s">
        <v>97</v>
      </c>
      <c r="B68" t="s">
        <v>1</v>
      </c>
      <c r="C68" t="s">
        <v>15</v>
      </c>
      <c r="D68" t="s">
        <v>3</v>
      </c>
      <c r="E68">
        <f>IF(_7[[#This Row],[Vote]]="YEA",1,0)</f>
        <v>0</v>
      </c>
      <c r="F68" cm="1">
        <f t="array" ref="F68">_xlfn.XLOOKUP(Table816212325[Bill],Table2[Bill],Table2[Agree Value])</f>
        <v>0</v>
      </c>
      <c r="G68">
        <f>IF(_7[[#This Row],[Value]]=_7[[#This Row],[Agree]],_7[[#This Row],[Count]],0)</f>
        <v>5</v>
      </c>
      <c r="H68" cm="1">
        <f t="array" ref="H68">_xlfn.XLOOKUP(Table816212325[Bill],Table2[Bill],Table2[Weight?],"Error")</f>
        <v>5</v>
      </c>
    </row>
    <row r="69" spans="1:8" x14ac:dyDescent="0.2">
      <c r="A69" t="s">
        <v>98</v>
      </c>
      <c r="B69" t="s">
        <v>5</v>
      </c>
      <c r="C69" t="s">
        <v>42</v>
      </c>
      <c r="D69" t="s">
        <v>7</v>
      </c>
      <c r="E69">
        <f>IF(_7[[#This Row],[Vote]]="YEA",1,0)</f>
        <v>1</v>
      </c>
      <c r="F69" cm="1">
        <f t="array" ref="F69">_xlfn.XLOOKUP(Table816212325[Bill],Table2[Bill],Table2[Agree Value])</f>
        <v>0</v>
      </c>
      <c r="G69">
        <f>IF(_7[[#This Row],[Value]]=_7[[#This Row],[Agree]],_7[[#This Row],[Count]],0)</f>
        <v>0</v>
      </c>
      <c r="H69" cm="1">
        <f t="array" ref="H69">_xlfn.XLOOKUP(Table816212325[Bill],Table2[Bill],Table2[Weight?],"Error")</f>
        <v>5</v>
      </c>
    </row>
    <row r="70" spans="1:8" x14ac:dyDescent="0.2">
      <c r="A70" t="s">
        <v>99</v>
      </c>
      <c r="B70" t="s">
        <v>1</v>
      </c>
      <c r="C70" t="s">
        <v>39</v>
      </c>
      <c r="D70" t="s">
        <v>3</v>
      </c>
      <c r="E70">
        <f>IF(_7[[#This Row],[Vote]]="YEA",1,0)</f>
        <v>0</v>
      </c>
      <c r="F70" cm="1">
        <f t="array" ref="F70">_xlfn.XLOOKUP(Table816212325[Bill],Table2[Bill],Table2[Agree Value])</f>
        <v>0</v>
      </c>
      <c r="G70">
        <f>IF(_7[[#This Row],[Value]]=_7[[#This Row],[Agree]],_7[[#This Row],[Count]],0)</f>
        <v>5</v>
      </c>
      <c r="H70" cm="1">
        <f t="array" ref="H70">_xlfn.XLOOKUP(Table816212325[Bill],Table2[Bill],Table2[Weight?],"Error")</f>
        <v>5</v>
      </c>
    </row>
    <row r="71" spans="1:8" x14ac:dyDescent="0.2">
      <c r="A71" t="s">
        <v>100</v>
      </c>
      <c r="B71" t="s">
        <v>1</v>
      </c>
      <c r="C71" t="s">
        <v>9</v>
      </c>
      <c r="D71" t="s">
        <v>3</v>
      </c>
      <c r="E71">
        <f>IF(_7[[#This Row],[Vote]]="YEA",1,0)</f>
        <v>0</v>
      </c>
      <c r="F71" cm="1">
        <f t="array" ref="F71">_xlfn.XLOOKUP(Table816212325[Bill],Table2[Bill],Table2[Agree Value])</f>
        <v>0</v>
      </c>
      <c r="G71">
        <f>IF(_7[[#This Row],[Value]]=_7[[#This Row],[Agree]],_7[[#This Row],[Count]],0)</f>
        <v>5</v>
      </c>
      <c r="H71" cm="1">
        <f t="array" ref="H71">_xlfn.XLOOKUP(Table816212325[Bill],Table2[Bill],Table2[Weight?],"Error")</f>
        <v>5</v>
      </c>
    </row>
    <row r="72" spans="1:8" x14ac:dyDescent="0.2">
      <c r="A72" t="s">
        <v>492</v>
      </c>
      <c r="B72" t="s">
        <v>1</v>
      </c>
      <c r="C72" t="s">
        <v>17</v>
      </c>
      <c r="D72" t="s">
        <v>3</v>
      </c>
      <c r="E72">
        <f>IF(_7[[#This Row],[Vote]]="YEA",1,0)</f>
        <v>0</v>
      </c>
      <c r="F72" cm="1">
        <f t="array" ref="F72">_xlfn.XLOOKUP(Table816212325[Bill],Table2[Bill],Table2[Agree Value])</f>
        <v>0</v>
      </c>
      <c r="G72">
        <f>IF(_7[[#This Row],[Value]]=_7[[#This Row],[Agree]],_7[[#This Row],[Count]],0)</f>
        <v>5</v>
      </c>
      <c r="H72" cm="1">
        <f t="array" ref="H72">_xlfn.XLOOKUP(Table816212325[Bill],Table2[Bill],Table2[Weight?],"Error")</f>
        <v>5</v>
      </c>
    </row>
    <row r="73" spans="1:8" x14ac:dyDescent="0.2">
      <c r="A73" t="s">
        <v>101</v>
      </c>
      <c r="B73" t="s">
        <v>5</v>
      </c>
      <c r="C73" t="s">
        <v>51</v>
      </c>
      <c r="D73" t="s">
        <v>7</v>
      </c>
      <c r="E73">
        <f>IF(_7[[#This Row],[Vote]]="YEA",1,0)</f>
        <v>1</v>
      </c>
      <c r="F73" cm="1">
        <f t="array" ref="F73">_xlfn.XLOOKUP(Table816212325[Bill],Table2[Bill],Table2[Agree Value])</f>
        <v>0</v>
      </c>
      <c r="G73">
        <f>IF(_7[[#This Row],[Value]]=_7[[#This Row],[Agree]],_7[[#This Row],[Count]],0)</f>
        <v>0</v>
      </c>
      <c r="H73" cm="1">
        <f t="array" ref="H73">_xlfn.XLOOKUP(Table816212325[Bill],Table2[Bill],Table2[Weight?],"Error")</f>
        <v>5</v>
      </c>
    </row>
    <row r="74" spans="1:8" x14ac:dyDescent="0.2">
      <c r="A74" t="s">
        <v>102</v>
      </c>
      <c r="B74" t="s">
        <v>1</v>
      </c>
      <c r="C74" t="s">
        <v>24</v>
      </c>
      <c r="D74" t="s">
        <v>3</v>
      </c>
      <c r="E74">
        <f>IF(_7[[#This Row],[Vote]]="YEA",1,0)</f>
        <v>0</v>
      </c>
      <c r="F74" cm="1">
        <f t="array" ref="F74">_xlfn.XLOOKUP(Table816212325[Bill],Table2[Bill],Table2[Agree Value])</f>
        <v>0</v>
      </c>
      <c r="G74">
        <f>IF(_7[[#This Row],[Value]]=_7[[#This Row],[Agree]],_7[[#This Row],[Count]],0)</f>
        <v>5</v>
      </c>
      <c r="H74" cm="1">
        <f t="array" ref="H74">_xlfn.XLOOKUP(Table816212325[Bill],Table2[Bill],Table2[Weight?],"Error")</f>
        <v>5</v>
      </c>
    </row>
    <row r="75" spans="1:8" x14ac:dyDescent="0.2">
      <c r="A75" t="s">
        <v>103</v>
      </c>
      <c r="B75" t="s">
        <v>1</v>
      </c>
      <c r="C75" t="s">
        <v>64</v>
      </c>
      <c r="D75" t="s">
        <v>3</v>
      </c>
      <c r="E75">
        <f>IF(_7[[#This Row],[Vote]]="YEA",1,0)</f>
        <v>0</v>
      </c>
      <c r="F75" cm="1">
        <f t="array" ref="F75">_xlfn.XLOOKUP(Table816212325[Bill],Table2[Bill],Table2[Agree Value])</f>
        <v>0</v>
      </c>
      <c r="G75">
        <f>IF(_7[[#This Row],[Value]]=_7[[#This Row],[Agree]],_7[[#This Row],[Count]],0)</f>
        <v>5</v>
      </c>
      <c r="H75" cm="1">
        <f t="array" ref="H75">_xlfn.XLOOKUP(Table816212325[Bill],Table2[Bill],Table2[Weight?],"Error")</f>
        <v>5</v>
      </c>
    </row>
    <row r="76" spans="1:8" x14ac:dyDescent="0.2">
      <c r="A76" t="s">
        <v>104</v>
      </c>
      <c r="B76" t="s">
        <v>1</v>
      </c>
      <c r="C76" t="s">
        <v>11</v>
      </c>
      <c r="D76" t="s">
        <v>3</v>
      </c>
      <c r="E76">
        <f>IF(_7[[#This Row],[Vote]]="YEA",1,0)</f>
        <v>0</v>
      </c>
      <c r="F76" cm="1">
        <f t="array" ref="F76">_xlfn.XLOOKUP(Table816212325[Bill],Table2[Bill],Table2[Agree Value])</f>
        <v>0</v>
      </c>
      <c r="G76">
        <f>IF(_7[[#This Row],[Value]]=_7[[#This Row],[Agree]],_7[[#This Row],[Count]],0)</f>
        <v>5</v>
      </c>
      <c r="H76" cm="1">
        <f t="array" ref="H76">_xlfn.XLOOKUP(Table816212325[Bill],Table2[Bill],Table2[Weight?],"Error")</f>
        <v>5</v>
      </c>
    </row>
    <row r="77" spans="1:8" x14ac:dyDescent="0.2">
      <c r="A77" t="s">
        <v>105</v>
      </c>
      <c r="B77" t="s">
        <v>5</v>
      </c>
      <c r="C77" t="s">
        <v>47</v>
      </c>
      <c r="D77" t="s">
        <v>7</v>
      </c>
      <c r="E77">
        <f>IF(_7[[#This Row],[Vote]]="YEA",1,0)</f>
        <v>1</v>
      </c>
      <c r="F77" cm="1">
        <f t="array" ref="F77">_xlfn.XLOOKUP(Table816212325[Bill],Table2[Bill],Table2[Agree Value])</f>
        <v>0</v>
      </c>
      <c r="G77">
        <f>IF(_7[[#This Row],[Value]]=_7[[#This Row],[Agree]],_7[[#This Row],[Count]],0)</f>
        <v>0</v>
      </c>
      <c r="H77" cm="1">
        <f t="array" ref="H77">_xlfn.XLOOKUP(Table816212325[Bill],Table2[Bill],Table2[Weight?],"Error")</f>
        <v>5</v>
      </c>
    </row>
    <row r="78" spans="1:8" x14ac:dyDescent="0.2">
      <c r="A78" t="s">
        <v>106</v>
      </c>
      <c r="B78" t="s">
        <v>5</v>
      </c>
      <c r="C78" t="s">
        <v>15</v>
      </c>
      <c r="D78" t="s">
        <v>7</v>
      </c>
      <c r="E78">
        <f>IF(_7[[#This Row],[Vote]]="YEA",1,0)</f>
        <v>1</v>
      </c>
      <c r="F78" cm="1">
        <f t="array" ref="F78">_xlfn.XLOOKUP(Table816212325[Bill],Table2[Bill],Table2[Agree Value])</f>
        <v>0</v>
      </c>
      <c r="G78">
        <f>IF(_7[[#This Row],[Value]]=_7[[#This Row],[Agree]],_7[[#This Row],[Count]],0)</f>
        <v>0</v>
      </c>
      <c r="H78" cm="1">
        <f t="array" ref="H78">_xlfn.XLOOKUP(Table816212325[Bill],Table2[Bill],Table2[Weight?],"Error")</f>
        <v>5</v>
      </c>
    </row>
    <row r="79" spans="1:8" x14ac:dyDescent="0.2">
      <c r="A79" t="s">
        <v>107</v>
      </c>
      <c r="B79" t="s">
        <v>1</v>
      </c>
      <c r="C79" t="s">
        <v>108</v>
      </c>
      <c r="D79" t="s">
        <v>3</v>
      </c>
      <c r="E79">
        <f>IF(_7[[#This Row],[Vote]]="YEA",1,0)</f>
        <v>0</v>
      </c>
      <c r="F79" cm="1">
        <f t="array" ref="F79">_xlfn.XLOOKUP(Table816212325[Bill],Table2[Bill],Table2[Agree Value])</f>
        <v>0</v>
      </c>
      <c r="G79">
        <f>IF(_7[[#This Row],[Value]]=_7[[#This Row],[Agree]],_7[[#This Row],[Count]],0)</f>
        <v>5</v>
      </c>
      <c r="H79" cm="1">
        <f t="array" ref="H79">_xlfn.XLOOKUP(Table816212325[Bill],Table2[Bill],Table2[Weight?],"Error")</f>
        <v>5</v>
      </c>
    </row>
    <row r="80" spans="1:8" x14ac:dyDescent="0.2">
      <c r="A80" t="s">
        <v>109</v>
      </c>
      <c r="B80" t="s">
        <v>5</v>
      </c>
      <c r="C80" t="s">
        <v>13</v>
      </c>
      <c r="D80" t="s">
        <v>7</v>
      </c>
      <c r="E80">
        <f>IF(_7[[#This Row],[Vote]]="YEA",1,0)</f>
        <v>1</v>
      </c>
      <c r="F80" cm="1">
        <f t="array" ref="F80">_xlfn.XLOOKUP(Table816212325[Bill],Table2[Bill],Table2[Agree Value])</f>
        <v>0</v>
      </c>
      <c r="G80">
        <f>IF(_7[[#This Row],[Value]]=_7[[#This Row],[Agree]],_7[[#This Row],[Count]],0)</f>
        <v>0</v>
      </c>
      <c r="H80" cm="1">
        <f t="array" ref="H80">_xlfn.XLOOKUP(Table816212325[Bill],Table2[Bill],Table2[Weight?],"Error")</f>
        <v>5</v>
      </c>
    </row>
    <row r="81" spans="1:8" x14ac:dyDescent="0.2">
      <c r="A81" t="s">
        <v>110</v>
      </c>
      <c r="B81" t="s">
        <v>1</v>
      </c>
      <c r="C81" t="s">
        <v>75</v>
      </c>
      <c r="D81" t="s">
        <v>400</v>
      </c>
      <c r="E81">
        <f>IF(_7[[#This Row],[Vote]]="YEA",1,0)</f>
        <v>0</v>
      </c>
      <c r="F81" cm="1">
        <f t="array" ref="F81">_xlfn.XLOOKUP(Table816212325[Bill],Table2[Bill],Table2[Agree Value])</f>
        <v>0</v>
      </c>
      <c r="G81">
        <f>IF(_7[[#This Row],[Value]]=_7[[#This Row],[Agree]],_7[[#This Row],[Count]],0)</f>
        <v>5</v>
      </c>
      <c r="H81" cm="1">
        <f t="array" ref="H81">_xlfn.XLOOKUP(Table816212325[Bill],Table2[Bill],Table2[Weight?],"Error")</f>
        <v>5</v>
      </c>
    </row>
    <row r="82" spans="1:8" x14ac:dyDescent="0.2">
      <c r="A82" t="s">
        <v>111</v>
      </c>
      <c r="B82" t="s">
        <v>5</v>
      </c>
      <c r="C82" t="s">
        <v>49</v>
      </c>
      <c r="D82" t="s">
        <v>7</v>
      </c>
      <c r="E82">
        <f>IF(_7[[#This Row],[Vote]]="YEA",1,0)</f>
        <v>1</v>
      </c>
      <c r="F82" cm="1">
        <f t="array" ref="F82">_xlfn.XLOOKUP(Table816212325[Bill],Table2[Bill],Table2[Agree Value])</f>
        <v>0</v>
      </c>
      <c r="G82">
        <f>IF(_7[[#This Row],[Value]]=_7[[#This Row],[Agree]],_7[[#This Row],[Count]],0)</f>
        <v>0</v>
      </c>
      <c r="H82" cm="1">
        <f t="array" ref="H82">_xlfn.XLOOKUP(Table816212325[Bill],Table2[Bill],Table2[Weight?],"Error")</f>
        <v>5</v>
      </c>
    </row>
    <row r="83" spans="1:8" x14ac:dyDescent="0.2">
      <c r="A83" t="s">
        <v>112</v>
      </c>
      <c r="B83" t="s">
        <v>5</v>
      </c>
      <c r="C83" t="s">
        <v>13</v>
      </c>
      <c r="D83" t="s">
        <v>7</v>
      </c>
      <c r="E83">
        <f>IF(_7[[#This Row],[Vote]]="YEA",1,0)</f>
        <v>1</v>
      </c>
      <c r="F83" cm="1">
        <f t="array" ref="F83">_xlfn.XLOOKUP(Table816212325[Bill],Table2[Bill],Table2[Agree Value])</f>
        <v>0</v>
      </c>
      <c r="G83">
        <f>IF(_7[[#This Row],[Value]]=_7[[#This Row],[Agree]],_7[[#This Row],[Count]],0)</f>
        <v>0</v>
      </c>
      <c r="H83" cm="1">
        <f t="array" ref="H83">_xlfn.XLOOKUP(Table816212325[Bill],Table2[Bill],Table2[Weight?],"Error")</f>
        <v>5</v>
      </c>
    </row>
    <row r="84" spans="1:8" x14ac:dyDescent="0.2">
      <c r="A84" t="s">
        <v>113</v>
      </c>
      <c r="B84" t="s">
        <v>5</v>
      </c>
      <c r="C84" t="s">
        <v>36</v>
      </c>
      <c r="D84" t="s">
        <v>7</v>
      </c>
      <c r="E84">
        <f>IF(_7[[#This Row],[Vote]]="YEA",1,0)</f>
        <v>1</v>
      </c>
      <c r="F84" cm="1">
        <f t="array" ref="F84">_xlfn.XLOOKUP(Table816212325[Bill],Table2[Bill],Table2[Agree Value])</f>
        <v>0</v>
      </c>
      <c r="G84">
        <f>IF(_7[[#This Row],[Value]]=_7[[#This Row],[Agree]],_7[[#This Row],[Count]],0)</f>
        <v>0</v>
      </c>
      <c r="H84" cm="1">
        <f t="array" ref="H84">_xlfn.XLOOKUP(Table816212325[Bill],Table2[Bill],Table2[Weight?],"Error")</f>
        <v>5</v>
      </c>
    </row>
    <row r="85" spans="1:8" x14ac:dyDescent="0.2">
      <c r="A85" t="s">
        <v>114</v>
      </c>
      <c r="B85" t="s">
        <v>1</v>
      </c>
      <c r="C85" t="s">
        <v>47</v>
      </c>
      <c r="D85" t="s">
        <v>3</v>
      </c>
      <c r="E85">
        <f>IF(_7[[#This Row],[Vote]]="YEA",1,0)</f>
        <v>0</v>
      </c>
      <c r="F85" cm="1">
        <f t="array" ref="F85">_xlfn.XLOOKUP(Table816212325[Bill],Table2[Bill],Table2[Agree Value])</f>
        <v>0</v>
      </c>
      <c r="G85">
        <f>IF(_7[[#This Row],[Value]]=_7[[#This Row],[Agree]],_7[[#This Row],[Count]],0)</f>
        <v>5</v>
      </c>
      <c r="H85" cm="1">
        <f t="array" ref="H85">_xlfn.XLOOKUP(Table816212325[Bill],Table2[Bill],Table2[Weight?],"Error")</f>
        <v>5</v>
      </c>
    </row>
    <row r="86" spans="1:8" x14ac:dyDescent="0.2">
      <c r="A86" t="s">
        <v>115</v>
      </c>
      <c r="B86" t="s">
        <v>1</v>
      </c>
      <c r="C86" t="s">
        <v>9</v>
      </c>
      <c r="D86" t="s">
        <v>3</v>
      </c>
      <c r="E86">
        <f>IF(_7[[#This Row],[Vote]]="YEA",1,0)</f>
        <v>0</v>
      </c>
      <c r="F86" cm="1">
        <f t="array" ref="F86">_xlfn.XLOOKUP(Table816212325[Bill],Table2[Bill],Table2[Agree Value])</f>
        <v>0</v>
      </c>
      <c r="G86">
        <f>IF(_7[[#This Row],[Value]]=_7[[#This Row],[Agree]],_7[[#This Row],[Count]],0)</f>
        <v>5</v>
      </c>
      <c r="H86" cm="1">
        <f t="array" ref="H86">_xlfn.XLOOKUP(Table816212325[Bill],Table2[Bill],Table2[Weight?],"Error")</f>
        <v>5</v>
      </c>
    </row>
    <row r="87" spans="1:8" x14ac:dyDescent="0.2">
      <c r="A87" t="s">
        <v>116</v>
      </c>
      <c r="B87" t="s">
        <v>1</v>
      </c>
      <c r="C87" t="s">
        <v>9</v>
      </c>
      <c r="D87" t="s">
        <v>3</v>
      </c>
      <c r="E87">
        <f>IF(_7[[#This Row],[Vote]]="YEA",1,0)</f>
        <v>0</v>
      </c>
      <c r="F87" cm="1">
        <f t="array" ref="F87">_xlfn.XLOOKUP(Table816212325[Bill],Table2[Bill],Table2[Agree Value])</f>
        <v>0</v>
      </c>
      <c r="G87">
        <f>IF(_7[[#This Row],[Value]]=_7[[#This Row],[Agree]],_7[[#This Row],[Count]],0)</f>
        <v>5</v>
      </c>
      <c r="H87" cm="1">
        <f t="array" ref="H87">_xlfn.XLOOKUP(Table816212325[Bill],Table2[Bill],Table2[Weight?],"Error")</f>
        <v>5</v>
      </c>
    </row>
    <row r="88" spans="1:8" x14ac:dyDescent="0.2">
      <c r="A88" t="s">
        <v>117</v>
      </c>
      <c r="B88" t="s">
        <v>1</v>
      </c>
      <c r="C88" t="s">
        <v>118</v>
      </c>
      <c r="D88" t="s">
        <v>3</v>
      </c>
      <c r="E88">
        <f>IF(_7[[#This Row],[Vote]]="YEA",1,0)</f>
        <v>0</v>
      </c>
      <c r="F88" cm="1">
        <f t="array" ref="F88">_xlfn.XLOOKUP(Table816212325[Bill],Table2[Bill],Table2[Agree Value])</f>
        <v>0</v>
      </c>
      <c r="G88">
        <f>IF(_7[[#This Row],[Value]]=_7[[#This Row],[Agree]],_7[[#This Row],[Count]],0)</f>
        <v>5</v>
      </c>
      <c r="H88" cm="1">
        <f t="array" ref="H88">_xlfn.XLOOKUP(Table816212325[Bill],Table2[Bill],Table2[Weight?],"Error")</f>
        <v>5</v>
      </c>
    </row>
    <row r="89" spans="1:8" x14ac:dyDescent="0.2">
      <c r="A89" t="s">
        <v>119</v>
      </c>
      <c r="B89" t="s">
        <v>1</v>
      </c>
      <c r="C89" t="s">
        <v>120</v>
      </c>
      <c r="D89" t="s">
        <v>7</v>
      </c>
      <c r="E89">
        <f>IF(_7[[#This Row],[Vote]]="YEA",1,0)</f>
        <v>1</v>
      </c>
      <c r="F89" cm="1">
        <f t="array" ref="F89">_xlfn.XLOOKUP(Table816212325[Bill],Table2[Bill],Table2[Agree Value])</f>
        <v>0</v>
      </c>
      <c r="G89">
        <f>IF(_7[[#This Row],[Value]]=_7[[#This Row],[Agree]],_7[[#This Row],[Count]],0)</f>
        <v>0</v>
      </c>
      <c r="H89" cm="1">
        <f t="array" ref="H89">_xlfn.XLOOKUP(Table816212325[Bill],Table2[Bill],Table2[Weight?],"Error")</f>
        <v>5</v>
      </c>
    </row>
    <row r="90" spans="1:8" x14ac:dyDescent="0.2">
      <c r="A90" t="s">
        <v>121</v>
      </c>
      <c r="B90" t="s">
        <v>5</v>
      </c>
      <c r="C90" t="s">
        <v>51</v>
      </c>
      <c r="D90" t="s">
        <v>7</v>
      </c>
      <c r="E90">
        <f>IF(_7[[#This Row],[Vote]]="YEA",1,0)</f>
        <v>1</v>
      </c>
      <c r="F90" cm="1">
        <f t="array" ref="F90">_xlfn.XLOOKUP(Table816212325[Bill],Table2[Bill],Table2[Agree Value])</f>
        <v>0</v>
      </c>
      <c r="G90">
        <f>IF(_7[[#This Row],[Value]]=_7[[#This Row],[Agree]],_7[[#This Row],[Count]],0)</f>
        <v>0</v>
      </c>
      <c r="H90" cm="1">
        <f t="array" ref="H90">_xlfn.XLOOKUP(Table816212325[Bill],Table2[Bill],Table2[Weight?],"Error")</f>
        <v>5</v>
      </c>
    </row>
    <row r="91" spans="1:8" x14ac:dyDescent="0.2">
      <c r="A91" t="s">
        <v>122</v>
      </c>
      <c r="B91" t="s">
        <v>5</v>
      </c>
      <c r="C91" t="s">
        <v>123</v>
      </c>
      <c r="D91" t="s">
        <v>7</v>
      </c>
      <c r="E91">
        <f>IF(_7[[#This Row],[Vote]]="YEA",1,0)</f>
        <v>1</v>
      </c>
      <c r="F91" cm="1">
        <f t="array" ref="F91">_xlfn.XLOOKUP(Table816212325[Bill],Table2[Bill],Table2[Agree Value])</f>
        <v>0</v>
      </c>
      <c r="G91">
        <f>IF(_7[[#This Row],[Value]]=_7[[#This Row],[Agree]],_7[[#This Row],[Count]],0)</f>
        <v>0</v>
      </c>
      <c r="H91" cm="1">
        <f t="array" ref="H91">_xlfn.XLOOKUP(Table816212325[Bill],Table2[Bill],Table2[Weight?],"Error")</f>
        <v>5</v>
      </c>
    </row>
    <row r="92" spans="1:8" x14ac:dyDescent="0.2">
      <c r="A92" t="s">
        <v>124</v>
      </c>
      <c r="B92" t="s">
        <v>5</v>
      </c>
      <c r="C92" t="s">
        <v>15</v>
      </c>
      <c r="D92" t="s">
        <v>7</v>
      </c>
      <c r="E92">
        <f>IF(_7[[#This Row],[Vote]]="YEA",1,0)</f>
        <v>1</v>
      </c>
      <c r="F92" cm="1">
        <f t="array" ref="F92">_xlfn.XLOOKUP(Table816212325[Bill],Table2[Bill],Table2[Agree Value])</f>
        <v>0</v>
      </c>
      <c r="G92">
        <f>IF(_7[[#This Row],[Value]]=_7[[#This Row],[Agree]],_7[[#This Row],[Count]],0)</f>
        <v>0</v>
      </c>
      <c r="H92" cm="1">
        <f t="array" ref="H92">_xlfn.XLOOKUP(Table816212325[Bill],Table2[Bill],Table2[Weight?],"Error")</f>
        <v>5</v>
      </c>
    </row>
    <row r="93" spans="1:8" x14ac:dyDescent="0.2">
      <c r="A93" t="s">
        <v>125</v>
      </c>
      <c r="B93" t="s">
        <v>1</v>
      </c>
      <c r="C93" t="s">
        <v>15</v>
      </c>
      <c r="D93" t="s">
        <v>3</v>
      </c>
      <c r="E93">
        <f>IF(_7[[#This Row],[Vote]]="YEA",1,0)</f>
        <v>0</v>
      </c>
      <c r="F93" cm="1">
        <f t="array" ref="F93">_xlfn.XLOOKUP(Table816212325[Bill],Table2[Bill],Table2[Agree Value])</f>
        <v>0</v>
      </c>
      <c r="G93">
        <f>IF(_7[[#This Row],[Value]]=_7[[#This Row],[Agree]],_7[[#This Row],[Count]],0)</f>
        <v>5</v>
      </c>
      <c r="H93" cm="1">
        <f t="array" ref="H93">_xlfn.XLOOKUP(Table816212325[Bill],Table2[Bill],Table2[Weight?],"Error")</f>
        <v>5</v>
      </c>
    </row>
    <row r="94" spans="1:8" x14ac:dyDescent="0.2">
      <c r="A94" t="s">
        <v>126</v>
      </c>
      <c r="B94" t="s">
        <v>1</v>
      </c>
      <c r="C94" t="s">
        <v>59</v>
      </c>
      <c r="D94" t="s">
        <v>3</v>
      </c>
      <c r="E94">
        <f>IF(_7[[#This Row],[Vote]]="YEA",1,0)</f>
        <v>0</v>
      </c>
      <c r="F94" cm="1">
        <f t="array" ref="F94">_xlfn.XLOOKUP(Table816212325[Bill],Table2[Bill],Table2[Agree Value])</f>
        <v>0</v>
      </c>
      <c r="G94">
        <f>IF(_7[[#This Row],[Value]]=_7[[#This Row],[Agree]],_7[[#This Row],[Count]],0)</f>
        <v>5</v>
      </c>
      <c r="H94" cm="1">
        <f t="array" ref="H94">_xlfn.XLOOKUP(Table816212325[Bill],Table2[Bill],Table2[Weight?],"Error")</f>
        <v>5</v>
      </c>
    </row>
    <row r="95" spans="1:8" x14ac:dyDescent="0.2">
      <c r="A95" t="s">
        <v>127</v>
      </c>
      <c r="B95" t="s">
        <v>1</v>
      </c>
      <c r="C95" t="s">
        <v>15</v>
      </c>
      <c r="D95" t="s">
        <v>3</v>
      </c>
      <c r="E95">
        <f>IF(_7[[#This Row],[Vote]]="YEA",1,0)</f>
        <v>0</v>
      </c>
      <c r="F95" cm="1">
        <f t="array" ref="F95">_xlfn.XLOOKUP(Table816212325[Bill],Table2[Bill],Table2[Agree Value])</f>
        <v>0</v>
      </c>
      <c r="G95">
        <f>IF(_7[[#This Row],[Value]]=_7[[#This Row],[Agree]],_7[[#This Row],[Count]],0)</f>
        <v>5</v>
      </c>
      <c r="H95" cm="1">
        <f t="array" ref="H95">_xlfn.XLOOKUP(Table816212325[Bill],Table2[Bill],Table2[Weight?],"Error")</f>
        <v>5</v>
      </c>
    </row>
    <row r="96" spans="1:8" x14ac:dyDescent="0.2">
      <c r="A96" t="s">
        <v>128</v>
      </c>
      <c r="B96" t="s">
        <v>5</v>
      </c>
      <c r="C96" t="s">
        <v>129</v>
      </c>
      <c r="D96" t="s">
        <v>7</v>
      </c>
      <c r="E96">
        <f>IF(_7[[#This Row],[Vote]]="YEA",1,0)</f>
        <v>1</v>
      </c>
      <c r="F96" cm="1">
        <f t="array" ref="F96">_xlfn.XLOOKUP(Table816212325[Bill],Table2[Bill],Table2[Agree Value])</f>
        <v>0</v>
      </c>
      <c r="G96">
        <f>IF(_7[[#This Row],[Value]]=_7[[#This Row],[Agree]],_7[[#This Row],[Count]],0)</f>
        <v>0</v>
      </c>
      <c r="H96" cm="1">
        <f t="array" ref="H96">_xlfn.XLOOKUP(Table816212325[Bill],Table2[Bill],Table2[Weight?],"Error")</f>
        <v>5</v>
      </c>
    </row>
    <row r="97" spans="1:8" x14ac:dyDescent="0.2">
      <c r="A97" t="s">
        <v>130</v>
      </c>
      <c r="B97" t="s">
        <v>5</v>
      </c>
      <c r="C97" t="s">
        <v>64</v>
      </c>
      <c r="D97" t="s">
        <v>7</v>
      </c>
      <c r="E97">
        <f>IF(_7[[#This Row],[Vote]]="YEA",1,0)</f>
        <v>1</v>
      </c>
      <c r="F97" cm="1">
        <f t="array" ref="F97">_xlfn.XLOOKUP(Table816212325[Bill],Table2[Bill],Table2[Agree Value])</f>
        <v>0</v>
      </c>
      <c r="G97">
        <f>IF(_7[[#This Row],[Value]]=_7[[#This Row],[Agree]],_7[[#This Row],[Count]],0)</f>
        <v>0</v>
      </c>
      <c r="H97" cm="1">
        <f t="array" ref="H97">_xlfn.XLOOKUP(Table816212325[Bill],Table2[Bill],Table2[Weight?],"Error")</f>
        <v>5</v>
      </c>
    </row>
    <row r="98" spans="1:8" x14ac:dyDescent="0.2">
      <c r="A98" t="s">
        <v>131</v>
      </c>
      <c r="B98" t="s">
        <v>1</v>
      </c>
      <c r="C98" t="s">
        <v>132</v>
      </c>
      <c r="D98" t="s">
        <v>3</v>
      </c>
      <c r="E98">
        <f>IF(_7[[#This Row],[Vote]]="YEA",1,0)</f>
        <v>0</v>
      </c>
      <c r="F98" cm="1">
        <f t="array" ref="F98">_xlfn.XLOOKUP(Table816212325[Bill],Table2[Bill],Table2[Agree Value])</f>
        <v>0</v>
      </c>
      <c r="G98">
        <f>IF(_7[[#This Row],[Value]]=_7[[#This Row],[Agree]],_7[[#This Row],[Count]],0)</f>
        <v>5</v>
      </c>
      <c r="H98" cm="1">
        <f t="array" ref="H98">_xlfn.XLOOKUP(Table816212325[Bill],Table2[Bill],Table2[Weight?],"Error")</f>
        <v>5</v>
      </c>
    </row>
    <row r="99" spans="1:8" x14ac:dyDescent="0.2">
      <c r="A99" t="s">
        <v>133</v>
      </c>
      <c r="B99" t="s">
        <v>5</v>
      </c>
      <c r="C99" t="s">
        <v>31</v>
      </c>
      <c r="D99" t="s">
        <v>7</v>
      </c>
      <c r="E99">
        <f>IF(_7[[#This Row],[Vote]]="YEA",1,0)</f>
        <v>1</v>
      </c>
      <c r="F99" cm="1">
        <f t="array" ref="F99">_xlfn.XLOOKUP(Table816212325[Bill],Table2[Bill],Table2[Agree Value])</f>
        <v>0</v>
      </c>
      <c r="G99">
        <f>IF(_7[[#This Row],[Value]]=_7[[#This Row],[Agree]],_7[[#This Row],[Count]],0)</f>
        <v>0</v>
      </c>
      <c r="H99" cm="1">
        <f t="array" ref="H99">_xlfn.XLOOKUP(Table816212325[Bill],Table2[Bill],Table2[Weight?],"Error")</f>
        <v>5</v>
      </c>
    </row>
    <row r="100" spans="1:8" x14ac:dyDescent="0.2">
      <c r="A100" t="s">
        <v>134</v>
      </c>
      <c r="B100" t="s">
        <v>1</v>
      </c>
      <c r="C100" t="s">
        <v>62</v>
      </c>
      <c r="D100" t="s">
        <v>3</v>
      </c>
      <c r="E100">
        <f>IF(_7[[#This Row],[Vote]]="YEA",1,0)</f>
        <v>0</v>
      </c>
      <c r="F100" cm="1">
        <f t="array" ref="F100">_xlfn.XLOOKUP(Table816212325[Bill],Table2[Bill],Table2[Agree Value])</f>
        <v>0</v>
      </c>
      <c r="G100">
        <f>IF(_7[[#This Row],[Value]]=_7[[#This Row],[Agree]],_7[[#This Row],[Count]],0)</f>
        <v>5</v>
      </c>
      <c r="H100" cm="1">
        <f t="array" ref="H100">_xlfn.XLOOKUP(Table816212325[Bill],Table2[Bill],Table2[Weight?],"Error")</f>
        <v>5</v>
      </c>
    </row>
    <row r="101" spans="1:8" x14ac:dyDescent="0.2">
      <c r="A101" t="s">
        <v>135</v>
      </c>
      <c r="B101" t="s">
        <v>1</v>
      </c>
      <c r="C101" t="s">
        <v>2</v>
      </c>
      <c r="D101" t="s">
        <v>7</v>
      </c>
      <c r="E101">
        <f>IF(_7[[#This Row],[Vote]]="YEA",1,0)</f>
        <v>1</v>
      </c>
      <c r="F101" cm="1">
        <f t="array" ref="F101">_xlfn.XLOOKUP(Table816212325[Bill],Table2[Bill],Table2[Agree Value])</f>
        <v>0</v>
      </c>
      <c r="G101">
        <f>IF(_7[[#This Row],[Value]]=_7[[#This Row],[Agree]],_7[[#This Row],[Count]],0)</f>
        <v>0</v>
      </c>
      <c r="H101" cm="1">
        <f t="array" ref="H101">_xlfn.XLOOKUP(Table816212325[Bill],Table2[Bill],Table2[Weight?],"Error")</f>
        <v>5</v>
      </c>
    </row>
    <row r="102" spans="1:8" x14ac:dyDescent="0.2">
      <c r="A102" t="s">
        <v>136</v>
      </c>
      <c r="B102" t="s">
        <v>5</v>
      </c>
      <c r="C102" t="s">
        <v>15</v>
      </c>
      <c r="D102" t="s">
        <v>400</v>
      </c>
      <c r="E102">
        <f>IF(_7[[#This Row],[Vote]]="YEA",1,0)</f>
        <v>0</v>
      </c>
      <c r="F102" cm="1">
        <f t="array" ref="F102">_xlfn.XLOOKUP(Table816212325[Bill],Table2[Bill],Table2[Agree Value])</f>
        <v>0</v>
      </c>
      <c r="G102">
        <f>IF(_7[[#This Row],[Value]]=_7[[#This Row],[Agree]],_7[[#This Row],[Count]],0)</f>
        <v>5</v>
      </c>
      <c r="H102" cm="1">
        <f t="array" ref="H102">_xlfn.XLOOKUP(Table816212325[Bill],Table2[Bill],Table2[Weight?],"Error")</f>
        <v>5</v>
      </c>
    </row>
    <row r="103" spans="1:8" x14ac:dyDescent="0.2">
      <c r="A103" t="s">
        <v>137</v>
      </c>
      <c r="B103" t="s">
        <v>1</v>
      </c>
      <c r="C103" t="s">
        <v>66</v>
      </c>
      <c r="D103" t="s">
        <v>3</v>
      </c>
      <c r="E103">
        <f>IF(_7[[#This Row],[Vote]]="YEA",1,0)</f>
        <v>0</v>
      </c>
      <c r="F103" cm="1">
        <f t="array" ref="F103">_xlfn.XLOOKUP(Table816212325[Bill],Table2[Bill],Table2[Agree Value])</f>
        <v>0</v>
      </c>
      <c r="G103">
        <f>IF(_7[[#This Row],[Value]]=_7[[#This Row],[Agree]],_7[[#This Row],[Count]],0)</f>
        <v>5</v>
      </c>
      <c r="H103" cm="1">
        <f t="array" ref="H103">_xlfn.XLOOKUP(Table816212325[Bill],Table2[Bill],Table2[Weight?],"Error")</f>
        <v>5</v>
      </c>
    </row>
    <row r="104" spans="1:8" x14ac:dyDescent="0.2">
      <c r="A104" t="s">
        <v>138</v>
      </c>
      <c r="B104" t="s">
        <v>1</v>
      </c>
      <c r="C104" t="s">
        <v>59</v>
      </c>
      <c r="D104" t="s">
        <v>3</v>
      </c>
      <c r="E104">
        <f>IF(_7[[#This Row],[Vote]]="YEA",1,0)</f>
        <v>0</v>
      </c>
      <c r="F104" cm="1">
        <f t="array" ref="F104">_xlfn.XLOOKUP(Table816212325[Bill],Table2[Bill],Table2[Agree Value])</f>
        <v>0</v>
      </c>
      <c r="G104">
        <f>IF(_7[[#This Row],[Value]]=_7[[#This Row],[Agree]],_7[[#This Row],[Count]],0)</f>
        <v>5</v>
      </c>
      <c r="H104" cm="1">
        <f t="array" ref="H104">_xlfn.XLOOKUP(Table816212325[Bill],Table2[Bill],Table2[Weight?],"Error")</f>
        <v>5</v>
      </c>
    </row>
    <row r="105" spans="1:8" x14ac:dyDescent="0.2">
      <c r="A105" t="s">
        <v>139</v>
      </c>
      <c r="B105" t="s">
        <v>1</v>
      </c>
      <c r="C105" t="s">
        <v>118</v>
      </c>
      <c r="D105" t="s">
        <v>3</v>
      </c>
      <c r="E105">
        <f>IF(_7[[#This Row],[Vote]]="YEA",1,0)</f>
        <v>0</v>
      </c>
      <c r="F105" cm="1">
        <f t="array" ref="F105">_xlfn.XLOOKUP(Table816212325[Bill],Table2[Bill],Table2[Agree Value])</f>
        <v>0</v>
      </c>
      <c r="G105">
        <f>IF(_7[[#This Row],[Value]]=_7[[#This Row],[Agree]],_7[[#This Row],[Count]],0)</f>
        <v>5</v>
      </c>
      <c r="H105" cm="1">
        <f t="array" ref="H105">_xlfn.XLOOKUP(Table816212325[Bill],Table2[Bill],Table2[Weight?],"Error")</f>
        <v>5</v>
      </c>
    </row>
    <row r="106" spans="1:8" x14ac:dyDescent="0.2">
      <c r="A106" t="s">
        <v>140</v>
      </c>
      <c r="B106" t="s">
        <v>1</v>
      </c>
      <c r="C106" t="s">
        <v>141</v>
      </c>
      <c r="D106" t="s">
        <v>3</v>
      </c>
      <c r="E106">
        <f>IF(_7[[#This Row],[Vote]]="YEA",1,0)</f>
        <v>0</v>
      </c>
      <c r="F106" cm="1">
        <f t="array" ref="F106">_xlfn.XLOOKUP(Table816212325[Bill],Table2[Bill],Table2[Agree Value])</f>
        <v>0</v>
      </c>
      <c r="G106">
        <f>IF(_7[[#This Row],[Value]]=_7[[#This Row],[Agree]],_7[[#This Row],[Count]],0)</f>
        <v>5</v>
      </c>
      <c r="H106" cm="1">
        <f t="array" ref="H106">_xlfn.XLOOKUP(Table816212325[Bill],Table2[Bill],Table2[Weight?],"Error")</f>
        <v>5</v>
      </c>
    </row>
    <row r="107" spans="1:8" x14ac:dyDescent="0.2">
      <c r="A107" t="s">
        <v>142</v>
      </c>
      <c r="B107" t="s">
        <v>1</v>
      </c>
      <c r="C107" t="s">
        <v>66</v>
      </c>
      <c r="D107" t="s">
        <v>3</v>
      </c>
      <c r="E107">
        <f>IF(_7[[#This Row],[Vote]]="YEA",1,0)</f>
        <v>0</v>
      </c>
      <c r="F107" cm="1">
        <f t="array" ref="F107">_xlfn.XLOOKUP(Table816212325[Bill],Table2[Bill],Table2[Agree Value])</f>
        <v>0</v>
      </c>
      <c r="G107">
        <f>IF(_7[[#This Row],[Value]]=_7[[#This Row],[Agree]],_7[[#This Row],[Count]],0)</f>
        <v>5</v>
      </c>
      <c r="H107" cm="1">
        <f t="array" ref="H107">_xlfn.XLOOKUP(Table816212325[Bill],Table2[Bill],Table2[Weight?],"Error")</f>
        <v>5</v>
      </c>
    </row>
    <row r="108" spans="1:8" x14ac:dyDescent="0.2">
      <c r="A108" t="s">
        <v>143</v>
      </c>
      <c r="B108" t="s">
        <v>1</v>
      </c>
      <c r="C108" t="s">
        <v>9</v>
      </c>
      <c r="D108" t="s">
        <v>3</v>
      </c>
      <c r="E108">
        <f>IF(_7[[#This Row],[Vote]]="YEA",1,0)</f>
        <v>0</v>
      </c>
      <c r="F108" cm="1">
        <f t="array" ref="F108">_xlfn.XLOOKUP(Table816212325[Bill],Table2[Bill],Table2[Agree Value])</f>
        <v>0</v>
      </c>
      <c r="G108">
        <f>IF(_7[[#This Row],[Value]]=_7[[#This Row],[Agree]],_7[[#This Row],[Count]],0)</f>
        <v>5</v>
      </c>
      <c r="H108" cm="1">
        <f t="array" ref="H108">_xlfn.XLOOKUP(Table816212325[Bill],Table2[Bill],Table2[Weight?],"Error")</f>
        <v>5</v>
      </c>
    </row>
    <row r="109" spans="1:8" x14ac:dyDescent="0.2">
      <c r="A109" t="s">
        <v>144</v>
      </c>
      <c r="B109" t="s">
        <v>5</v>
      </c>
      <c r="C109" t="s">
        <v>75</v>
      </c>
      <c r="D109" t="s">
        <v>7</v>
      </c>
      <c r="E109">
        <f>IF(_7[[#This Row],[Vote]]="YEA",1,0)</f>
        <v>1</v>
      </c>
      <c r="F109" cm="1">
        <f t="array" ref="F109">_xlfn.XLOOKUP(Table816212325[Bill],Table2[Bill],Table2[Agree Value])</f>
        <v>0</v>
      </c>
      <c r="G109">
        <f>IF(_7[[#This Row],[Value]]=_7[[#This Row],[Agree]],_7[[#This Row],[Count]],0)</f>
        <v>0</v>
      </c>
      <c r="H109" cm="1">
        <f t="array" ref="H109">_xlfn.XLOOKUP(Table816212325[Bill],Table2[Bill],Table2[Weight?],"Error")</f>
        <v>5</v>
      </c>
    </row>
    <row r="110" spans="1:8" x14ac:dyDescent="0.2">
      <c r="A110" t="s">
        <v>145</v>
      </c>
      <c r="B110" t="s">
        <v>5</v>
      </c>
      <c r="C110" t="s">
        <v>39</v>
      </c>
      <c r="D110" t="s">
        <v>7</v>
      </c>
      <c r="E110">
        <f>IF(_7[[#This Row],[Vote]]="YEA",1,0)</f>
        <v>1</v>
      </c>
      <c r="F110" cm="1">
        <f t="array" ref="F110">_xlfn.XLOOKUP(Table816212325[Bill],Table2[Bill],Table2[Agree Value])</f>
        <v>0</v>
      </c>
      <c r="G110">
        <f>IF(_7[[#This Row],[Value]]=_7[[#This Row],[Agree]],_7[[#This Row],[Count]],0)</f>
        <v>0</v>
      </c>
      <c r="H110" cm="1">
        <f t="array" ref="H110">_xlfn.XLOOKUP(Table816212325[Bill],Table2[Bill],Table2[Weight?],"Error")</f>
        <v>5</v>
      </c>
    </row>
    <row r="111" spans="1:8" x14ac:dyDescent="0.2">
      <c r="A111" t="s">
        <v>146</v>
      </c>
      <c r="B111" t="s">
        <v>1</v>
      </c>
      <c r="C111" t="s">
        <v>45</v>
      </c>
      <c r="D111" t="s">
        <v>3</v>
      </c>
      <c r="E111">
        <f>IF(_7[[#This Row],[Vote]]="YEA",1,0)</f>
        <v>0</v>
      </c>
      <c r="F111" cm="1">
        <f t="array" ref="F111">_xlfn.XLOOKUP(Table816212325[Bill],Table2[Bill],Table2[Agree Value])</f>
        <v>0</v>
      </c>
      <c r="G111">
        <f>IF(_7[[#This Row],[Value]]=_7[[#This Row],[Agree]],_7[[#This Row],[Count]],0)</f>
        <v>5</v>
      </c>
      <c r="H111" cm="1">
        <f t="array" ref="H111">_xlfn.XLOOKUP(Table816212325[Bill],Table2[Bill],Table2[Weight?],"Error")</f>
        <v>5</v>
      </c>
    </row>
    <row r="112" spans="1:8" x14ac:dyDescent="0.2">
      <c r="A112" t="s">
        <v>147</v>
      </c>
      <c r="B112" t="s">
        <v>1</v>
      </c>
      <c r="C112" t="s">
        <v>15</v>
      </c>
      <c r="D112" t="s">
        <v>3</v>
      </c>
      <c r="E112">
        <f>IF(_7[[#This Row],[Vote]]="YEA",1,0)</f>
        <v>0</v>
      </c>
      <c r="F112" cm="1">
        <f t="array" ref="F112">_xlfn.XLOOKUP(Table816212325[Bill],Table2[Bill],Table2[Agree Value])</f>
        <v>0</v>
      </c>
      <c r="G112">
        <f>IF(_7[[#This Row],[Value]]=_7[[#This Row],[Agree]],_7[[#This Row],[Count]],0)</f>
        <v>5</v>
      </c>
      <c r="H112" cm="1">
        <f t="array" ref="H112">_xlfn.XLOOKUP(Table816212325[Bill],Table2[Bill],Table2[Weight?],"Error")</f>
        <v>5</v>
      </c>
    </row>
    <row r="113" spans="1:8" x14ac:dyDescent="0.2">
      <c r="A113" t="s">
        <v>148</v>
      </c>
      <c r="B113" t="s">
        <v>5</v>
      </c>
      <c r="C113" t="s">
        <v>39</v>
      </c>
      <c r="D113" t="s">
        <v>7</v>
      </c>
      <c r="E113">
        <f>IF(_7[[#This Row],[Vote]]="YEA",1,0)</f>
        <v>1</v>
      </c>
      <c r="F113" cm="1">
        <f t="array" ref="F113">_xlfn.XLOOKUP(Table816212325[Bill],Table2[Bill],Table2[Agree Value])</f>
        <v>0</v>
      </c>
      <c r="G113">
        <f>IF(_7[[#This Row],[Value]]=_7[[#This Row],[Agree]],_7[[#This Row],[Count]],0)</f>
        <v>0</v>
      </c>
      <c r="H113" cm="1">
        <f t="array" ref="H113">_xlfn.XLOOKUP(Table816212325[Bill],Table2[Bill],Table2[Weight?],"Error")</f>
        <v>5</v>
      </c>
    </row>
    <row r="114" spans="1:8" x14ac:dyDescent="0.2">
      <c r="A114" t="s">
        <v>149</v>
      </c>
      <c r="B114" t="s">
        <v>5</v>
      </c>
      <c r="C114" t="s">
        <v>9</v>
      </c>
      <c r="D114" t="s">
        <v>7</v>
      </c>
      <c r="E114">
        <f>IF(_7[[#This Row],[Vote]]="YEA",1,0)</f>
        <v>1</v>
      </c>
      <c r="F114" cm="1">
        <f t="array" ref="F114">_xlfn.XLOOKUP(Table816212325[Bill],Table2[Bill],Table2[Agree Value])</f>
        <v>0</v>
      </c>
      <c r="G114">
        <f>IF(_7[[#This Row],[Value]]=_7[[#This Row],[Agree]],_7[[#This Row],[Count]],0)</f>
        <v>0</v>
      </c>
      <c r="H114" cm="1">
        <f t="array" ref="H114">_xlfn.XLOOKUP(Table816212325[Bill],Table2[Bill],Table2[Weight?],"Error")</f>
        <v>5</v>
      </c>
    </row>
    <row r="115" spans="1:8" x14ac:dyDescent="0.2">
      <c r="A115" t="s">
        <v>150</v>
      </c>
      <c r="B115" t="s">
        <v>5</v>
      </c>
      <c r="C115" t="s">
        <v>108</v>
      </c>
      <c r="D115" t="s">
        <v>7</v>
      </c>
      <c r="E115">
        <f>IF(_7[[#This Row],[Vote]]="YEA",1,0)</f>
        <v>1</v>
      </c>
      <c r="F115" cm="1">
        <f t="array" ref="F115">_xlfn.XLOOKUP(Table816212325[Bill],Table2[Bill],Table2[Agree Value])</f>
        <v>0</v>
      </c>
      <c r="G115">
        <f>IF(_7[[#This Row],[Value]]=_7[[#This Row],[Agree]],_7[[#This Row],[Count]],0)</f>
        <v>0</v>
      </c>
      <c r="H115" cm="1">
        <f t="array" ref="H115">_xlfn.XLOOKUP(Table816212325[Bill],Table2[Bill],Table2[Weight?],"Error")</f>
        <v>5</v>
      </c>
    </row>
    <row r="116" spans="1:8" x14ac:dyDescent="0.2">
      <c r="A116" t="s">
        <v>151</v>
      </c>
      <c r="B116" t="s">
        <v>5</v>
      </c>
      <c r="C116" t="s">
        <v>39</v>
      </c>
      <c r="D116" t="s">
        <v>7</v>
      </c>
      <c r="E116">
        <f>IF(_7[[#This Row],[Vote]]="YEA",1,0)</f>
        <v>1</v>
      </c>
      <c r="F116" cm="1">
        <f t="array" ref="F116">_xlfn.XLOOKUP(Table816212325[Bill],Table2[Bill],Table2[Agree Value])</f>
        <v>0</v>
      </c>
      <c r="G116">
        <f>IF(_7[[#This Row],[Value]]=_7[[#This Row],[Agree]],_7[[#This Row],[Count]],0)</f>
        <v>0</v>
      </c>
      <c r="H116" cm="1">
        <f t="array" ref="H116">_xlfn.XLOOKUP(Table816212325[Bill],Table2[Bill],Table2[Weight?],"Error")</f>
        <v>5</v>
      </c>
    </row>
    <row r="117" spans="1:8" x14ac:dyDescent="0.2">
      <c r="A117" t="s">
        <v>152</v>
      </c>
      <c r="B117" t="s">
        <v>5</v>
      </c>
      <c r="C117" t="s">
        <v>2</v>
      </c>
      <c r="D117" t="s">
        <v>7</v>
      </c>
      <c r="E117">
        <f>IF(_7[[#This Row],[Vote]]="YEA",1,0)</f>
        <v>1</v>
      </c>
      <c r="F117" cm="1">
        <f t="array" ref="F117">_xlfn.XLOOKUP(Table816212325[Bill],Table2[Bill],Table2[Agree Value])</f>
        <v>0</v>
      </c>
      <c r="G117">
        <f>IF(_7[[#This Row],[Value]]=_7[[#This Row],[Agree]],_7[[#This Row],[Count]],0)</f>
        <v>0</v>
      </c>
      <c r="H117" cm="1">
        <f t="array" ref="H117">_xlfn.XLOOKUP(Table816212325[Bill],Table2[Bill],Table2[Weight?],"Error")</f>
        <v>5</v>
      </c>
    </row>
    <row r="118" spans="1:8" x14ac:dyDescent="0.2">
      <c r="A118" t="s">
        <v>153</v>
      </c>
      <c r="B118" t="s">
        <v>5</v>
      </c>
      <c r="C118" t="s">
        <v>15</v>
      </c>
      <c r="D118" t="s">
        <v>7</v>
      </c>
      <c r="E118">
        <f>IF(_7[[#This Row],[Vote]]="YEA",1,0)</f>
        <v>1</v>
      </c>
      <c r="F118" cm="1">
        <f t="array" ref="F118">_xlfn.XLOOKUP(Table816212325[Bill],Table2[Bill],Table2[Agree Value])</f>
        <v>0</v>
      </c>
      <c r="G118">
        <f>IF(_7[[#This Row],[Value]]=_7[[#This Row],[Agree]],_7[[#This Row],[Count]],0)</f>
        <v>0</v>
      </c>
      <c r="H118" cm="1">
        <f t="array" ref="H118">_xlfn.XLOOKUP(Table816212325[Bill],Table2[Bill],Table2[Weight?],"Error")</f>
        <v>5</v>
      </c>
    </row>
    <row r="119" spans="1:8" x14ac:dyDescent="0.2">
      <c r="A119" t="s">
        <v>154</v>
      </c>
      <c r="B119" t="s">
        <v>5</v>
      </c>
      <c r="C119" t="s">
        <v>120</v>
      </c>
      <c r="D119" t="s">
        <v>7</v>
      </c>
      <c r="E119">
        <f>IF(_7[[#This Row],[Vote]]="YEA",1,0)</f>
        <v>1</v>
      </c>
      <c r="F119" cm="1">
        <f t="array" ref="F119">_xlfn.XLOOKUP(Table816212325[Bill],Table2[Bill],Table2[Agree Value])</f>
        <v>0</v>
      </c>
      <c r="G119">
        <f>IF(_7[[#This Row],[Value]]=_7[[#This Row],[Agree]],_7[[#This Row],[Count]],0)</f>
        <v>0</v>
      </c>
      <c r="H119" cm="1">
        <f t="array" ref="H119">_xlfn.XLOOKUP(Table816212325[Bill],Table2[Bill],Table2[Weight?],"Error")</f>
        <v>5</v>
      </c>
    </row>
    <row r="120" spans="1:8" x14ac:dyDescent="0.2">
      <c r="A120" t="s">
        <v>155</v>
      </c>
      <c r="B120" t="s">
        <v>1</v>
      </c>
      <c r="C120" t="s">
        <v>15</v>
      </c>
      <c r="D120" t="s">
        <v>3</v>
      </c>
      <c r="E120">
        <f>IF(_7[[#This Row],[Vote]]="YEA",1,0)</f>
        <v>0</v>
      </c>
      <c r="F120" cm="1">
        <f t="array" ref="F120">_xlfn.XLOOKUP(Table816212325[Bill],Table2[Bill],Table2[Agree Value])</f>
        <v>0</v>
      </c>
      <c r="G120">
        <f>IF(_7[[#This Row],[Value]]=_7[[#This Row],[Agree]],_7[[#This Row],[Count]],0)</f>
        <v>5</v>
      </c>
      <c r="H120" cm="1">
        <f t="array" ref="H120">_xlfn.XLOOKUP(Table816212325[Bill],Table2[Bill],Table2[Weight?],"Error")</f>
        <v>5</v>
      </c>
    </row>
    <row r="121" spans="1:8" x14ac:dyDescent="0.2">
      <c r="A121" t="s">
        <v>156</v>
      </c>
      <c r="B121" t="s">
        <v>1</v>
      </c>
      <c r="C121" t="s">
        <v>9</v>
      </c>
      <c r="D121" t="s">
        <v>3</v>
      </c>
      <c r="E121">
        <f>IF(_7[[#This Row],[Vote]]="YEA",1,0)</f>
        <v>0</v>
      </c>
      <c r="F121" cm="1">
        <f t="array" ref="F121">_xlfn.XLOOKUP(Table816212325[Bill],Table2[Bill],Table2[Agree Value])</f>
        <v>0</v>
      </c>
      <c r="G121">
        <f>IF(_7[[#This Row],[Value]]=_7[[#This Row],[Agree]],_7[[#This Row],[Count]],0)</f>
        <v>5</v>
      </c>
      <c r="H121" cm="1">
        <f t="array" ref="H121">_xlfn.XLOOKUP(Table816212325[Bill],Table2[Bill],Table2[Weight?],"Error")</f>
        <v>5</v>
      </c>
    </row>
    <row r="122" spans="1:8" x14ac:dyDescent="0.2">
      <c r="A122" t="s">
        <v>157</v>
      </c>
      <c r="B122" t="s">
        <v>1</v>
      </c>
      <c r="C122" t="s">
        <v>64</v>
      </c>
      <c r="D122" t="s">
        <v>3</v>
      </c>
      <c r="E122">
        <f>IF(_7[[#This Row],[Vote]]="YEA",1,0)</f>
        <v>0</v>
      </c>
      <c r="F122" cm="1">
        <f t="array" ref="F122">_xlfn.XLOOKUP(Table816212325[Bill],Table2[Bill],Table2[Agree Value])</f>
        <v>0</v>
      </c>
      <c r="G122">
        <f>IF(_7[[#This Row],[Value]]=_7[[#This Row],[Agree]],_7[[#This Row],[Count]],0)</f>
        <v>5</v>
      </c>
      <c r="H122" cm="1">
        <f t="array" ref="H122">_xlfn.XLOOKUP(Table816212325[Bill],Table2[Bill],Table2[Weight?],"Error")</f>
        <v>5</v>
      </c>
    </row>
    <row r="123" spans="1:8" x14ac:dyDescent="0.2">
      <c r="A123" t="s">
        <v>158</v>
      </c>
      <c r="B123" t="s">
        <v>5</v>
      </c>
      <c r="C123" t="s">
        <v>132</v>
      </c>
      <c r="D123" t="s">
        <v>7</v>
      </c>
      <c r="E123">
        <f>IF(_7[[#This Row],[Vote]]="YEA",1,0)</f>
        <v>1</v>
      </c>
      <c r="F123" cm="1">
        <f t="array" ref="F123">_xlfn.XLOOKUP(Table816212325[Bill],Table2[Bill],Table2[Agree Value])</f>
        <v>0</v>
      </c>
      <c r="G123">
        <f>IF(_7[[#This Row],[Value]]=_7[[#This Row],[Agree]],_7[[#This Row],[Count]],0)</f>
        <v>0</v>
      </c>
      <c r="H123" cm="1">
        <f t="array" ref="H123">_xlfn.XLOOKUP(Table816212325[Bill],Table2[Bill],Table2[Weight?],"Error")</f>
        <v>5</v>
      </c>
    </row>
    <row r="124" spans="1:8" x14ac:dyDescent="0.2">
      <c r="A124" t="s">
        <v>159</v>
      </c>
      <c r="B124" t="s">
        <v>1</v>
      </c>
      <c r="C124" t="s">
        <v>66</v>
      </c>
      <c r="D124" t="s">
        <v>3</v>
      </c>
      <c r="E124">
        <f>IF(_7[[#This Row],[Vote]]="YEA",1,0)</f>
        <v>0</v>
      </c>
      <c r="F124" cm="1">
        <f t="array" ref="F124">_xlfn.XLOOKUP(Table816212325[Bill],Table2[Bill],Table2[Agree Value])</f>
        <v>0</v>
      </c>
      <c r="G124">
        <f>IF(_7[[#This Row],[Value]]=_7[[#This Row],[Agree]],_7[[#This Row],[Count]],0)</f>
        <v>5</v>
      </c>
      <c r="H124" cm="1">
        <f t="array" ref="H124">_xlfn.XLOOKUP(Table816212325[Bill],Table2[Bill],Table2[Weight?],"Error")</f>
        <v>5</v>
      </c>
    </row>
    <row r="125" spans="1:8" x14ac:dyDescent="0.2">
      <c r="A125" t="s">
        <v>160</v>
      </c>
      <c r="B125" t="s">
        <v>5</v>
      </c>
      <c r="C125" t="s">
        <v>161</v>
      </c>
      <c r="D125" t="s">
        <v>7</v>
      </c>
      <c r="E125">
        <f>IF(_7[[#This Row],[Vote]]="YEA",1,0)</f>
        <v>1</v>
      </c>
      <c r="F125" cm="1">
        <f t="array" ref="F125">_xlfn.XLOOKUP(Table816212325[Bill],Table2[Bill],Table2[Agree Value])</f>
        <v>0</v>
      </c>
      <c r="G125">
        <f>IF(_7[[#This Row],[Value]]=_7[[#This Row],[Agree]],_7[[#This Row],[Count]],0)</f>
        <v>0</v>
      </c>
      <c r="H125" cm="1">
        <f t="array" ref="H125">_xlfn.XLOOKUP(Table816212325[Bill],Table2[Bill],Table2[Weight?],"Error")</f>
        <v>5</v>
      </c>
    </row>
    <row r="126" spans="1:8" x14ac:dyDescent="0.2">
      <c r="A126" t="s">
        <v>162</v>
      </c>
      <c r="B126" t="s">
        <v>5</v>
      </c>
      <c r="C126" t="s">
        <v>15</v>
      </c>
      <c r="D126" t="s">
        <v>7</v>
      </c>
      <c r="E126">
        <f>IF(_7[[#This Row],[Vote]]="YEA",1,0)</f>
        <v>1</v>
      </c>
      <c r="F126" cm="1">
        <f t="array" ref="F126">_xlfn.XLOOKUP(Table816212325[Bill],Table2[Bill],Table2[Agree Value])</f>
        <v>0</v>
      </c>
      <c r="G126">
        <f>IF(_7[[#This Row],[Value]]=_7[[#This Row],[Agree]],_7[[#This Row],[Count]],0)</f>
        <v>0</v>
      </c>
      <c r="H126" cm="1">
        <f t="array" ref="H126">_xlfn.XLOOKUP(Table816212325[Bill],Table2[Bill],Table2[Weight?],"Error")</f>
        <v>5</v>
      </c>
    </row>
    <row r="127" spans="1:8" x14ac:dyDescent="0.2">
      <c r="A127" t="s">
        <v>163</v>
      </c>
      <c r="B127" t="s">
        <v>5</v>
      </c>
      <c r="C127" t="s">
        <v>164</v>
      </c>
      <c r="D127" t="s">
        <v>7</v>
      </c>
      <c r="E127">
        <f>IF(_7[[#This Row],[Vote]]="YEA",1,0)</f>
        <v>1</v>
      </c>
      <c r="F127" cm="1">
        <f t="array" ref="F127">_xlfn.XLOOKUP(Table816212325[Bill],Table2[Bill],Table2[Agree Value])</f>
        <v>0</v>
      </c>
      <c r="G127">
        <f>IF(_7[[#This Row],[Value]]=_7[[#This Row],[Agree]],_7[[#This Row],[Count]],0)</f>
        <v>0</v>
      </c>
      <c r="H127" cm="1">
        <f t="array" ref="H127">_xlfn.XLOOKUP(Table816212325[Bill],Table2[Bill],Table2[Weight?],"Error")</f>
        <v>5</v>
      </c>
    </row>
    <row r="128" spans="1:8" x14ac:dyDescent="0.2">
      <c r="A128" t="s">
        <v>165</v>
      </c>
      <c r="B128" t="s">
        <v>5</v>
      </c>
      <c r="C128" t="s">
        <v>13</v>
      </c>
      <c r="D128" t="s">
        <v>7</v>
      </c>
      <c r="E128">
        <f>IF(_7[[#This Row],[Vote]]="YEA",1,0)</f>
        <v>1</v>
      </c>
      <c r="F128" cm="1">
        <f t="array" ref="F128">_xlfn.XLOOKUP(Table816212325[Bill],Table2[Bill],Table2[Agree Value])</f>
        <v>0</v>
      </c>
      <c r="G128">
        <f>IF(_7[[#This Row],[Value]]=_7[[#This Row],[Agree]],_7[[#This Row],[Count]],0)</f>
        <v>0</v>
      </c>
      <c r="H128" cm="1">
        <f t="array" ref="H128">_xlfn.XLOOKUP(Table816212325[Bill],Table2[Bill],Table2[Weight?],"Error")</f>
        <v>5</v>
      </c>
    </row>
    <row r="129" spans="1:8" x14ac:dyDescent="0.2">
      <c r="A129" t="s">
        <v>166</v>
      </c>
      <c r="B129" t="s">
        <v>5</v>
      </c>
      <c r="C129" t="s">
        <v>120</v>
      </c>
      <c r="D129" t="s">
        <v>7</v>
      </c>
      <c r="E129">
        <f>IF(_7[[#This Row],[Vote]]="YEA",1,0)</f>
        <v>1</v>
      </c>
      <c r="F129" cm="1">
        <f t="array" ref="F129">_xlfn.XLOOKUP(Table816212325[Bill],Table2[Bill],Table2[Agree Value])</f>
        <v>0</v>
      </c>
      <c r="G129">
        <f>IF(_7[[#This Row],[Value]]=_7[[#This Row],[Agree]],_7[[#This Row],[Count]],0)</f>
        <v>0</v>
      </c>
      <c r="H129" cm="1">
        <f t="array" ref="H129">_xlfn.XLOOKUP(Table816212325[Bill],Table2[Bill],Table2[Weight?],"Error")</f>
        <v>5</v>
      </c>
    </row>
    <row r="130" spans="1:8" x14ac:dyDescent="0.2">
      <c r="A130" t="s">
        <v>167</v>
      </c>
      <c r="B130" t="s">
        <v>5</v>
      </c>
      <c r="C130" t="s">
        <v>120</v>
      </c>
      <c r="D130" t="s">
        <v>7</v>
      </c>
      <c r="E130">
        <f>IF(_7[[#This Row],[Vote]]="YEA",1,0)</f>
        <v>1</v>
      </c>
      <c r="F130" cm="1">
        <f t="array" ref="F130">_xlfn.XLOOKUP(Table816212325[Bill],Table2[Bill],Table2[Agree Value])</f>
        <v>0</v>
      </c>
      <c r="G130">
        <f>IF(_7[[#This Row],[Value]]=_7[[#This Row],[Agree]],_7[[#This Row],[Count]],0)</f>
        <v>0</v>
      </c>
      <c r="H130" cm="1">
        <f t="array" ref="H130">_xlfn.XLOOKUP(Table816212325[Bill],Table2[Bill],Table2[Weight?],"Error")</f>
        <v>5</v>
      </c>
    </row>
    <row r="131" spans="1:8" x14ac:dyDescent="0.2">
      <c r="A131" t="s">
        <v>168</v>
      </c>
      <c r="B131" t="s">
        <v>5</v>
      </c>
      <c r="C131" t="s">
        <v>169</v>
      </c>
      <c r="D131" t="s">
        <v>7</v>
      </c>
      <c r="E131">
        <f>IF(_7[[#This Row],[Vote]]="YEA",1,0)</f>
        <v>1</v>
      </c>
      <c r="F131" cm="1">
        <f t="array" ref="F131">_xlfn.XLOOKUP(Table816212325[Bill],Table2[Bill],Table2[Agree Value])</f>
        <v>0</v>
      </c>
      <c r="G131">
        <f>IF(_7[[#This Row],[Value]]=_7[[#This Row],[Agree]],_7[[#This Row],[Count]],0)</f>
        <v>0</v>
      </c>
      <c r="H131" cm="1">
        <f t="array" ref="H131">_xlfn.XLOOKUP(Table816212325[Bill],Table2[Bill],Table2[Weight?],"Error")</f>
        <v>5</v>
      </c>
    </row>
    <row r="132" spans="1:8" x14ac:dyDescent="0.2">
      <c r="A132" t="s">
        <v>170</v>
      </c>
      <c r="B132" t="s">
        <v>5</v>
      </c>
      <c r="C132" t="s">
        <v>66</v>
      </c>
      <c r="D132" t="s">
        <v>7</v>
      </c>
      <c r="E132">
        <f>IF(_7[[#This Row],[Vote]]="YEA",1,0)</f>
        <v>1</v>
      </c>
      <c r="F132" cm="1">
        <f t="array" ref="F132">_xlfn.XLOOKUP(Table816212325[Bill],Table2[Bill],Table2[Agree Value])</f>
        <v>0</v>
      </c>
      <c r="G132">
        <f>IF(_7[[#This Row],[Value]]=_7[[#This Row],[Agree]],_7[[#This Row],[Count]],0)</f>
        <v>0</v>
      </c>
      <c r="H132" cm="1">
        <f t="array" ref="H132">_xlfn.XLOOKUP(Table816212325[Bill],Table2[Bill],Table2[Weight?],"Error")</f>
        <v>5</v>
      </c>
    </row>
    <row r="133" spans="1:8" x14ac:dyDescent="0.2">
      <c r="A133" t="s">
        <v>171</v>
      </c>
      <c r="B133" t="s">
        <v>5</v>
      </c>
      <c r="C133" t="s">
        <v>75</v>
      </c>
      <c r="D133" t="s">
        <v>7</v>
      </c>
      <c r="E133">
        <f>IF(_7[[#This Row],[Vote]]="YEA",1,0)</f>
        <v>1</v>
      </c>
      <c r="F133" cm="1">
        <f t="array" ref="F133">_xlfn.XLOOKUP(Table816212325[Bill],Table2[Bill],Table2[Agree Value])</f>
        <v>0</v>
      </c>
      <c r="G133">
        <f>IF(_7[[#This Row],[Value]]=_7[[#This Row],[Agree]],_7[[#This Row],[Count]],0)</f>
        <v>0</v>
      </c>
      <c r="H133" cm="1">
        <f t="array" ref="H133">_xlfn.XLOOKUP(Table816212325[Bill],Table2[Bill],Table2[Weight?],"Error")</f>
        <v>5</v>
      </c>
    </row>
    <row r="134" spans="1:8" x14ac:dyDescent="0.2">
      <c r="A134" t="s">
        <v>172</v>
      </c>
      <c r="B134" t="s">
        <v>1</v>
      </c>
      <c r="C134" t="s">
        <v>15</v>
      </c>
      <c r="D134" t="s">
        <v>3</v>
      </c>
      <c r="E134">
        <f>IF(_7[[#This Row],[Vote]]="YEA",1,0)</f>
        <v>0</v>
      </c>
      <c r="F134" cm="1">
        <f t="array" ref="F134">_xlfn.XLOOKUP(Table816212325[Bill],Table2[Bill],Table2[Agree Value])</f>
        <v>0</v>
      </c>
      <c r="G134">
        <f>IF(_7[[#This Row],[Value]]=_7[[#This Row],[Agree]],_7[[#This Row],[Count]],0)</f>
        <v>5</v>
      </c>
      <c r="H134" cm="1">
        <f t="array" ref="H134">_xlfn.XLOOKUP(Table816212325[Bill],Table2[Bill],Table2[Weight?],"Error")</f>
        <v>5</v>
      </c>
    </row>
    <row r="135" spans="1:8" x14ac:dyDescent="0.2">
      <c r="A135" t="s">
        <v>173</v>
      </c>
      <c r="B135" t="s">
        <v>5</v>
      </c>
      <c r="C135" t="s">
        <v>27</v>
      </c>
      <c r="D135" t="s">
        <v>7</v>
      </c>
      <c r="E135">
        <f>IF(_7[[#This Row],[Vote]]="YEA",1,0)</f>
        <v>1</v>
      </c>
      <c r="F135" cm="1">
        <f t="array" ref="F135">_xlfn.XLOOKUP(Table816212325[Bill],Table2[Bill],Table2[Agree Value])</f>
        <v>0</v>
      </c>
      <c r="G135">
        <f>IF(_7[[#This Row],[Value]]=_7[[#This Row],[Agree]],_7[[#This Row],[Count]],0)</f>
        <v>0</v>
      </c>
      <c r="H135" cm="1">
        <f t="array" ref="H135">_xlfn.XLOOKUP(Table816212325[Bill],Table2[Bill],Table2[Weight?],"Error")</f>
        <v>5</v>
      </c>
    </row>
    <row r="136" spans="1:8" x14ac:dyDescent="0.2">
      <c r="A136" t="s">
        <v>174</v>
      </c>
      <c r="B136" t="s">
        <v>1</v>
      </c>
      <c r="C136" t="s">
        <v>62</v>
      </c>
      <c r="D136" t="s">
        <v>3</v>
      </c>
      <c r="E136">
        <f>IF(_7[[#This Row],[Vote]]="YEA",1,0)</f>
        <v>0</v>
      </c>
      <c r="F136" cm="1">
        <f t="array" ref="F136">_xlfn.XLOOKUP(Table816212325[Bill],Table2[Bill],Table2[Agree Value])</f>
        <v>0</v>
      </c>
      <c r="G136">
        <f>IF(_7[[#This Row],[Value]]=_7[[#This Row],[Agree]],_7[[#This Row],[Count]],0)</f>
        <v>5</v>
      </c>
      <c r="H136" cm="1">
        <f t="array" ref="H136">_xlfn.XLOOKUP(Table816212325[Bill],Table2[Bill],Table2[Weight?],"Error")</f>
        <v>5</v>
      </c>
    </row>
    <row r="137" spans="1:8" x14ac:dyDescent="0.2">
      <c r="A137" t="s">
        <v>175</v>
      </c>
      <c r="B137" t="s">
        <v>1</v>
      </c>
      <c r="C137" t="s">
        <v>2</v>
      </c>
      <c r="D137" t="s">
        <v>3</v>
      </c>
      <c r="E137">
        <f>IF(_7[[#This Row],[Vote]]="YEA",1,0)</f>
        <v>0</v>
      </c>
      <c r="F137" cm="1">
        <f t="array" ref="F137">_xlfn.XLOOKUP(Table816212325[Bill],Table2[Bill],Table2[Agree Value])</f>
        <v>0</v>
      </c>
      <c r="G137">
        <f>IF(_7[[#This Row],[Value]]=_7[[#This Row],[Agree]],_7[[#This Row],[Count]],0)</f>
        <v>5</v>
      </c>
      <c r="H137" cm="1">
        <f t="array" ref="H137">_xlfn.XLOOKUP(Table816212325[Bill],Table2[Bill],Table2[Weight?],"Error")</f>
        <v>5</v>
      </c>
    </row>
    <row r="138" spans="1:8" x14ac:dyDescent="0.2">
      <c r="A138" t="s">
        <v>176</v>
      </c>
      <c r="B138" t="s">
        <v>5</v>
      </c>
      <c r="C138" t="s">
        <v>2</v>
      </c>
      <c r="D138" t="s">
        <v>7</v>
      </c>
      <c r="E138">
        <f>IF(_7[[#This Row],[Vote]]="YEA",1,0)</f>
        <v>1</v>
      </c>
      <c r="F138" cm="1">
        <f t="array" ref="F138">_xlfn.XLOOKUP(Table816212325[Bill],Table2[Bill],Table2[Agree Value])</f>
        <v>0</v>
      </c>
      <c r="G138">
        <f>IF(_7[[#This Row],[Value]]=_7[[#This Row],[Agree]],_7[[#This Row],[Count]],0)</f>
        <v>0</v>
      </c>
      <c r="H138" cm="1">
        <f t="array" ref="H138">_xlfn.XLOOKUP(Table816212325[Bill],Table2[Bill],Table2[Weight?],"Error")</f>
        <v>5</v>
      </c>
    </row>
    <row r="139" spans="1:8" x14ac:dyDescent="0.2">
      <c r="A139" t="s">
        <v>177</v>
      </c>
      <c r="B139" t="s">
        <v>1</v>
      </c>
      <c r="C139" t="s">
        <v>39</v>
      </c>
      <c r="D139" t="s">
        <v>3</v>
      </c>
      <c r="E139">
        <f>IF(_7[[#This Row],[Vote]]="YEA",1,0)</f>
        <v>0</v>
      </c>
      <c r="F139" cm="1">
        <f t="array" ref="F139">_xlfn.XLOOKUP(Table816212325[Bill],Table2[Bill],Table2[Agree Value])</f>
        <v>0</v>
      </c>
      <c r="G139">
        <f>IF(_7[[#This Row],[Value]]=_7[[#This Row],[Agree]],_7[[#This Row],[Count]],0)</f>
        <v>5</v>
      </c>
      <c r="H139" cm="1">
        <f t="array" ref="H139">_xlfn.XLOOKUP(Table816212325[Bill],Table2[Bill],Table2[Weight?],"Error")</f>
        <v>5</v>
      </c>
    </row>
    <row r="140" spans="1:8" x14ac:dyDescent="0.2">
      <c r="A140" t="s">
        <v>493</v>
      </c>
      <c r="B140" t="s">
        <v>5</v>
      </c>
      <c r="C140" t="s">
        <v>39</v>
      </c>
      <c r="D140" t="s">
        <v>7</v>
      </c>
      <c r="E140">
        <f>IF(_7[[#This Row],[Vote]]="YEA",1,0)</f>
        <v>1</v>
      </c>
      <c r="F140" cm="1">
        <f t="array" ref="F140">_xlfn.XLOOKUP(Table816212325[Bill],Table2[Bill],Table2[Agree Value])</f>
        <v>0</v>
      </c>
      <c r="G140">
        <f>IF(_7[[#This Row],[Value]]=_7[[#This Row],[Agree]],_7[[#This Row],[Count]],0)</f>
        <v>0</v>
      </c>
      <c r="H140" cm="1">
        <f t="array" ref="H140">_xlfn.XLOOKUP(Table816212325[Bill],Table2[Bill],Table2[Weight?],"Error")</f>
        <v>5</v>
      </c>
    </row>
    <row r="141" spans="1:8" x14ac:dyDescent="0.2">
      <c r="A141" t="s">
        <v>179</v>
      </c>
      <c r="B141" t="s">
        <v>1</v>
      </c>
      <c r="C141" t="s">
        <v>39</v>
      </c>
      <c r="D141" t="s">
        <v>3</v>
      </c>
      <c r="E141">
        <f>IF(_7[[#This Row],[Vote]]="YEA",1,0)</f>
        <v>0</v>
      </c>
      <c r="F141" cm="1">
        <f t="array" ref="F141">_xlfn.XLOOKUP(Table816212325[Bill],Table2[Bill],Table2[Agree Value])</f>
        <v>0</v>
      </c>
      <c r="G141">
        <f>IF(_7[[#This Row],[Value]]=_7[[#This Row],[Agree]],_7[[#This Row],[Count]],0)</f>
        <v>5</v>
      </c>
      <c r="H141" cm="1">
        <f t="array" ref="H141">_xlfn.XLOOKUP(Table816212325[Bill],Table2[Bill],Table2[Weight?],"Error")</f>
        <v>5</v>
      </c>
    </row>
    <row r="142" spans="1:8" x14ac:dyDescent="0.2">
      <c r="A142" t="s">
        <v>180</v>
      </c>
      <c r="B142" t="s">
        <v>5</v>
      </c>
      <c r="C142" t="s">
        <v>108</v>
      </c>
      <c r="D142" t="s">
        <v>7</v>
      </c>
      <c r="E142">
        <f>IF(_7[[#This Row],[Vote]]="YEA",1,0)</f>
        <v>1</v>
      </c>
      <c r="F142" cm="1">
        <f t="array" ref="F142">_xlfn.XLOOKUP(Table816212325[Bill],Table2[Bill],Table2[Agree Value])</f>
        <v>0</v>
      </c>
      <c r="G142">
        <f>IF(_7[[#This Row],[Value]]=_7[[#This Row],[Agree]],_7[[#This Row],[Count]],0)</f>
        <v>0</v>
      </c>
      <c r="H142" cm="1">
        <f t="array" ref="H142">_xlfn.XLOOKUP(Table816212325[Bill],Table2[Bill],Table2[Weight?],"Error")</f>
        <v>5</v>
      </c>
    </row>
    <row r="143" spans="1:8" x14ac:dyDescent="0.2">
      <c r="A143" t="s">
        <v>181</v>
      </c>
      <c r="B143" t="s">
        <v>5</v>
      </c>
      <c r="C143" t="s">
        <v>182</v>
      </c>
      <c r="D143" t="s">
        <v>7</v>
      </c>
      <c r="E143">
        <f>IF(_7[[#This Row],[Vote]]="YEA",1,0)</f>
        <v>1</v>
      </c>
      <c r="F143" cm="1">
        <f t="array" ref="F143">_xlfn.XLOOKUP(Table816212325[Bill],Table2[Bill],Table2[Agree Value])</f>
        <v>0</v>
      </c>
      <c r="G143">
        <f>IF(_7[[#This Row],[Value]]=_7[[#This Row],[Agree]],_7[[#This Row],[Count]],0)</f>
        <v>0</v>
      </c>
      <c r="H143" cm="1">
        <f t="array" ref="H143">_xlfn.XLOOKUP(Table816212325[Bill],Table2[Bill],Table2[Weight?],"Error")</f>
        <v>5</v>
      </c>
    </row>
    <row r="144" spans="1:8" x14ac:dyDescent="0.2">
      <c r="A144" t="s">
        <v>183</v>
      </c>
      <c r="B144" t="s">
        <v>5</v>
      </c>
      <c r="C144" t="s">
        <v>39</v>
      </c>
      <c r="D144" t="s">
        <v>7</v>
      </c>
      <c r="E144">
        <f>IF(_7[[#This Row],[Vote]]="YEA",1,0)</f>
        <v>1</v>
      </c>
      <c r="F144" cm="1">
        <f t="array" ref="F144">_xlfn.XLOOKUP(Table816212325[Bill],Table2[Bill],Table2[Agree Value])</f>
        <v>0</v>
      </c>
      <c r="G144">
        <f>IF(_7[[#This Row],[Value]]=_7[[#This Row],[Agree]],_7[[#This Row],[Count]],0)</f>
        <v>0</v>
      </c>
      <c r="H144" cm="1">
        <f t="array" ref="H144">_xlfn.XLOOKUP(Table816212325[Bill],Table2[Bill],Table2[Weight?],"Error")</f>
        <v>5</v>
      </c>
    </row>
    <row r="145" spans="1:8" x14ac:dyDescent="0.2">
      <c r="A145" t="s">
        <v>184</v>
      </c>
      <c r="B145" t="s">
        <v>5</v>
      </c>
      <c r="C145" t="s">
        <v>169</v>
      </c>
      <c r="D145" t="s">
        <v>7</v>
      </c>
      <c r="E145">
        <f>IF(_7[[#This Row],[Vote]]="YEA",1,0)</f>
        <v>1</v>
      </c>
      <c r="F145" cm="1">
        <f t="array" ref="F145">_xlfn.XLOOKUP(Table816212325[Bill],Table2[Bill],Table2[Agree Value])</f>
        <v>0</v>
      </c>
      <c r="G145">
        <f>IF(_7[[#This Row],[Value]]=_7[[#This Row],[Agree]],_7[[#This Row],[Count]],0)</f>
        <v>0</v>
      </c>
      <c r="H145" cm="1">
        <f t="array" ref="H145">_xlfn.XLOOKUP(Table816212325[Bill],Table2[Bill],Table2[Weight?],"Error")</f>
        <v>5</v>
      </c>
    </row>
    <row r="146" spans="1:8" x14ac:dyDescent="0.2">
      <c r="A146" t="s">
        <v>185</v>
      </c>
      <c r="B146" t="s">
        <v>1</v>
      </c>
      <c r="C146" t="s">
        <v>51</v>
      </c>
      <c r="D146" t="s">
        <v>7</v>
      </c>
      <c r="E146">
        <f>IF(_7[[#This Row],[Vote]]="YEA",1,0)</f>
        <v>1</v>
      </c>
      <c r="F146" cm="1">
        <f t="array" ref="F146">_xlfn.XLOOKUP(Table816212325[Bill],Table2[Bill],Table2[Agree Value])</f>
        <v>0</v>
      </c>
      <c r="G146">
        <f>IF(_7[[#This Row],[Value]]=_7[[#This Row],[Agree]],_7[[#This Row],[Count]],0)</f>
        <v>0</v>
      </c>
      <c r="H146" cm="1">
        <f t="array" ref="H146">_xlfn.XLOOKUP(Table816212325[Bill],Table2[Bill],Table2[Weight?],"Error")</f>
        <v>5</v>
      </c>
    </row>
    <row r="147" spans="1:8" x14ac:dyDescent="0.2">
      <c r="A147" t="s">
        <v>186</v>
      </c>
      <c r="B147" t="s">
        <v>1</v>
      </c>
      <c r="C147" t="s">
        <v>9</v>
      </c>
      <c r="D147" t="s">
        <v>3</v>
      </c>
      <c r="E147">
        <f>IF(_7[[#This Row],[Vote]]="YEA",1,0)</f>
        <v>0</v>
      </c>
      <c r="F147" cm="1">
        <f t="array" ref="F147">_xlfn.XLOOKUP(Table816212325[Bill],Table2[Bill],Table2[Agree Value])</f>
        <v>0</v>
      </c>
      <c r="G147">
        <f>IF(_7[[#This Row],[Value]]=_7[[#This Row],[Agree]],_7[[#This Row],[Count]],0)</f>
        <v>5</v>
      </c>
      <c r="H147" cm="1">
        <f t="array" ref="H147">_xlfn.XLOOKUP(Table816212325[Bill],Table2[Bill],Table2[Weight?],"Error")</f>
        <v>5</v>
      </c>
    </row>
    <row r="148" spans="1:8" x14ac:dyDescent="0.2">
      <c r="A148" t="s">
        <v>187</v>
      </c>
      <c r="B148" t="s">
        <v>5</v>
      </c>
      <c r="C148" t="s">
        <v>64</v>
      </c>
      <c r="D148" t="s">
        <v>7</v>
      </c>
      <c r="E148">
        <f>IF(_7[[#This Row],[Vote]]="YEA",1,0)</f>
        <v>1</v>
      </c>
      <c r="F148" cm="1">
        <f t="array" ref="F148">_xlfn.XLOOKUP(Table816212325[Bill],Table2[Bill],Table2[Agree Value])</f>
        <v>0</v>
      </c>
      <c r="G148">
        <f>IF(_7[[#This Row],[Value]]=_7[[#This Row],[Agree]],_7[[#This Row],[Count]],0)</f>
        <v>0</v>
      </c>
      <c r="H148" cm="1">
        <f t="array" ref="H148">_xlfn.XLOOKUP(Table816212325[Bill],Table2[Bill],Table2[Weight?],"Error")</f>
        <v>5</v>
      </c>
    </row>
    <row r="149" spans="1:8" x14ac:dyDescent="0.2">
      <c r="A149" t="s">
        <v>188</v>
      </c>
      <c r="B149" t="s">
        <v>1</v>
      </c>
      <c r="C149" t="s">
        <v>62</v>
      </c>
      <c r="D149" t="s">
        <v>400</v>
      </c>
      <c r="E149">
        <f>IF(_7[[#This Row],[Vote]]="YEA",1,0)</f>
        <v>0</v>
      </c>
      <c r="F149" cm="1">
        <f t="array" ref="F149">_xlfn.XLOOKUP(Table816212325[Bill],Table2[Bill],Table2[Agree Value])</f>
        <v>0</v>
      </c>
      <c r="G149">
        <f>IF(_7[[#This Row],[Value]]=_7[[#This Row],[Agree]],_7[[#This Row],[Count]],0)</f>
        <v>5</v>
      </c>
      <c r="H149" cm="1">
        <f t="array" ref="H149">_xlfn.XLOOKUP(Table816212325[Bill],Table2[Bill],Table2[Weight?],"Error")</f>
        <v>5</v>
      </c>
    </row>
    <row r="150" spans="1:8" x14ac:dyDescent="0.2">
      <c r="A150" t="s">
        <v>189</v>
      </c>
      <c r="B150" t="s">
        <v>1</v>
      </c>
      <c r="C150" t="s">
        <v>15</v>
      </c>
      <c r="D150" t="s">
        <v>3</v>
      </c>
      <c r="E150">
        <f>IF(_7[[#This Row],[Vote]]="YEA",1,0)</f>
        <v>0</v>
      </c>
      <c r="F150" cm="1">
        <f t="array" ref="F150">_xlfn.XLOOKUP(Table816212325[Bill],Table2[Bill],Table2[Agree Value])</f>
        <v>0</v>
      </c>
      <c r="G150">
        <f>IF(_7[[#This Row],[Value]]=_7[[#This Row],[Agree]],_7[[#This Row],[Count]],0)</f>
        <v>5</v>
      </c>
      <c r="H150" cm="1">
        <f t="array" ref="H150">_xlfn.XLOOKUP(Table816212325[Bill],Table2[Bill],Table2[Weight?],"Error")</f>
        <v>5</v>
      </c>
    </row>
    <row r="151" spans="1:8" x14ac:dyDescent="0.2">
      <c r="A151" t="s">
        <v>190</v>
      </c>
      <c r="B151" t="s">
        <v>5</v>
      </c>
      <c r="C151" t="s">
        <v>9</v>
      </c>
      <c r="D151" t="s">
        <v>7</v>
      </c>
      <c r="E151">
        <f>IF(_7[[#This Row],[Vote]]="YEA",1,0)</f>
        <v>1</v>
      </c>
      <c r="F151" cm="1">
        <f t="array" ref="F151">_xlfn.XLOOKUP(Table816212325[Bill],Table2[Bill],Table2[Agree Value])</f>
        <v>0</v>
      </c>
      <c r="G151">
        <f>IF(_7[[#This Row],[Value]]=_7[[#This Row],[Agree]],_7[[#This Row],[Count]],0)</f>
        <v>0</v>
      </c>
      <c r="H151" cm="1">
        <f t="array" ref="H151">_xlfn.XLOOKUP(Table816212325[Bill],Table2[Bill],Table2[Weight?],"Error")</f>
        <v>5</v>
      </c>
    </row>
    <row r="152" spans="1:8" x14ac:dyDescent="0.2">
      <c r="A152" t="s">
        <v>191</v>
      </c>
      <c r="B152" t="s">
        <v>1</v>
      </c>
      <c r="C152" t="s">
        <v>9</v>
      </c>
      <c r="D152" t="s">
        <v>3</v>
      </c>
      <c r="E152">
        <f>IF(_7[[#This Row],[Vote]]="YEA",1,0)</f>
        <v>0</v>
      </c>
      <c r="F152" cm="1">
        <f t="array" ref="F152">_xlfn.XLOOKUP(Table816212325[Bill],Table2[Bill],Table2[Agree Value])</f>
        <v>0</v>
      </c>
      <c r="G152">
        <f>IF(_7[[#This Row],[Value]]=_7[[#This Row],[Agree]],_7[[#This Row],[Count]],0)</f>
        <v>5</v>
      </c>
      <c r="H152" cm="1">
        <f t="array" ref="H152">_xlfn.XLOOKUP(Table816212325[Bill],Table2[Bill],Table2[Weight?],"Error")</f>
        <v>5</v>
      </c>
    </row>
    <row r="153" spans="1:8" x14ac:dyDescent="0.2">
      <c r="A153" t="s">
        <v>192</v>
      </c>
      <c r="B153" t="s">
        <v>5</v>
      </c>
      <c r="C153" t="s">
        <v>39</v>
      </c>
      <c r="D153" t="s">
        <v>7</v>
      </c>
      <c r="E153">
        <f>IF(_7[[#This Row],[Vote]]="YEA",1,0)</f>
        <v>1</v>
      </c>
      <c r="F153" cm="1">
        <f t="array" ref="F153">_xlfn.XLOOKUP(Table816212325[Bill],Table2[Bill],Table2[Agree Value])</f>
        <v>0</v>
      </c>
      <c r="G153">
        <f>IF(_7[[#This Row],[Value]]=_7[[#This Row],[Agree]],_7[[#This Row],[Count]],0)</f>
        <v>0</v>
      </c>
      <c r="H153" cm="1">
        <f t="array" ref="H153">_xlfn.XLOOKUP(Table816212325[Bill],Table2[Bill],Table2[Weight?],"Error")</f>
        <v>5</v>
      </c>
    </row>
    <row r="154" spans="1:8" x14ac:dyDescent="0.2">
      <c r="A154" t="s">
        <v>193</v>
      </c>
      <c r="B154" t="s">
        <v>1</v>
      </c>
      <c r="C154" t="s">
        <v>194</v>
      </c>
      <c r="D154" t="s">
        <v>7</v>
      </c>
      <c r="E154">
        <f>IF(_7[[#This Row],[Vote]]="YEA",1,0)</f>
        <v>1</v>
      </c>
      <c r="F154" cm="1">
        <f t="array" ref="F154">_xlfn.XLOOKUP(Table816212325[Bill],Table2[Bill],Table2[Agree Value])</f>
        <v>0</v>
      </c>
      <c r="G154">
        <f>IF(_7[[#This Row],[Value]]=_7[[#This Row],[Agree]],_7[[#This Row],[Count]],0)</f>
        <v>0</v>
      </c>
      <c r="H154" cm="1">
        <f t="array" ref="H154">_xlfn.XLOOKUP(Table816212325[Bill],Table2[Bill],Table2[Weight?],"Error")</f>
        <v>5</v>
      </c>
    </row>
    <row r="155" spans="1:8" x14ac:dyDescent="0.2">
      <c r="A155" t="s">
        <v>195</v>
      </c>
      <c r="B155" t="s">
        <v>1</v>
      </c>
      <c r="C155" t="s">
        <v>64</v>
      </c>
      <c r="D155" t="s">
        <v>3</v>
      </c>
      <c r="E155">
        <f>IF(_7[[#This Row],[Vote]]="YEA",1,0)</f>
        <v>0</v>
      </c>
      <c r="F155" cm="1">
        <f t="array" ref="F155">_xlfn.XLOOKUP(Table816212325[Bill],Table2[Bill],Table2[Agree Value])</f>
        <v>0</v>
      </c>
      <c r="G155">
        <f>IF(_7[[#This Row],[Value]]=_7[[#This Row],[Agree]],_7[[#This Row],[Count]],0)</f>
        <v>5</v>
      </c>
      <c r="H155" cm="1">
        <f t="array" ref="H155">_xlfn.XLOOKUP(Table816212325[Bill],Table2[Bill],Table2[Weight?],"Error")</f>
        <v>5</v>
      </c>
    </row>
    <row r="156" spans="1:8" x14ac:dyDescent="0.2">
      <c r="A156" t="s">
        <v>196</v>
      </c>
      <c r="B156" t="s">
        <v>1</v>
      </c>
      <c r="C156" t="s">
        <v>9</v>
      </c>
      <c r="D156" t="s">
        <v>3</v>
      </c>
      <c r="E156">
        <f>IF(_7[[#This Row],[Vote]]="YEA",1,0)</f>
        <v>0</v>
      </c>
      <c r="F156" cm="1">
        <f t="array" ref="F156">_xlfn.XLOOKUP(Table816212325[Bill],Table2[Bill],Table2[Agree Value])</f>
        <v>0</v>
      </c>
      <c r="G156">
        <f>IF(_7[[#This Row],[Value]]=_7[[#This Row],[Agree]],_7[[#This Row],[Count]],0)</f>
        <v>5</v>
      </c>
      <c r="H156" cm="1">
        <f t="array" ref="H156">_xlfn.XLOOKUP(Table816212325[Bill],Table2[Bill],Table2[Weight?],"Error")</f>
        <v>5</v>
      </c>
    </row>
    <row r="157" spans="1:8" x14ac:dyDescent="0.2">
      <c r="A157" t="s">
        <v>197</v>
      </c>
      <c r="B157" t="s">
        <v>5</v>
      </c>
      <c r="C157" t="s">
        <v>15</v>
      </c>
      <c r="D157" t="s">
        <v>7</v>
      </c>
      <c r="E157">
        <f>IF(_7[[#This Row],[Vote]]="YEA",1,0)</f>
        <v>1</v>
      </c>
      <c r="F157" cm="1">
        <f t="array" ref="F157">_xlfn.XLOOKUP(Table816212325[Bill],Table2[Bill],Table2[Agree Value])</f>
        <v>0</v>
      </c>
      <c r="G157">
        <f>IF(_7[[#This Row],[Value]]=_7[[#This Row],[Agree]],_7[[#This Row],[Count]],0)</f>
        <v>0</v>
      </c>
      <c r="H157" cm="1">
        <f t="array" ref="H157">_xlfn.XLOOKUP(Table816212325[Bill],Table2[Bill],Table2[Weight?],"Error")</f>
        <v>5</v>
      </c>
    </row>
    <row r="158" spans="1:8" x14ac:dyDescent="0.2">
      <c r="A158" t="s">
        <v>198</v>
      </c>
      <c r="B158" t="s">
        <v>1</v>
      </c>
      <c r="C158" t="s">
        <v>15</v>
      </c>
      <c r="D158" t="s">
        <v>3</v>
      </c>
      <c r="E158">
        <f>IF(_7[[#This Row],[Vote]]="YEA",1,0)</f>
        <v>0</v>
      </c>
      <c r="F158" cm="1">
        <f t="array" ref="F158">_xlfn.XLOOKUP(Table816212325[Bill],Table2[Bill],Table2[Agree Value])</f>
        <v>0</v>
      </c>
      <c r="G158">
        <f>IF(_7[[#This Row],[Value]]=_7[[#This Row],[Agree]],_7[[#This Row],[Count]],0)</f>
        <v>5</v>
      </c>
      <c r="H158" cm="1">
        <f t="array" ref="H158">_xlfn.XLOOKUP(Table816212325[Bill],Table2[Bill],Table2[Weight?],"Error")</f>
        <v>5</v>
      </c>
    </row>
    <row r="159" spans="1:8" x14ac:dyDescent="0.2">
      <c r="A159" t="s">
        <v>199</v>
      </c>
      <c r="B159" t="s">
        <v>5</v>
      </c>
      <c r="C159" t="s">
        <v>47</v>
      </c>
      <c r="D159" t="s">
        <v>7</v>
      </c>
      <c r="E159">
        <f>IF(_7[[#This Row],[Vote]]="YEA",1,0)</f>
        <v>1</v>
      </c>
      <c r="F159" cm="1">
        <f t="array" ref="F159">_xlfn.XLOOKUP(Table816212325[Bill],Table2[Bill],Table2[Agree Value])</f>
        <v>0</v>
      </c>
      <c r="G159">
        <f>IF(_7[[#This Row],[Value]]=_7[[#This Row],[Agree]],_7[[#This Row],[Count]],0)</f>
        <v>0</v>
      </c>
      <c r="H159" cm="1">
        <f t="array" ref="H159">_xlfn.XLOOKUP(Table816212325[Bill],Table2[Bill],Table2[Weight?],"Error")</f>
        <v>5</v>
      </c>
    </row>
    <row r="160" spans="1:8" x14ac:dyDescent="0.2">
      <c r="A160" t="s">
        <v>200</v>
      </c>
      <c r="B160" t="s">
        <v>5</v>
      </c>
      <c r="C160" t="s">
        <v>15</v>
      </c>
      <c r="D160" t="s">
        <v>7</v>
      </c>
      <c r="E160">
        <f>IF(_7[[#This Row],[Vote]]="YEA",1,0)</f>
        <v>1</v>
      </c>
      <c r="F160" cm="1">
        <f t="array" ref="F160">_xlfn.XLOOKUP(Table816212325[Bill],Table2[Bill],Table2[Agree Value])</f>
        <v>0</v>
      </c>
      <c r="G160">
        <f>IF(_7[[#This Row],[Value]]=_7[[#This Row],[Agree]],_7[[#This Row],[Count]],0)</f>
        <v>0</v>
      </c>
      <c r="H160" cm="1">
        <f t="array" ref="H160">_xlfn.XLOOKUP(Table816212325[Bill],Table2[Bill],Table2[Weight?],"Error")</f>
        <v>5</v>
      </c>
    </row>
    <row r="161" spans="1:8" x14ac:dyDescent="0.2">
      <c r="A161" t="s">
        <v>201</v>
      </c>
      <c r="B161" t="s">
        <v>5</v>
      </c>
      <c r="C161" t="s">
        <v>51</v>
      </c>
      <c r="D161" t="s">
        <v>7</v>
      </c>
      <c r="E161">
        <f>IF(_7[[#This Row],[Vote]]="YEA",1,0)</f>
        <v>1</v>
      </c>
      <c r="F161" cm="1">
        <f t="array" ref="F161">_xlfn.XLOOKUP(Table816212325[Bill],Table2[Bill],Table2[Agree Value])</f>
        <v>0</v>
      </c>
      <c r="G161">
        <f>IF(_7[[#This Row],[Value]]=_7[[#This Row],[Agree]],_7[[#This Row],[Count]],0)</f>
        <v>0</v>
      </c>
      <c r="H161" cm="1">
        <f t="array" ref="H161">_xlfn.XLOOKUP(Table816212325[Bill],Table2[Bill],Table2[Weight?],"Error")</f>
        <v>5</v>
      </c>
    </row>
    <row r="162" spans="1:8" x14ac:dyDescent="0.2">
      <c r="A162" t="s">
        <v>202</v>
      </c>
      <c r="B162" t="s">
        <v>1</v>
      </c>
      <c r="C162" t="s">
        <v>203</v>
      </c>
      <c r="D162" t="s">
        <v>3</v>
      </c>
      <c r="E162">
        <f>IF(_7[[#This Row],[Vote]]="YEA",1,0)</f>
        <v>0</v>
      </c>
      <c r="F162" cm="1">
        <f t="array" ref="F162">_xlfn.XLOOKUP(Table816212325[Bill],Table2[Bill],Table2[Agree Value])</f>
        <v>0</v>
      </c>
      <c r="G162">
        <f>IF(_7[[#This Row],[Value]]=_7[[#This Row],[Agree]],_7[[#This Row],[Count]],0)</f>
        <v>5</v>
      </c>
      <c r="H162" cm="1">
        <f t="array" ref="H162">_xlfn.XLOOKUP(Table816212325[Bill],Table2[Bill],Table2[Weight?],"Error")</f>
        <v>5</v>
      </c>
    </row>
    <row r="163" spans="1:8" x14ac:dyDescent="0.2">
      <c r="A163" t="s">
        <v>204</v>
      </c>
      <c r="B163" t="s">
        <v>5</v>
      </c>
      <c r="C163" t="s">
        <v>15</v>
      </c>
      <c r="D163" t="s">
        <v>7</v>
      </c>
      <c r="E163">
        <f>IF(_7[[#This Row],[Vote]]="YEA",1,0)</f>
        <v>1</v>
      </c>
      <c r="F163" cm="1">
        <f t="array" ref="F163">_xlfn.XLOOKUP(Table816212325[Bill],Table2[Bill],Table2[Agree Value])</f>
        <v>0</v>
      </c>
      <c r="G163">
        <f>IF(_7[[#This Row],[Value]]=_7[[#This Row],[Agree]],_7[[#This Row],[Count]],0)</f>
        <v>0</v>
      </c>
      <c r="H163" cm="1">
        <f t="array" ref="H163">_xlfn.XLOOKUP(Table816212325[Bill],Table2[Bill],Table2[Weight?],"Error")</f>
        <v>5</v>
      </c>
    </row>
    <row r="164" spans="1:8" x14ac:dyDescent="0.2">
      <c r="A164" t="s">
        <v>205</v>
      </c>
      <c r="B164" t="s">
        <v>5</v>
      </c>
      <c r="C164" t="s">
        <v>89</v>
      </c>
      <c r="D164" t="s">
        <v>7</v>
      </c>
      <c r="E164">
        <f>IF(_7[[#This Row],[Vote]]="YEA",1,0)</f>
        <v>1</v>
      </c>
      <c r="F164" cm="1">
        <f t="array" ref="F164">_xlfn.XLOOKUP(Table816212325[Bill],Table2[Bill],Table2[Agree Value])</f>
        <v>0</v>
      </c>
      <c r="G164">
        <f>IF(_7[[#This Row],[Value]]=_7[[#This Row],[Agree]],_7[[#This Row],[Count]],0)</f>
        <v>0</v>
      </c>
      <c r="H164" cm="1">
        <f t="array" ref="H164">_xlfn.XLOOKUP(Table816212325[Bill],Table2[Bill],Table2[Weight?],"Error")</f>
        <v>5</v>
      </c>
    </row>
    <row r="165" spans="1:8" x14ac:dyDescent="0.2">
      <c r="A165" t="s">
        <v>206</v>
      </c>
      <c r="B165" t="s">
        <v>5</v>
      </c>
      <c r="C165" t="s">
        <v>11</v>
      </c>
      <c r="D165" t="s">
        <v>7</v>
      </c>
      <c r="E165">
        <f>IF(_7[[#This Row],[Vote]]="YEA",1,0)</f>
        <v>1</v>
      </c>
      <c r="F165" cm="1">
        <f t="array" ref="F165">_xlfn.XLOOKUP(Table816212325[Bill],Table2[Bill],Table2[Agree Value])</f>
        <v>0</v>
      </c>
      <c r="G165">
        <f>IF(_7[[#This Row],[Value]]=_7[[#This Row],[Agree]],_7[[#This Row],[Count]],0)</f>
        <v>0</v>
      </c>
      <c r="H165" cm="1">
        <f t="array" ref="H165">_xlfn.XLOOKUP(Table816212325[Bill],Table2[Bill],Table2[Weight?],"Error")</f>
        <v>5</v>
      </c>
    </row>
    <row r="166" spans="1:8" x14ac:dyDescent="0.2">
      <c r="A166" t="s">
        <v>207</v>
      </c>
      <c r="B166" t="s">
        <v>5</v>
      </c>
      <c r="C166" t="s">
        <v>75</v>
      </c>
      <c r="D166" t="s">
        <v>7</v>
      </c>
      <c r="E166">
        <f>IF(_7[[#This Row],[Vote]]="YEA",1,0)</f>
        <v>1</v>
      </c>
      <c r="F166" cm="1">
        <f t="array" ref="F166">_xlfn.XLOOKUP(Table816212325[Bill],Table2[Bill],Table2[Agree Value])</f>
        <v>0</v>
      </c>
      <c r="G166">
        <f>IF(_7[[#This Row],[Value]]=_7[[#This Row],[Agree]],_7[[#This Row],[Count]],0)</f>
        <v>0</v>
      </c>
      <c r="H166" cm="1">
        <f t="array" ref="H166">_xlfn.XLOOKUP(Table816212325[Bill],Table2[Bill],Table2[Weight?],"Error")</f>
        <v>5</v>
      </c>
    </row>
    <row r="167" spans="1:8" x14ac:dyDescent="0.2">
      <c r="A167" t="s">
        <v>208</v>
      </c>
      <c r="B167" t="s">
        <v>1</v>
      </c>
      <c r="C167" t="s">
        <v>15</v>
      </c>
      <c r="D167" t="s">
        <v>3</v>
      </c>
      <c r="E167">
        <f>IF(_7[[#This Row],[Vote]]="YEA",1,0)</f>
        <v>0</v>
      </c>
      <c r="F167" cm="1">
        <f t="array" ref="F167">_xlfn.XLOOKUP(Table816212325[Bill],Table2[Bill],Table2[Agree Value])</f>
        <v>0</v>
      </c>
      <c r="G167">
        <f>IF(_7[[#This Row],[Value]]=_7[[#This Row],[Agree]],_7[[#This Row],[Count]],0)</f>
        <v>5</v>
      </c>
      <c r="H167" cm="1">
        <f t="array" ref="H167">_xlfn.XLOOKUP(Table816212325[Bill],Table2[Bill],Table2[Weight?],"Error")</f>
        <v>5</v>
      </c>
    </row>
    <row r="168" spans="1:8" x14ac:dyDescent="0.2">
      <c r="A168" t="s">
        <v>209</v>
      </c>
      <c r="B168" t="s">
        <v>5</v>
      </c>
      <c r="C168" t="s">
        <v>13</v>
      </c>
      <c r="D168" t="s">
        <v>7</v>
      </c>
      <c r="E168">
        <f>IF(_7[[#This Row],[Vote]]="YEA",1,0)</f>
        <v>1</v>
      </c>
      <c r="F168" cm="1">
        <f t="array" ref="F168">_xlfn.XLOOKUP(Table816212325[Bill],Table2[Bill],Table2[Agree Value])</f>
        <v>0</v>
      </c>
      <c r="G168">
        <f>IF(_7[[#This Row],[Value]]=_7[[#This Row],[Agree]],_7[[#This Row],[Count]],0)</f>
        <v>0</v>
      </c>
      <c r="H168" cm="1">
        <f t="array" ref="H168">_xlfn.XLOOKUP(Table816212325[Bill],Table2[Bill],Table2[Weight?],"Error")</f>
        <v>5</v>
      </c>
    </row>
    <row r="169" spans="1:8" x14ac:dyDescent="0.2">
      <c r="A169" t="s">
        <v>210</v>
      </c>
      <c r="B169" t="s">
        <v>5</v>
      </c>
      <c r="C169" t="s">
        <v>47</v>
      </c>
      <c r="D169" t="s">
        <v>7</v>
      </c>
      <c r="E169">
        <f>IF(_7[[#This Row],[Vote]]="YEA",1,0)</f>
        <v>1</v>
      </c>
      <c r="F169" cm="1">
        <f t="array" ref="F169">_xlfn.XLOOKUP(Table816212325[Bill],Table2[Bill],Table2[Agree Value])</f>
        <v>0</v>
      </c>
      <c r="G169">
        <f>IF(_7[[#This Row],[Value]]=_7[[#This Row],[Agree]],_7[[#This Row],[Count]],0)</f>
        <v>0</v>
      </c>
      <c r="H169" cm="1">
        <f t="array" ref="H169">_xlfn.XLOOKUP(Table816212325[Bill],Table2[Bill],Table2[Weight?],"Error")</f>
        <v>5</v>
      </c>
    </row>
    <row r="170" spans="1:8" x14ac:dyDescent="0.2">
      <c r="A170" t="s">
        <v>211</v>
      </c>
      <c r="B170" t="s">
        <v>1</v>
      </c>
      <c r="C170" t="s">
        <v>51</v>
      </c>
      <c r="D170" t="s">
        <v>3</v>
      </c>
      <c r="E170">
        <f>IF(_7[[#This Row],[Vote]]="YEA",1,0)</f>
        <v>0</v>
      </c>
      <c r="F170" cm="1">
        <f t="array" ref="F170">_xlfn.XLOOKUP(Table816212325[Bill],Table2[Bill],Table2[Agree Value])</f>
        <v>0</v>
      </c>
      <c r="G170">
        <f>IF(_7[[#This Row],[Value]]=_7[[#This Row],[Agree]],_7[[#This Row],[Count]],0)</f>
        <v>5</v>
      </c>
      <c r="H170" cm="1">
        <f t="array" ref="H170">_xlfn.XLOOKUP(Table816212325[Bill],Table2[Bill],Table2[Weight?],"Error")</f>
        <v>5</v>
      </c>
    </row>
    <row r="171" spans="1:8" x14ac:dyDescent="0.2">
      <c r="A171" t="s">
        <v>212</v>
      </c>
      <c r="B171" t="s">
        <v>5</v>
      </c>
      <c r="C171" t="s">
        <v>169</v>
      </c>
      <c r="D171" t="s">
        <v>7</v>
      </c>
      <c r="E171">
        <f>IF(_7[[#This Row],[Vote]]="YEA",1,0)</f>
        <v>1</v>
      </c>
      <c r="F171" cm="1">
        <f t="array" ref="F171">_xlfn.XLOOKUP(Table816212325[Bill],Table2[Bill],Table2[Agree Value])</f>
        <v>0</v>
      </c>
      <c r="G171">
        <f>IF(_7[[#This Row],[Value]]=_7[[#This Row],[Agree]],_7[[#This Row],[Count]],0)</f>
        <v>0</v>
      </c>
      <c r="H171" cm="1">
        <f t="array" ref="H171">_xlfn.XLOOKUP(Table816212325[Bill],Table2[Bill],Table2[Weight?],"Error")</f>
        <v>5</v>
      </c>
    </row>
    <row r="172" spans="1:8" x14ac:dyDescent="0.2">
      <c r="A172" t="s">
        <v>213</v>
      </c>
      <c r="B172" t="s">
        <v>5</v>
      </c>
      <c r="C172" t="s">
        <v>161</v>
      </c>
      <c r="D172" t="s">
        <v>7</v>
      </c>
      <c r="E172">
        <f>IF(_7[[#This Row],[Vote]]="YEA",1,0)</f>
        <v>1</v>
      </c>
      <c r="F172" cm="1">
        <f t="array" ref="F172">_xlfn.XLOOKUP(Table816212325[Bill],Table2[Bill],Table2[Agree Value])</f>
        <v>0</v>
      </c>
      <c r="G172">
        <f>IF(_7[[#This Row],[Value]]=_7[[#This Row],[Agree]],_7[[#This Row],[Count]],0)</f>
        <v>0</v>
      </c>
      <c r="H172" cm="1">
        <f t="array" ref="H172">_xlfn.XLOOKUP(Table816212325[Bill],Table2[Bill],Table2[Weight?],"Error")</f>
        <v>5</v>
      </c>
    </row>
    <row r="173" spans="1:8" x14ac:dyDescent="0.2">
      <c r="A173" t="s">
        <v>214</v>
      </c>
      <c r="B173" t="s">
        <v>5</v>
      </c>
      <c r="C173" t="s">
        <v>36</v>
      </c>
      <c r="D173" t="s">
        <v>7</v>
      </c>
      <c r="E173">
        <f>IF(_7[[#This Row],[Vote]]="YEA",1,0)</f>
        <v>1</v>
      </c>
      <c r="F173" cm="1">
        <f t="array" ref="F173">_xlfn.XLOOKUP(Table816212325[Bill],Table2[Bill],Table2[Agree Value])</f>
        <v>0</v>
      </c>
      <c r="G173">
        <f>IF(_7[[#This Row],[Value]]=_7[[#This Row],[Agree]],_7[[#This Row],[Count]],0)</f>
        <v>0</v>
      </c>
      <c r="H173" cm="1">
        <f t="array" ref="H173">_xlfn.XLOOKUP(Table816212325[Bill],Table2[Bill],Table2[Weight?],"Error")</f>
        <v>5</v>
      </c>
    </row>
    <row r="174" spans="1:8" x14ac:dyDescent="0.2">
      <c r="A174" t="s">
        <v>215</v>
      </c>
      <c r="B174" t="s">
        <v>5</v>
      </c>
      <c r="C174" t="s">
        <v>216</v>
      </c>
      <c r="D174" t="s">
        <v>7</v>
      </c>
      <c r="E174">
        <f>IF(_7[[#This Row],[Vote]]="YEA",1,0)</f>
        <v>1</v>
      </c>
      <c r="F174" cm="1">
        <f t="array" ref="F174">_xlfn.XLOOKUP(Table816212325[Bill],Table2[Bill],Table2[Agree Value])</f>
        <v>0</v>
      </c>
      <c r="G174">
        <f>IF(_7[[#This Row],[Value]]=_7[[#This Row],[Agree]],_7[[#This Row],[Count]],0)</f>
        <v>0</v>
      </c>
      <c r="H174" cm="1">
        <f t="array" ref="H174">_xlfn.XLOOKUP(Table816212325[Bill],Table2[Bill],Table2[Weight?],"Error")</f>
        <v>5</v>
      </c>
    </row>
    <row r="175" spans="1:8" x14ac:dyDescent="0.2">
      <c r="A175" t="s">
        <v>217</v>
      </c>
      <c r="B175" t="s">
        <v>1</v>
      </c>
      <c r="C175" t="s">
        <v>9</v>
      </c>
      <c r="D175" t="s">
        <v>3</v>
      </c>
      <c r="E175">
        <f>IF(_7[[#This Row],[Vote]]="YEA",1,0)</f>
        <v>0</v>
      </c>
      <c r="F175" cm="1">
        <f t="array" ref="F175">_xlfn.XLOOKUP(Table816212325[Bill],Table2[Bill],Table2[Agree Value])</f>
        <v>0</v>
      </c>
      <c r="G175">
        <f>IF(_7[[#This Row],[Value]]=_7[[#This Row],[Agree]],_7[[#This Row],[Count]],0)</f>
        <v>5</v>
      </c>
      <c r="H175" cm="1">
        <f t="array" ref="H175">_xlfn.XLOOKUP(Table816212325[Bill],Table2[Bill],Table2[Weight?],"Error")</f>
        <v>5</v>
      </c>
    </row>
    <row r="176" spans="1:8" x14ac:dyDescent="0.2">
      <c r="A176" t="s">
        <v>218</v>
      </c>
      <c r="B176" t="s">
        <v>5</v>
      </c>
      <c r="C176" t="s">
        <v>219</v>
      </c>
      <c r="D176" t="s">
        <v>7</v>
      </c>
      <c r="E176">
        <f>IF(_7[[#This Row],[Vote]]="YEA",1,0)</f>
        <v>1</v>
      </c>
      <c r="F176" cm="1">
        <f t="array" ref="F176">_xlfn.XLOOKUP(Table816212325[Bill],Table2[Bill],Table2[Agree Value])</f>
        <v>0</v>
      </c>
      <c r="G176">
        <f>IF(_7[[#This Row],[Value]]=_7[[#This Row],[Agree]],_7[[#This Row],[Count]],0)</f>
        <v>0</v>
      </c>
      <c r="H176" cm="1">
        <f t="array" ref="H176">_xlfn.XLOOKUP(Table816212325[Bill],Table2[Bill],Table2[Weight?],"Error")</f>
        <v>5</v>
      </c>
    </row>
    <row r="177" spans="1:8" x14ac:dyDescent="0.2">
      <c r="A177" t="s">
        <v>220</v>
      </c>
      <c r="B177" t="s">
        <v>5</v>
      </c>
      <c r="C177" t="s">
        <v>75</v>
      </c>
      <c r="D177" t="s">
        <v>7</v>
      </c>
      <c r="E177">
        <f>IF(_7[[#This Row],[Vote]]="YEA",1,0)</f>
        <v>1</v>
      </c>
      <c r="F177" cm="1">
        <f t="array" ref="F177">_xlfn.XLOOKUP(Table816212325[Bill],Table2[Bill],Table2[Agree Value])</f>
        <v>0</v>
      </c>
      <c r="G177">
        <f>IF(_7[[#This Row],[Value]]=_7[[#This Row],[Agree]],_7[[#This Row],[Count]],0)</f>
        <v>0</v>
      </c>
      <c r="H177" cm="1">
        <f t="array" ref="H177">_xlfn.XLOOKUP(Table816212325[Bill],Table2[Bill],Table2[Weight?],"Error")</f>
        <v>5</v>
      </c>
    </row>
    <row r="178" spans="1:8" x14ac:dyDescent="0.2">
      <c r="A178" t="s">
        <v>221</v>
      </c>
      <c r="B178" t="s">
        <v>1</v>
      </c>
      <c r="C178" t="s">
        <v>118</v>
      </c>
      <c r="D178" t="s">
        <v>3</v>
      </c>
      <c r="E178">
        <f>IF(_7[[#This Row],[Vote]]="YEA",1,0)</f>
        <v>0</v>
      </c>
      <c r="F178" cm="1">
        <f t="array" ref="F178">_xlfn.XLOOKUP(Table816212325[Bill],Table2[Bill],Table2[Agree Value])</f>
        <v>0</v>
      </c>
      <c r="G178">
        <f>IF(_7[[#This Row],[Value]]=_7[[#This Row],[Agree]],_7[[#This Row],[Count]],0)</f>
        <v>5</v>
      </c>
      <c r="H178" cm="1">
        <f t="array" ref="H178">_xlfn.XLOOKUP(Table816212325[Bill],Table2[Bill],Table2[Weight?],"Error")</f>
        <v>5</v>
      </c>
    </row>
    <row r="179" spans="1:8" x14ac:dyDescent="0.2">
      <c r="A179" t="s">
        <v>222</v>
      </c>
      <c r="B179" t="s">
        <v>5</v>
      </c>
      <c r="C179" t="s">
        <v>49</v>
      </c>
      <c r="D179" t="s">
        <v>7</v>
      </c>
      <c r="E179">
        <f>IF(_7[[#This Row],[Vote]]="YEA",1,0)</f>
        <v>1</v>
      </c>
      <c r="F179" cm="1">
        <f t="array" ref="F179">_xlfn.XLOOKUP(Table816212325[Bill],Table2[Bill],Table2[Agree Value])</f>
        <v>0</v>
      </c>
      <c r="G179">
        <f>IF(_7[[#This Row],[Value]]=_7[[#This Row],[Agree]],_7[[#This Row],[Count]],0)</f>
        <v>0</v>
      </c>
      <c r="H179" cm="1">
        <f t="array" ref="H179">_xlfn.XLOOKUP(Table816212325[Bill],Table2[Bill],Table2[Weight?],"Error")</f>
        <v>5</v>
      </c>
    </row>
    <row r="180" spans="1:8" x14ac:dyDescent="0.2">
      <c r="A180" t="s">
        <v>223</v>
      </c>
      <c r="B180" t="s">
        <v>5</v>
      </c>
      <c r="C180" t="s">
        <v>89</v>
      </c>
      <c r="D180" t="s">
        <v>7</v>
      </c>
      <c r="E180">
        <f>IF(_7[[#This Row],[Vote]]="YEA",1,0)</f>
        <v>1</v>
      </c>
      <c r="F180" cm="1">
        <f t="array" ref="F180">_xlfn.XLOOKUP(Table816212325[Bill],Table2[Bill],Table2[Agree Value])</f>
        <v>0</v>
      </c>
      <c r="G180">
        <f>IF(_7[[#This Row],[Value]]=_7[[#This Row],[Agree]],_7[[#This Row],[Count]],0)</f>
        <v>0</v>
      </c>
      <c r="H180" cm="1">
        <f t="array" ref="H180">_xlfn.XLOOKUP(Table816212325[Bill],Table2[Bill],Table2[Weight?],"Error")</f>
        <v>5</v>
      </c>
    </row>
    <row r="181" spans="1:8" x14ac:dyDescent="0.2">
      <c r="A181" t="s">
        <v>494</v>
      </c>
      <c r="B181" t="s">
        <v>1</v>
      </c>
      <c r="C181" t="s">
        <v>64</v>
      </c>
      <c r="D181" t="s">
        <v>3</v>
      </c>
      <c r="E181">
        <f>IF(_7[[#This Row],[Vote]]="YEA",1,0)</f>
        <v>0</v>
      </c>
      <c r="F181" cm="1">
        <f t="array" ref="F181">_xlfn.XLOOKUP(Table816212325[Bill],Table2[Bill],Table2[Agree Value])</f>
        <v>0</v>
      </c>
      <c r="G181">
        <f>IF(_7[[#This Row],[Value]]=_7[[#This Row],[Agree]],_7[[#This Row],[Count]],0)</f>
        <v>5</v>
      </c>
      <c r="H181" cm="1">
        <f t="array" ref="H181">_xlfn.XLOOKUP(Table816212325[Bill],Table2[Bill],Table2[Weight?],"Error")</f>
        <v>5</v>
      </c>
    </row>
    <row r="182" spans="1:8" x14ac:dyDescent="0.2">
      <c r="A182" t="s">
        <v>224</v>
      </c>
      <c r="B182" t="s">
        <v>5</v>
      </c>
      <c r="C182" t="s">
        <v>123</v>
      </c>
      <c r="D182" t="s">
        <v>7</v>
      </c>
      <c r="E182">
        <f>IF(_7[[#This Row],[Vote]]="YEA",1,0)</f>
        <v>1</v>
      </c>
      <c r="F182" cm="1">
        <f t="array" ref="F182">_xlfn.XLOOKUP(Table816212325[Bill],Table2[Bill],Table2[Agree Value])</f>
        <v>0</v>
      </c>
      <c r="G182">
        <f>IF(_7[[#This Row],[Value]]=_7[[#This Row],[Agree]],_7[[#This Row],[Count]],0)</f>
        <v>0</v>
      </c>
      <c r="H182" cm="1">
        <f t="array" ref="H182">_xlfn.XLOOKUP(Table816212325[Bill],Table2[Bill],Table2[Weight?],"Error")</f>
        <v>5</v>
      </c>
    </row>
    <row r="183" spans="1:8" x14ac:dyDescent="0.2">
      <c r="A183" t="s">
        <v>225</v>
      </c>
      <c r="B183" t="s">
        <v>1</v>
      </c>
      <c r="C183" t="s">
        <v>118</v>
      </c>
      <c r="D183" t="s">
        <v>3</v>
      </c>
      <c r="E183">
        <f>IF(_7[[#This Row],[Vote]]="YEA",1,0)</f>
        <v>0</v>
      </c>
      <c r="F183" cm="1">
        <f t="array" ref="F183">_xlfn.XLOOKUP(Table816212325[Bill],Table2[Bill],Table2[Agree Value])</f>
        <v>0</v>
      </c>
      <c r="G183">
        <f>IF(_7[[#This Row],[Value]]=_7[[#This Row],[Agree]],_7[[#This Row],[Count]],0)</f>
        <v>5</v>
      </c>
      <c r="H183" cm="1">
        <f t="array" ref="H183">_xlfn.XLOOKUP(Table816212325[Bill],Table2[Bill],Table2[Weight?],"Error")</f>
        <v>5</v>
      </c>
    </row>
    <row r="184" spans="1:8" x14ac:dyDescent="0.2">
      <c r="A184" t="s">
        <v>226</v>
      </c>
      <c r="B184" t="s">
        <v>5</v>
      </c>
      <c r="C184" t="s">
        <v>164</v>
      </c>
      <c r="D184" t="s">
        <v>7</v>
      </c>
      <c r="E184">
        <f>IF(_7[[#This Row],[Vote]]="YEA",1,0)</f>
        <v>1</v>
      </c>
      <c r="F184" cm="1">
        <f t="array" ref="F184">_xlfn.XLOOKUP(Table816212325[Bill],Table2[Bill],Table2[Agree Value])</f>
        <v>0</v>
      </c>
      <c r="G184">
        <f>IF(_7[[#This Row],[Value]]=_7[[#This Row],[Agree]],_7[[#This Row],[Count]],0)</f>
        <v>0</v>
      </c>
      <c r="H184" cm="1">
        <f t="array" ref="H184">_xlfn.XLOOKUP(Table816212325[Bill],Table2[Bill],Table2[Weight?],"Error")</f>
        <v>5</v>
      </c>
    </row>
    <row r="185" spans="1:8" x14ac:dyDescent="0.2">
      <c r="A185" t="s">
        <v>227</v>
      </c>
      <c r="B185" t="s">
        <v>1</v>
      </c>
      <c r="C185" t="s">
        <v>19</v>
      </c>
      <c r="D185" t="s">
        <v>3</v>
      </c>
      <c r="E185">
        <f>IF(_7[[#This Row],[Vote]]="YEA",1,0)</f>
        <v>0</v>
      </c>
      <c r="F185" cm="1">
        <f t="array" ref="F185">_xlfn.XLOOKUP(Table816212325[Bill],Table2[Bill],Table2[Agree Value])</f>
        <v>0</v>
      </c>
      <c r="G185">
        <f>IF(_7[[#This Row],[Value]]=_7[[#This Row],[Agree]],_7[[#This Row],[Count]],0)</f>
        <v>5</v>
      </c>
      <c r="H185" cm="1">
        <f t="array" ref="H185">_xlfn.XLOOKUP(Table816212325[Bill],Table2[Bill],Table2[Weight?],"Error")</f>
        <v>5</v>
      </c>
    </row>
    <row r="186" spans="1:8" x14ac:dyDescent="0.2">
      <c r="A186" t="s">
        <v>228</v>
      </c>
      <c r="B186" t="s">
        <v>5</v>
      </c>
      <c r="C186" t="s">
        <v>29</v>
      </c>
      <c r="D186" t="s">
        <v>7</v>
      </c>
      <c r="E186">
        <f>IF(_7[[#This Row],[Vote]]="YEA",1,0)</f>
        <v>1</v>
      </c>
      <c r="F186" cm="1">
        <f t="array" ref="F186">_xlfn.XLOOKUP(Table816212325[Bill],Table2[Bill],Table2[Agree Value])</f>
        <v>0</v>
      </c>
      <c r="G186">
        <f>IF(_7[[#This Row],[Value]]=_7[[#This Row],[Agree]],_7[[#This Row],[Count]],0)</f>
        <v>0</v>
      </c>
      <c r="H186" cm="1">
        <f t="array" ref="H186">_xlfn.XLOOKUP(Table816212325[Bill],Table2[Bill],Table2[Weight?],"Error")</f>
        <v>5</v>
      </c>
    </row>
    <row r="187" spans="1:8" x14ac:dyDescent="0.2">
      <c r="A187" t="s">
        <v>229</v>
      </c>
      <c r="B187" t="s">
        <v>1</v>
      </c>
      <c r="C187" t="s">
        <v>66</v>
      </c>
      <c r="D187" t="s">
        <v>3</v>
      </c>
      <c r="E187">
        <f>IF(_7[[#This Row],[Vote]]="YEA",1,0)</f>
        <v>0</v>
      </c>
      <c r="F187" cm="1">
        <f t="array" ref="F187">_xlfn.XLOOKUP(Table816212325[Bill],Table2[Bill],Table2[Agree Value])</f>
        <v>0</v>
      </c>
      <c r="G187">
        <f>IF(_7[[#This Row],[Value]]=_7[[#This Row],[Agree]],_7[[#This Row],[Count]],0)</f>
        <v>5</v>
      </c>
      <c r="H187" cm="1">
        <f t="array" ref="H187">_xlfn.XLOOKUP(Table816212325[Bill],Table2[Bill],Table2[Weight?],"Error")</f>
        <v>5</v>
      </c>
    </row>
    <row r="188" spans="1:8" x14ac:dyDescent="0.2">
      <c r="A188" t="s">
        <v>230</v>
      </c>
      <c r="B188" t="s">
        <v>1</v>
      </c>
      <c r="C188" t="s">
        <v>219</v>
      </c>
      <c r="D188" t="s">
        <v>3</v>
      </c>
      <c r="E188">
        <f>IF(_7[[#This Row],[Vote]]="YEA",1,0)</f>
        <v>0</v>
      </c>
      <c r="F188" cm="1">
        <f t="array" ref="F188">_xlfn.XLOOKUP(Table816212325[Bill],Table2[Bill],Table2[Agree Value])</f>
        <v>0</v>
      </c>
      <c r="G188">
        <f>IF(_7[[#This Row],[Value]]=_7[[#This Row],[Agree]],_7[[#This Row],[Count]],0)</f>
        <v>5</v>
      </c>
      <c r="H188" cm="1">
        <f t="array" ref="H188">_xlfn.XLOOKUP(Table816212325[Bill],Table2[Bill],Table2[Weight?],"Error")</f>
        <v>5</v>
      </c>
    </row>
    <row r="189" spans="1:8" x14ac:dyDescent="0.2">
      <c r="A189" t="s">
        <v>231</v>
      </c>
      <c r="B189" t="s">
        <v>1</v>
      </c>
      <c r="C189" t="s">
        <v>42</v>
      </c>
      <c r="D189" t="s">
        <v>3</v>
      </c>
      <c r="E189">
        <f>IF(_7[[#This Row],[Vote]]="YEA",1,0)</f>
        <v>0</v>
      </c>
      <c r="F189" cm="1">
        <f t="array" ref="F189">_xlfn.XLOOKUP(Table816212325[Bill],Table2[Bill],Table2[Agree Value])</f>
        <v>0</v>
      </c>
      <c r="G189">
        <f>IF(_7[[#This Row],[Value]]=_7[[#This Row],[Agree]],_7[[#This Row],[Count]],0)</f>
        <v>5</v>
      </c>
      <c r="H189" cm="1">
        <f t="array" ref="H189">_xlfn.XLOOKUP(Table816212325[Bill],Table2[Bill],Table2[Weight?],"Error")</f>
        <v>5</v>
      </c>
    </row>
    <row r="190" spans="1:8" x14ac:dyDescent="0.2">
      <c r="A190" t="s">
        <v>232</v>
      </c>
      <c r="B190" t="s">
        <v>5</v>
      </c>
      <c r="C190" t="s">
        <v>2</v>
      </c>
      <c r="D190" t="s">
        <v>7</v>
      </c>
      <c r="E190">
        <f>IF(_7[[#This Row],[Vote]]="YEA",1,0)</f>
        <v>1</v>
      </c>
      <c r="F190" cm="1">
        <f t="array" ref="F190">_xlfn.XLOOKUP(Table816212325[Bill],Table2[Bill],Table2[Agree Value])</f>
        <v>0</v>
      </c>
      <c r="G190">
        <f>IF(_7[[#This Row],[Value]]=_7[[#This Row],[Agree]],_7[[#This Row],[Count]],0)</f>
        <v>0</v>
      </c>
      <c r="H190" cm="1">
        <f t="array" ref="H190">_xlfn.XLOOKUP(Table816212325[Bill],Table2[Bill],Table2[Weight?],"Error")</f>
        <v>5</v>
      </c>
    </row>
    <row r="191" spans="1:8" x14ac:dyDescent="0.2">
      <c r="A191" t="s">
        <v>233</v>
      </c>
      <c r="B191" t="s">
        <v>1</v>
      </c>
      <c r="C191" t="s">
        <v>9</v>
      </c>
      <c r="D191" t="s">
        <v>3</v>
      </c>
      <c r="E191">
        <f>IF(_7[[#This Row],[Vote]]="YEA",1,0)</f>
        <v>0</v>
      </c>
      <c r="F191" cm="1">
        <f t="array" ref="F191">_xlfn.XLOOKUP(Table816212325[Bill],Table2[Bill],Table2[Agree Value])</f>
        <v>0</v>
      </c>
      <c r="G191">
        <f>IF(_7[[#This Row],[Value]]=_7[[#This Row],[Agree]],_7[[#This Row],[Count]],0)</f>
        <v>5</v>
      </c>
      <c r="H191" cm="1">
        <f t="array" ref="H191">_xlfn.XLOOKUP(Table816212325[Bill],Table2[Bill],Table2[Weight?],"Error")</f>
        <v>5</v>
      </c>
    </row>
    <row r="192" spans="1:8" x14ac:dyDescent="0.2">
      <c r="A192" t="s">
        <v>234</v>
      </c>
      <c r="B192" t="s">
        <v>5</v>
      </c>
      <c r="C192" t="s">
        <v>45</v>
      </c>
      <c r="D192" t="s">
        <v>7</v>
      </c>
      <c r="E192">
        <f>IF(_7[[#This Row],[Vote]]="YEA",1,0)</f>
        <v>1</v>
      </c>
      <c r="F192" cm="1">
        <f t="array" ref="F192">_xlfn.XLOOKUP(Table816212325[Bill],Table2[Bill],Table2[Agree Value])</f>
        <v>0</v>
      </c>
      <c r="G192">
        <f>IF(_7[[#This Row],[Value]]=_7[[#This Row],[Agree]],_7[[#This Row],[Count]],0)</f>
        <v>0</v>
      </c>
      <c r="H192" cm="1">
        <f t="array" ref="H192">_xlfn.XLOOKUP(Table816212325[Bill],Table2[Bill],Table2[Weight?],"Error")</f>
        <v>5</v>
      </c>
    </row>
    <row r="193" spans="1:8" x14ac:dyDescent="0.2">
      <c r="A193" t="s">
        <v>235</v>
      </c>
      <c r="B193" t="s">
        <v>5</v>
      </c>
      <c r="C193" t="s">
        <v>15</v>
      </c>
      <c r="D193" t="s">
        <v>7</v>
      </c>
      <c r="E193">
        <f>IF(_7[[#This Row],[Vote]]="YEA",1,0)</f>
        <v>1</v>
      </c>
      <c r="F193" cm="1">
        <f t="array" ref="F193">_xlfn.XLOOKUP(Table816212325[Bill],Table2[Bill],Table2[Agree Value])</f>
        <v>0</v>
      </c>
      <c r="G193">
        <f>IF(_7[[#This Row],[Value]]=_7[[#This Row],[Agree]],_7[[#This Row],[Count]],0)</f>
        <v>0</v>
      </c>
      <c r="H193" cm="1">
        <f t="array" ref="H193">_xlfn.XLOOKUP(Table816212325[Bill],Table2[Bill],Table2[Weight?],"Error")</f>
        <v>5</v>
      </c>
    </row>
    <row r="194" spans="1:8" x14ac:dyDescent="0.2">
      <c r="A194" t="s">
        <v>236</v>
      </c>
      <c r="B194" t="s">
        <v>5</v>
      </c>
      <c r="C194" t="s">
        <v>9</v>
      </c>
      <c r="D194" t="s">
        <v>7</v>
      </c>
      <c r="E194">
        <f>IF(_7[[#This Row],[Vote]]="YEA",1,0)</f>
        <v>1</v>
      </c>
      <c r="F194" cm="1">
        <f t="array" ref="F194">_xlfn.XLOOKUP(Table816212325[Bill],Table2[Bill],Table2[Agree Value])</f>
        <v>0</v>
      </c>
      <c r="G194">
        <f>IF(_7[[#This Row],[Value]]=_7[[#This Row],[Agree]],_7[[#This Row],[Count]],0)</f>
        <v>0</v>
      </c>
      <c r="H194" cm="1">
        <f t="array" ref="H194">_xlfn.XLOOKUP(Table816212325[Bill],Table2[Bill],Table2[Weight?],"Error")</f>
        <v>5</v>
      </c>
    </row>
    <row r="195" spans="1:8" x14ac:dyDescent="0.2">
      <c r="A195" t="s">
        <v>237</v>
      </c>
      <c r="B195" t="s">
        <v>1</v>
      </c>
      <c r="C195" t="s">
        <v>219</v>
      </c>
      <c r="D195" t="s">
        <v>3</v>
      </c>
      <c r="E195">
        <f>IF(_7[[#This Row],[Vote]]="YEA",1,0)</f>
        <v>0</v>
      </c>
      <c r="F195" cm="1">
        <f t="array" ref="F195">_xlfn.XLOOKUP(Table816212325[Bill],Table2[Bill],Table2[Agree Value])</f>
        <v>0</v>
      </c>
      <c r="G195">
        <f>IF(_7[[#This Row],[Value]]=_7[[#This Row],[Agree]],_7[[#This Row],[Count]],0)</f>
        <v>5</v>
      </c>
      <c r="H195" cm="1">
        <f t="array" ref="H195">_xlfn.XLOOKUP(Table816212325[Bill],Table2[Bill],Table2[Weight?],"Error")</f>
        <v>5</v>
      </c>
    </row>
    <row r="196" spans="1:8" x14ac:dyDescent="0.2">
      <c r="A196" t="s">
        <v>238</v>
      </c>
      <c r="B196" t="s">
        <v>1</v>
      </c>
      <c r="C196" t="s">
        <v>62</v>
      </c>
      <c r="D196" t="s">
        <v>3</v>
      </c>
      <c r="E196">
        <f>IF(_7[[#This Row],[Vote]]="YEA",1,0)</f>
        <v>0</v>
      </c>
      <c r="F196" cm="1">
        <f t="array" ref="F196">_xlfn.XLOOKUP(Table816212325[Bill],Table2[Bill],Table2[Agree Value])</f>
        <v>0</v>
      </c>
      <c r="G196">
        <f>IF(_7[[#This Row],[Value]]=_7[[#This Row],[Agree]],_7[[#This Row],[Count]],0)</f>
        <v>5</v>
      </c>
      <c r="H196" cm="1">
        <f t="array" ref="H196">_xlfn.XLOOKUP(Table816212325[Bill],Table2[Bill],Table2[Weight?],"Error")</f>
        <v>5</v>
      </c>
    </row>
    <row r="197" spans="1:8" x14ac:dyDescent="0.2">
      <c r="A197" t="s">
        <v>239</v>
      </c>
      <c r="B197" t="s">
        <v>1</v>
      </c>
      <c r="C197" t="s">
        <v>2</v>
      </c>
      <c r="D197" t="s">
        <v>3</v>
      </c>
      <c r="E197">
        <f>IF(_7[[#This Row],[Vote]]="YEA",1,0)</f>
        <v>0</v>
      </c>
      <c r="F197" cm="1">
        <f t="array" ref="F197">_xlfn.XLOOKUP(Table816212325[Bill],Table2[Bill],Table2[Agree Value])</f>
        <v>0</v>
      </c>
      <c r="G197">
        <f>IF(_7[[#This Row],[Value]]=_7[[#This Row],[Agree]],_7[[#This Row],[Count]],0)</f>
        <v>5</v>
      </c>
      <c r="H197" cm="1">
        <f t="array" ref="H197">_xlfn.XLOOKUP(Table816212325[Bill],Table2[Bill],Table2[Weight?],"Error")</f>
        <v>5</v>
      </c>
    </row>
    <row r="198" spans="1:8" x14ac:dyDescent="0.2">
      <c r="A198" t="s">
        <v>240</v>
      </c>
      <c r="B198" t="s">
        <v>5</v>
      </c>
      <c r="C198" t="s">
        <v>15</v>
      </c>
      <c r="D198" t="s">
        <v>7</v>
      </c>
      <c r="E198">
        <f>IF(_7[[#This Row],[Vote]]="YEA",1,0)</f>
        <v>1</v>
      </c>
      <c r="F198" cm="1">
        <f t="array" ref="F198">_xlfn.XLOOKUP(Table816212325[Bill],Table2[Bill],Table2[Agree Value])</f>
        <v>0</v>
      </c>
      <c r="G198">
        <f>IF(_7[[#This Row],[Value]]=_7[[#This Row],[Agree]],_7[[#This Row],[Count]],0)</f>
        <v>0</v>
      </c>
      <c r="H198" cm="1">
        <f t="array" ref="H198">_xlfn.XLOOKUP(Table816212325[Bill],Table2[Bill],Table2[Weight?],"Error")</f>
        <v>5</v>
      </c>
    </row>
    <row r="199" spans="1:8" x14ac:dyDescent="0.2">
      <c r="A199" t="s">
        <v>241</v>
      </c>
      <c r="B199" t="s">
        <v>1</v>
      </c>
      <c r="C199" t="s">
        <v>15</v>
      </c>
      <c r="D199" t="s">
        <v>400</v>
      </c>
      <c r="E199">
        <f>IF(_7[[#This Row],[Vote]]="YEA",1,0)</f>
        <v>0</v>
      </c>
      <c r="F199" cm="1">
        <f t="array" ref="F199">_xlfn.XLOOKUP(Table816212325[Bill],Table2[Bill],Table2[Agree Value])</f>
        <v>0</v>
      </c>
      <c r="G199">
        <f>IF(_7[[#This Row],[Value]]=_7[[#This Row],[Agree]],_7[[#This Row],[Count]],0)</f>
        <v>5</v>
      </c>
      <c r="H199" cm="1">
        <f t="array" ref="H199">_xlfn.XLOOKUP(Table816212325[Bill],Table2[Bill],Table2[Weight?],"Error")</f>
        <v>5</v>
      </c>
    </row>
    <row r="200" spans="1:8" x14ac:dyDescent="0.2">
      <c r="A200" t="s">
        <v>242</v>
      </c>
      <c r="B200" t="s">
        <v>1</v>
      </c>
      <c r="C200" t="s">
        <v>9</v>
      </c>
      <c r="D200" t="s">
        <v>3</v>
      </c>
      <c r="E200">
        <f>IF(_7[[#This Row],[Vote]]="YEA",1,0)</f>
        <v>0</v>
      </c>
      <c r="F200" cm="1">
        <f t="array" ref="F200">_xlfn.XLOOKUP(Table816212325[Bill],Table2[Bill],Table2[Agree Value])</f>
        <v>0</v>
      </c>
      <c r="G200">
        <f>IF(_7[[#This Row],[Value]]=_7[[#This Row],[Agree]],_7[[#This Row],[Count]],0)</f>
        <v>5</v>
      </c>
      <c r="H200" cm="1">
        <f t="array" ref="H200">_xlfn.XLOOKUP(Table816212325[Bill],Table2[Bill],Table2[Weight?],"Error")</f>
        <v>5</v>
      </c>
    </row>
    <row r="201" spans="1:8" x14ac:dyDescent="0.2">
      <c r="A201" t="s">
        <v>243</v>
      </c>
      <c r="B201" t="s">
        <v>5</v>
      </c>
      <c r="C201" t="s">
        <v>45</v>
      </c>
      <c r="D201" t="s">
        <v>7</v>
      </c>
      <c r="E201">
        <f>IF(_7[[#This Row],[Vote]]="YEA",1,0)</f>
        <v>1</v>
      </c>
      <c r="F201" cm="1">
        <f t="array" ref="F201">_xlfn.XLOOKUP(Table816212325[Bill],Table2[Bill],Table2[Agree Value])</f>
        <v>0</v>
      </c>
      <c r="G201">
        <f>IF(_7[[#This Row],[Value]]=_7[[#This Row],[Agree]],_7[[#This Row],[Count]],0)</f>
        <v>0</v>
      </c>
      <c r="H201" cm="1">
        <f t="array" ref="H201">_xlfn.XLOOKUP(Table816212325[Bill],Table2[Bill],Table2[Weight?],"Error")</f>
        <v>5</v>
      </c>
    </row>
    <row r="202" spans="1:8" x14ac:dyDescent="0.2">
      <c r="A202" t="s">
        <v>244</v>
      </c>
      <c r="B202" t="s">
        <v>1</v>
      </c>
      <c r="C202" t="s">
        <v>141</v>
      </c>
      <c r="D202" t="s">
        <v>3</v>
      </c>
      <c r="E202">
        <f>IF(_7[[#This Row],[Vote]]="YEA",1,0)</f>
        <v>0</v>
      </c>
      <c r="F202" cm="1">
        <f t="array" ref="F202">_xlfn.XLOOKUP(Table816212325[Bill],Table2[Bill],Table2[Agree Value])</f>
        <v>0</v>
      </c>
      <c r="G202">
        <f>IF(_7[[#This Row],[Value]]=_7[[#This Row],[Agree]],_7[[#This Row],[Count]],0)</f>
        <v>5</v>
      </c>
      <c r="H202" cm="1">
        <f t="array" ref="H202">_xlfn.XLOOKUP(Table816212325[Bill],Table2[Bill],Table2[Weight?],"Error")</f>
        <v>5</v>
      </c>
    </row>
    <row r="203" spans="1:8" x14ac:dyDescent="0.2">
      <c r="A203" t="s">
        <v>245</v>
      </c>
      <c r="B203" t="s">
        <v>1</v>
      </c>
      <c r="C203" t="s">
        <v>64</v>
      </c>
      <c r="D203" t="s">
        <v>3</v>
      </c>
      <c r="E203">
        <f>IF(_7[[#This Row],[Vote]]="YEA",1,0)</f>
        <v>0</v>
      </c>
      <c r="F203" cm="1">
        <f t="array" ref="F203">_xlfn.XLOOKUP(Table816212325[Bill],Table2[Bill],Table2[Agree Value])</f>
        <v>0</v>
      </c>
      <c r="G203">
        <f>IF(_7[[#This Row],[Value]]=_7[[#This Row],[Agree]],_7[[#This Row],[Count]],0)</f>
        <v>5</v>
      </c>
      <c r="H203" cm="1">
        <f t="array" ref="H203">_xlfn.XLOOKUP(Table816212325[Bill],Table2[Bill],Table2[Weight?],"Error")</f>
        <v>5</v>
      </c>
    </row>
    <row r="204" spans="1:8" x14ac:dyDescent="0.2">
      <c r="A204" t="s">
        <v>246</v>
      </c>
      <c r="B204" t="s">
        <v>1</v>
      </c>
      <c r="C204" t="s">
        <v>13</v>
      </c>
      <c r="D204" t="s">
        <v>3</v>
      </c>
      <c r="E204">
        <f>IF(_7[[#This Row],[Vote]]="YEA",1,0)</f>
        <v>0</v>
      </c>
      <c r="F204" cm="1">
        <f t="array" ref="F204">_xlfn.XLOOKUP(Table816212325[Bill],Table2[Bill],Table2[Agree Value])</f>
        <v>0</v>
      </c>
      <c r="G204">
        <f>IF(_7[[#This Row],[Value]]=_7[[#This Row],[Agree]],_7[[#This Row],[Count]],0)</f>
        <v>5</v>
      </c>
      <c r="H204" cm="1">
        <f t="array" ref="H204">_xlfn.XLOOKUP(Table816212325[Bill],Table2[Bill],Table2[Weight?],"Error")</f>
        <v>5</v>
      </c>
    </row>
    <row r="205" spans="1:8" x14ac:dyDescent="0.2">
      <c r="A205" t="s">
        <v>247</v>
      </c>
      <c r="B205" t="s">
        <v>5</v>
      </c>
      <c r="C205" t="s">
        <v>89</v>
      </c>
      <c r="D205" t="s">
        <v>7</v>
      </c>
      <c r="E205">
        <f>IF(_7[[#This Row],[Vote]]="YEA",1,0)</f>
        <v>1</v>
      </c>
      <c r="F205" cm="1">
        <f t="array" ref="F205">_xlfn.XLOOKUP(Table816212325[Bill],Table2[Bill],Table2[Agree Value])</f>
        <v>0</v>
      </c>
      <c r="G205">
        <f>IF(_7[[#This Row],[Value]]=_7[[#This Row],[Agree]],_7[[#This Row],[Count]],0)</f>
        <v>0</v>
      </c>
      <c r="H205" cm="1">
        <f t="array" ref="H205">_xlfn.XLOOKUP(Table816212325[Bill],Table2[Bill],Table2[Weight?],"Error")</f>
        <v>5</v>
      </c>
    </row>
    <row r="206" spans="1:8" x14ac:dyDescent="0.2">
      <c r="A206" t="s">
        <v>495</v>
      </c>
      <c r="B206" t="s">
        <v>5</v>
      </c>
      <c r="C206" t="s">
        <v>31</v>
      </c>
      <c r="D206" t="s">
        <v>7</v>
      </c>
      <c r="E206">
        <f>IF(_7[[#This Row],[Vote]]="YEA",1,0)</f>
        <v>1</v>
      </c>
      <c r="F206" cm="1">
        <f t="array" ref="F206">_xlfn.XLOOKUP(Table816212325[Bill],Table2[Bill],Table2[Agree Value])</f>
        <v>0</v>
      </c>
      <c r="G206">
        <f>IF(_7[[#This Row],[Value]]=_7[[#This Row],[Agree]],_7[[#This Row],[Count]],0)</f>
        <v>0</v>
      </c>
      <c r="H206" cm="1">
        <f t="array" ref="H206">_xlfn.XLOOKUP(Table816212325[Bill],Table2[Bill],Table2[Weight?],"Error")</f>
        <v>5</v>
      </c>
    </row>
    <row r="207" spans="1:8" x14ac:dyDescent="0.2">
      <c r="A207" t="s">
        <v>248</v>
      </c>
      <c r="B207" t="s">
        <v>5</v>
      </c>
      <c r="C207" t="s">
        <v>249</v>
      </c>
      <c r="D207" t="s">
        <v>7</v>
      </c>
      <c r="E207">
        <f>IF(_7[[#This Row],[Vote]]="YEA",1,0)</f>
        <v>1</v>
      </c>
      <c r="F207" cm="1">
        <f t="array" ref="F207">_xlfn.XLOOKUP(Table816212325[Bill],Table2[Bill],Table2[Agree Value])</f>
        <v>0</v>
      </c>
      <c r="G207">
        <f>IF(_7[[#This Row],[Value]]=_7[[#This Row],[Agree]],_7[[#This Row],[Count]],0)</f>
        <v>0</v>
      </c>
      <c r="H207" cm="1">
        <f t="array" ref="H207">_xlfn.XLOOKUP(Table816212325[Bill],Table2[Bill],Table2[Weight?],"Error")</f>
        <v>5</v>
      </c>
    </row>
    <row r="208" spans="1:8" x14ac:dyDescent="0.2">
      <c r="A208" t="s">
        <v>250</v>
      </c>
      <c r="B208" t="s">
        <v>5</v>
      </c>
      <c r="C208" t="s">
        <v>31</v>
      </c>
      <c r="D208" t="s">
        <v>7</v>
      </c>
      <c r="E208">
        <f>IF(_7[[#This Row],[Vote]]="YEA",1,0)</f>
        <v>1</v>
      </c>
      <c r="F208" cm="1">
        <f t="array" ref="F208">_xlfn.XLOOKUP(Table816212325[Bill],Table2[Bill],Table2[Agree Value])</f>
        <v>0</v>
      </c>
      <c r="G208">
        <f>IF(_7[[#This Row],[Value]]=_7[[#This Row],[Agree]],_7[[#This Row],[Count]],0)</f>
        <v>0</v>
      </c>
      <c r="H208" cm="1">
        <f t="array" ref="H208">_xlfn.XLOOKUP(Table816212325[Bill],Table2[Bill],Table2[Weight?],"Error")</f>
        <v>5</v>
      </c>
    </row>
    <row r="209" spans="1:8" x14ac:dyDescent="0.2">
      <c r="A209" t="s">
        <v>251</v>
      </c>
      <c r="B209" t="s">
        <v>5</v>
      </c>
      <c r="C209" t="s">
        <v>31</v>
      </c>
      <c r="D209" t="s">
        <v>7</v>
      </c>
      <c r="E209">
        <f>IF(_7[[#This Row],[Vote]]="YEA",1,0)</f>
        <v>1</v>
      </c>
      <c r="F209" cm="1">
        <f t="array" ref="F209">_xlfn.XLOOKUP(Table816212325[Bill],Table2[Bill],Table2[Agree Value])</f>
        <v>0</v>
      </c>
      <c r="G209">
        <f>IF(_7[[#This Row],[Value]]=_7[[#This Row],[Agree]],_7[[#This Row],[Count]],0)</f>
        <v>0</v>
      </c>
      <c r="H209" cm="1">
        <f t="array" ref="H209">_xlfn.XLOOKUP(Table816212325[Bill],Table2[Bill],Table2[Weight?],"Error")</f>
        <v>5</v>
      </c>
    </row>
    <row r="210" spans="1:8" x14ac:dyDescent="0.2">
      <c r="A210" t="s">
        <v>252</v>
      </c>
      <c r="B210" t="s">
        <v>5</v>
      </c>
      <c r="C210" t="s">
        <v>66</v>
      </c>
      <c r="D210" t="s">
        <v>7</v>
      </c>
      <c r="E210">
        <f>IF(_7[[#This Row],[Vote]]="YEA",1,0)</f>
        <v>1</v>
      </c>
      <c r="F210" cm="1">
        <f t="array" ref="F210">_xlfn.XLOOKUP(Table816212325[Bill],Table2[Bill],Table2[Agree Value])</f>
        <v>0</v>
      </c>
      <c r="G210">
        <f>IF(_7[[#This Row],[Value]]=_7[[#This Row],[Agree]],_7[[#This Row],[Count]],0)</f>
        <v>0</v>
      </c>
      <c r="H210" cm="1">
        <f t="array" ref="H210">_xlfn.XLOOKUP(Table816212325[Bill],Table2[Bill],Table2[Weight?],"Error")</f>
        <v>5</v>
      </c>
    </row>
    <row r="211" spans="1:8" x14ac:dyDescent="0.2">
      <c r="A211" t="s">
        <v>253</v>
      </c>
      <c r="B211" t="s">
        <v>1</v>
      </c>
      <c r="C211" t="s">
        <v>9</v>
      </c>
      <c r="D211" t="s">
        <v>3</v>
      </c>
      <c r="E211">
        <f>IF(_7[[#This Row],[Vote]]="YEA",1,0)</f>
        <v>0</v>
      </c>
      <c r="F211" cm="1">
        <f t="array" ref="F211">_xlfn.XLOOKUP(Table816212325[Bill],Table2[Bill],Table2[Agree Value])</f>
        <v>0</v>
      </c>
      <c r="G211">
        <f>IF(_7[[#This Row],[Value]]=_7[[#This Row],[Agree]],_7[[#This Row],[Count]],0)</f>
        <v>5</v>
      </c>
      <c r="H211" cm="1">
        <f t="array" ref="H211">_xlfn.XLOOKUP(Table816212325[Bill],Table2[Bill],Table2[Weight?],"Error")</f>
        <v>5</v>
      </c>
    </row>
    <row r="212" spans="1:8" x14ac:dyDescent="0.2">
      <c r="A212" t="s">
        <v>254</v>
      </c>
      <c r="B212" t="s">
        <v>1</v>
      </c>
      <c r="C212" t="s">
        <v>31</v>
      </c>
      <c r="D212" t="s">
        <v>3</v>
      </c>
      <c r="E212">
        <f>IF(_7[[#This Row],[Vote]]="YEA",1,0)</f>
        <v>0</v>
      </c>
      <c r="F212" cm="1">
        <f t="array" ref="F212">_xlfn.XLOOKUP(Table816212325[Bill],Table2[Bill],Table2[Agree Value])</f>
        <v>0</v>
      </c>
      <c r="G212">
        <f>IF(_7[[#This Row],[Value]]=_7[[#This Row],[Agree]],_7[[#This Row],[Count]],0)</f>
        <v>5</v>
      </c>
      <c r="H212" cm="1">
        <f t="array" ref="H212">_xlfn.XLOOKUP(Table816212325[Bill],Table2[Bill],Table2[Weight?],"Error")</f>
        <v>5</v>
      </c>
    </row>
    <row r="213" spans="1:8" x14ac:dyDescent="0.2">
      <c r="A213" t="s">
        <v>255</v>
      </c>
      <c r="B213" t="s">
        <v>5</v>
      </c>
      <c r="C213" t="s">
        <v>203</v>
      </c>
      <c r="D213" t="s">
        <v>7</v>
      </c>
      <c r="E213">
        <f>IF(_7[[#This Row],[Vote]]="YEA",1,0)</f>
        <v>1</v>
      </c>
      <c r="F213" cm="1">
        <f t="array" ref="F213">_xlfn.XLOOKUP(Table816212325[Bill],Table2[Bill],Table2[Agree Value])</f>
        <v>0</v>
      </c>
      <c r="G213">
        <f>IF(_7[[#This Row],[Value]]=_7[[#This Row],[Agree]],_7[[#This Row],[Count]],0)</f>
        <v>0</v>
      </c>
      <c r="H213" cm="1">
        <f t="array" ref="H213">_xlfn.XLOOKUP(Table816212325[Bill],Table2[Bill],Table2[Weight?],"Error")</f>
        <v>5</v>
      </c>
    </row>
    <row r="214" spans="1:8" x14ac:dyDescent="0.2">
      <c r="A214" t="s">
        <v>256</v>
      </c>
      <c r="B214" t="s">
        <v>1</v>
      </c>
      <c r="C214" t="s">
        <v>24</v>
      </c>
      <c r="D214" t="s">
        <v>3</v>
      </c>
      <c r="E214">
        <f>IF(_7[[#This Row],[Vote]]="YEA",1,0)</f>
        <v>0</v>
      </c>
      <c r="F214" cm="1">
        <f t="array" ref="F214">_xlfn.XLOOKUP(Table816212325[Bill],Table2[Bill],Table2[Agree Value])</f>
        <v>0</v>
      </c>
      <c r="G214">
        <f>IF(_7[[#This Row],[Value]]=_7[[#This Row],[Agree]],_7[[#This Row],[Count]],0)</f>
        <v>5</v>
      </c>
      <c r="H214" cm="1">
        <f t="array" ref="H214">_xlfn.XLOOKUP(Table816212325[Bill],Table2[Bill],Table2[Weight?],"Error")</f>
        <v>5</v>
      </c>
    </row>
    <row r="215" spans="1:8" x14ac:dyDescent="0.2">
      <c r="A215" t="s">
        <v>257</v>
      </c>
      <c r="B215" t="s">
        <v>1</v>
      </c>
      <c r="C215" t="s">
        <v>62</v>
      </c>
      <c r="D215" t="s">
        <v>3</v>
      </c>
      <c r="E215">
        <f>IF(_7[[#This Row],[Vote]]="YEA",1,0)</f>
        <v>0</v>
      </c>
      <c r="F215" cm="1">
        <f t="array" ref="F215">_xlfn.XLOOKUP(Table816212325[Bill],Table2[Bill],Table2[Agree Value])</f>
        <v>0</v>
      </c>
      <c r="G215">
        <f>IF(_7[[#This Row],[Value]]=_7[[#This Row],[Agree]],_7[[#This Row],[Count]],0)</f>
        <v>5</v>
      </c>
      <c r="H215" cm="1">
        <f t="array" ref="H215">_xlfn.XLOOKUP(Table816212325[Bill],Table2[Bill],Table2[Weight?],"Error")</f>
        <v>5</v>
      </c>
    </row>
    <row r="216" spans="1:8" x14ac:dyDescent="0.2">
      <c r="A216" t="s">
        <v>258</v>
      </c>
      <c r="B216" t="s">
        <v>5</v>
      </c>
      <c r="C216" t="s">
        <v>161</v>
      </c>
      <c r="D216" t="s">
        <v>7</v>
      </c>
      <c r="E216">
        <f>IF(_7[[#This Row],[Vote]]="YEA",1,0)</f>
        <v>1</v>
      </c>
      <c r="F216" cm="1">
        <f t="array" ref="F216">_xlfn.XLOOKUP(Table816212325[Bill],Table2[Bill],Table2[Agree Value])</f>
        <v>0</v>
      </c>
      <c r="G216">
        <f>IF(_7[[#This Row],[Value]]=_7[[#This Row],[Agree]],_7[[#This Row],[Count]],0)</f>
        <v>0</v>
      </c>
      <c r="H216" cm="1">
        <f t="array" ref="H216">_xlfn.XLOOKUP(Table816212325[Bill],Table2[Bill],Table2[Weight?],"Error")</f>
        <v>5</v>
      </c>
    </row>
    <row r="217" spans="1:8" x14ac:dyDescent="0.2">
      <c r="A217" t="s">
        <v>259</v>
      </c>
      <c r="B217" t="s">
        <v>5</v>
      </c>
      <c r="C217" t="s">
        <v>66</v>
      </c>
      <c r="D217" t="s">
        <v>7</v>
      </c>
      <c r="E217">
        <f>IF(_7[[#This Row],[Vote]]="YEA",1,0)</f>
        <v>1</v>
      </c>
      <c r="F217" cm="1">
        <f t="array" ref="F217">_xlfn.XLOOKUP(Table816212325[Bill],Table2[Bill],Table2[Agree Value])</f>
        <v>0</v>
      </c>
      <c r="G217">
        <f>IF(_7[[#This Row],[Value]]=_7[[#This Row],[Agree]],_7[[#This Row],[Count]],0)</f>
        <v>0</v>
      </c>
      <c r="H217" cm="1">
        <f t="array" ref="H217">_xlfn.XLOOKUP(Table816212325[Bill],Table2[Bill],Table2[Weight?],"Error")</f>
        <v>5</v>
      </c>
    </row>
    <row r="218" spans="1:8" x14ac:dyDescent="0.2">
      <c r="A218" t="s">
        <v>260</v>
      </c>
      <c r="B218" t="s">
        <v>1</v>
      </c>
      <c r="C218" t="s">
        <v>9</v>
      </c>
      <c r="D218" t="s">
        <v>3</v>
      </c>
      <c r="E218">
        <f>IF(_7[[#This Row],[Vote]]="YEA",1,0)</f>
        <v>0</v>
      </c>
      <c r="F218" cm="1">
        <f t="array" ref="F218">_xlfn.XLOOKUP(Table816212325[Bill],Table2[Bill],Table2[Agree Value])</f>
        <v>0</v>
      </c>
      <c r="G218">
        <f>IF(_7[[#This Row],[Value]]=_7[[#This Row],[Agree]],_7[[#This Row],[Count]],0)</f>
        <v>5</v>
      </c>
      <c r="H218" cm="1">
        <f t="array" ref="H218">_xlfn.XLOOKUP(Table816212325[Bill],Table2[Bill],Table2[Weight?],"Error")</f>
        <v>5</v>
      </c>
    </row>
    <row r="219" spans="1:8" x14ac:dyDescent="0.2">
      <c r="A219" t="s">
        <v>261</v>
      </c>
      <c r="B219" t="s">
        <v>5</v>
      </c>
      <c r="C219" t="s">
        <v>47</v>
      </c>
      <c r="D219" t="s">
        <v>7</v>
      </c>
      <c r="E219">
        <f>IF(_7[[#This Row],[Vote]]="YEA",1,0)</f>
        <v>1</v>
      </c>
      <c r="F219" cm="1">
        <f t="array" ref="F219">_xlfn.XLOOKUP(Table816212325[Bill],Table2[Bill],Table2[Agree Value])</f>
        <v>0</v>
      </c>
      <c r="G219">
        <f>IF(_7[[#This Row],[Value]]=_7[[#This Row],[Agree]],_7[[#This Row],[Count]],0)</f>
        <v>0</v>
      </c>
      <c r="H219" cm="1">
        <f t="array" ref="H219">_xlfn.XLOOKUP(Table816212325[Bill],Table2[Bill],Table2[Weight?],"Error")</f>
        <v>5</v>
      </c>
    </row>
    <row r="220" spans="1:8" x14ac:dyDescent="0.2">
      <c r="A220" t="s">
        <v>262</v>
      </c>
      <c r="B220" t="s">
        <v>1</v>
      </c>
      <c r="C220" t="s">
        <v>45</v>
      </c>
      <c r="D220" t="s">
        <v>3</v>
      </c>
      <c r="E220">
        <f>IF(_7[[#This Row],[Vote]]="YEA",1,0)</f>
        <v>0</v>
      </c>
      <c r="F220" cm="1">
        <f t="array" ref="F220">_xlfn.XLOOKUP(Table816212325[Bill],Table2[Bill],Table2[Agree Value])</f>
        <v>0</v>
      </c>
      <c r="G220">
        <f>IF(_7[[#This Row],[Value]]=_7[[#This Row],[Agree]],_7[[#This Row],[Count]],0)</f>
        <v>5</v>
      </c>
      <c r="H220" cm="1">
        <f t="array" ref="H220">_xlfn.XLOOKUP(Table816212325[Bill],Table2[Bill],Table2[Weight?],"Error")</f>
        <v>5</v>
      </c>
    </row>
    <row r="221" spans="1:8" x14ac:dyDescent="0.2">
      <c r="A221" t="s">
        <v>263</v>
      </c>
      <c r="B221" t="s">
        <v>5</v>
      </c>
      <c r="C221" t="s">
        <v>9</v>
      </c>
      <c r="D221" t="s">
        <v>7</v>
      </c>
      <c r="E221">
        <f>IF(_7[[#This Row],[Vote]]="YEA",1,0)</f>
        <v>1</v>
      </c>
      <c r="F221" cm="1">
        <f t="array" ref="F221">_xlfn.XLOOKUP(Table816212325[Bill],Table2[Bill],Table2[Agree Value])</f>
        <v>0</v>
      </c>
      <c r="G221">
        <f>IF(_7[[#This Row],[Value]]=_7[[#This Row],[Agree]],_7[[#This Row],[Count]],0)</f>
        <v>0</v>
      </c>
      <c r="H221" cm="1">
        <f t="array" ref="H221">_xlfn.XLOOKUP(Table816212325[Bill],Table2[Bill],Table2[Weight?],"Error")</f>
        <v>5</v>
      </c>
    </row>
    <row r="222" spans="1:8" x14ac:dyDescent="0.2">
      <c r="A222" t="s">
        <v>264</v>
      </c>
      <c r="B222" t="s">
        <v>1</v>
      </c>
      <c r="C222" t="s">
        <v>141</v>
      </c>
      <c r="D222" t="s">
        <v>3</v>
      </c>
      <c r="E222">
        <f>IF(_7[[#This Row],[Vote]]="YEA",1,0)</f>
        <v>0</v>
      </c>
      <c r="F222" cm="1">
        <f t="array" ref="F222">_xlfn.XLOOKUP(Table816212325[Bill],Table2[Bill],Table2[Agree Value])</f>
        <v>0</v>
      </c>
      <c r="G222">
        <f>IF(_7[[#This Row],[Value]]=_7[[#This Row],[Agree]],_7[[#This Row],[Count]],0)</f>
        <v>5</v>
      </c>
      <c r="H222" cm="1">
        <f t="array" ref="H222">_xlfn.XLOOKUP(Table816212325[Bill],Table2[Bill],Table2[Weight?],"Error")</f>
        <v>5</v>
      </c>
    </row>
    <row r="223" spans="1:8" x14ac:dyDescent="0.2">
      <c r="A223" t="s">
        <v>265</v>
      </c>
      <c r="B223" t="s">
        <v>5</v>
      </c>
      <c r="C223" t="s">
        <v>9</v>
      </c>
      <c r="D223" t="s">
        <v>7</v>
      </c>
      <c r="E223">
        <f>IF(_7[[#This Row],[Vote]]="YEA",1,0)</f>
        <v>1</v>
      </c>
      <c r="F223" cm="1">
        <f t="array" ref="F223">_xlfn.XLOOKUP(Table816212325[Bill],Table2[Bill],Table2[Agree Value])</f>
        <v>0</v>
      </c>
      <c r="G223">
        <f>IF(_7[[#This Row],[Value]]=_7[[#This Row],[Agree]],_7[[#This Row],[Count]],0)</f>
        <v>0</v>
      </c>
      <c r="H223" cm="1">
        <f t="array" ref="H223">_xlfn.XLOOKUP(Table816212325[Bill],Table2[Bill],Table2[Weight?],"Error")</f>
        <v>5</v>
      </c>
    </row>
    <row r="224" spans="1:8" x14ac:dyDescent="0.2">
      <c r="A224" t="s">
        <v>266</v>
      </c>
      <c r="B224" t="s">
        <v>1</v>
      </c>
      <c r="C224" t="s">
        <v>203</v>
      </c>
      <c r="D224" t="s">
        <v>3</v>
      </c>
      <c r="E224">
        <f>IF(_7[[#This Row],[Vote]]="YEA",1,0)</f>
        <v>0</v>
      </c>
      <c r="F224" cm="1">
        <f t="array" ref="F224">_xlfn.XLOOKUP(Table816212325[Bill],Table2[Bill],Table2[Agree Value])</f>
        <v>0</v>
      </c>
      <c r="G224">
        <f>IF(_7[[#This Row],[Value]]=_7[[#This Row],[Agree]],_7[[#This Row],[Count]],0)</f>
        <v>5</v>
      </c>
      <c r="H224" cm="1">
        <f t="array" ref="H224">_xlfn.XLOOKUP(Table816212325[Bill],Table2[Bill],Table2[Weight?],"Error")</f>
        <v>5</v>
      </c>
    </row>
    <row r="225" spans="1:8" x14ac:dyDescent="0.2">
      <c r="A225" t="s">
        <v>267</v>
      </c>
      <c r="B225" t="s">
        <v>1</v>
      </c>
      <c r="C225" t="s">
        <v>62</v>
      </c>
      <c r="D225" t="s">
        <v>3</v>
      </c>
      <c r="E225">
        <f>IF(_7[[#This Row],[Vote]]="YEA",1,0)</f>
        <v>0</v>
      </c>
      <c r="F225" cm="1">
        <f t="array" ref="F225">_xlfn.XLOOKUP(Table816212325[Bill],Table2[Bill],Table2[Agree Value])</f>
        <v>0</v>
      </c>
      <c r="G225">
        <f>IF(_7[[#This Row],[Value]]=_7[[#This Row],[Agree]],_7[[#This Row],[Count]],0)</f>
        <v>5</v>
      </c>
      <c r="H225" cm="1">
        <f t="array" ref="H225">_xlfn.XLOOKUP(Table816212325[Bill],Table2[Bill],Table2[Weight?],"Error")</f>
        <v>5</v>
      </c>
    </row>
    <row r="226" spans="1:8" x14ac:dyDescent="0.2">
      <c r="A226" t="s">
        <v>268</v>
      </c>
      <c r="B226" t="s">
        <v>1</v>
      </c>
      <c r="C226" t="s">
        <v>269</v>
      </c>
      <c r="D226" t="s">
        <v>3</v>
      </c>
      <c r="E226">
        <f>IF(_7[[#This Row],[Vote]]="YEA",1,0)</f>
        <v>0</v>
      </c>
      <c r="F226" cm="1">
        <f t="array" ref="F226">_xlfn.XLOOKUP(Table816212325[Bill],Table2[Bill],Table2[Agree Value])</f>
        <v>0</v>
      </c>
      <c r="G226">
        <f>IF(_7[[#This Row],[Value]]=_7[[#This Row],[Agree]],_7[[#This Row],[Count]],0)</f>
        <v>5</v>
      </c>
      <c r="H226" cm="1">
        <f t="array" ref="H226">_xlfn.XLOOKUP(Table816212325[Bill],Table2[Bill],Table2[Weight?],"Error")</f>
        <v>5</v>
      </c>
    </row>
    <row r="227" spans="1:8" x14ac:dyDescent="0.2">
      <c r="A227" t="s">
        <v>270</v>
      </c>
      <c r="B227" t="s">
        <v>5</v>
      </c>
      <c r="C227" t="s">
        <v>75</v>
      </c>
      <c r="D227" t="s">
        <v>7</v>
      </c>
      <c r="E227">
        <f>IF(_7[[#This Row],[Vote]]="YEA",1,0)</f>
        <v>1</v>
      </c>
      <c r="F227" cm="1">
        <f t="array" ref="F227">_xlfn.XLOOKUP(Table816212325[Bill],Table2[Bill],Table2[Agree Value])</f>
        <v>0</v>
      </c>
      <c r="G227">
        <f>IF(_7[[#This Row],[Value]]=_7[[#This Row],[Agree]],_7[[#This Row],[Count]],0)</f>
        <v>0</v>
      </c>
      <c r="H227" cm="1">
        <f t="array" ref="H227">_xlfn.XLOOKUP(Table816212325[Bill],Table2[Bill],Table2[Weight?],"Error")</f>
        <v>5</v>
      </c>
    </row>
    <row r="228" spans="1:8" x14ac:dyDescent="0.2">
      <c r="A228" t="s">
        <v>271</v>
      </c>
      <c r="B228" t="s">
        <v>5</v>
      </c>
      <c r="C228" t="s">
        <v>62</v>
      </c>
      <c r="D228" t="s">
        <v>7</v>
      </c>
      <c r="E228">
        <f>IF(_7[[#This Row],[Vote]]="YEA",1,0)</f>
        <v>1</v>
      </c>
      <c r="F228" cm="1">
        <f t="array" ref="F228">_xlfn.XLOOKUP(Table816212325[Bill],Table2[Bill],Table2[Agree Value])</f>
        <v>0</v>
      </c>
      <c r="G228">
        <f>IF(_7[[#This Row],[Value]]=_7[[#This Row],[Agree]],_7[[#This Row],[Count]],0)</f>
        <v>0</v>
      </c>
      <c r="H228" cm="1">
        <f t="array" ref="H228">_xlfn.XLOOKUP(Table816212325[Bill],Table2[Bill],Table2[Weight?],"Error")</f>
        <v>5</v>
      </c>
    </row>
    <row r="229" spans="1:8" x14ac:dyDescent="0.2">
      <c r="A229" t="s">
        <v>272</v>
      </c>
      <c r="B229" t="s">
        <v>5</v>
      </c>
      <c r="C229" t="s">
        <v>64</v>
      </c>
      <c r="D229" t="s">
        <v>7</v>
      </c>
      <c r="E229">
        <f>IF(_7[[#This Row],[Vote]]="YEA",1,0)</f>
        <v>1</v>
      </c>
      <c r="F229" cm="1">
        <f t="array" ref="F229">_xlfn.XLOOKUP(Table816212325[Bill],Table2[Bill],Table2[Agree Value])</f>
        <v>0</v>
      </c>
      <c r="G229">
        <f>IF(_7[[#This Row],[Value]]=_7[[#This Row],[Agree]],_7[[#This Row],[Count]],0)</f>
        <v>0</v>
      </c>
      <c r="H229" cm="1">
        <f t="array" ref="H229">_xlfn.XLOOKUP(Table816212325[Bill],Table2[Bill],Table2[Weight?],"Error")</f>
        <v>5</v>
      </c>
    </row>
    <row r="230" spans="1:8" x14ac:dyDescent="0.2">
      <c r="A230" t="s">
        <v>273</v>
      </c>
      <c r="B230" t="s">
        <v>5</v>
      </c>
      <c r="C230" t="s">
        <v>9</v>
      </c>
      <c r="D230" t="s">
        <v>7</v>
      </c>
      <c r="E230">
        <f>IF(_7[[#This Row],[Vote]]="YEA",1,0)</f>
        <v>1</v>
      </c>
      <c r="F230" cm="1">
        <f t="array" ref="F230">_xlfn.XLOOKUP(Table816212325[Bill],Table2[Bill],Table2[Agree Value])</f>
        <v>0</v>
      </c>
      <c r="G230">
        <f>IF(_7[[#This Row],[Value]]=_7[[#This Row],[Agree]],_7[[#This Row],[Count]],0)</f>
        <v>0</v>
      </c>
      <c r="H230" cm="1">
        <f t="array" ref="H230">_xlfn.XLOOKUP(Table816212325[Bill],Table2[Bill],Table2[Weight?],"Error")</f>
        <v>5</v>
      </c>
    </row>
    <row r="231" spans="1:8" x14ac:dyDescent="0.2">
      <c r="A231" t="s">
        <v>274</v>
      </c>
      <c r="B231" t="s">
        <v>5</v>
      </c>
      <c r="C231" t="s">
        <v>59</v>
      </c>
      <c r="D231" t="s">
        <v>7</v>
      </c>
      <c r="E231">
        <f>IF(_7[[#This Row],[Vote]]="YEA",1,0)</f>
        <v>1</v>
      </c>
      <c r="F231" cm="1">
        <f t="array" ref="F231">_xlfn.XLOOKUP(Table816212325[Bill],Table2[Bill],Table2[Agree Value])</f>
        <v>0</v>
      </c>
      <c r="G231">
        <f>IF(_7[[#This Row],[Value]]=_7[[#This Row],[Agree]],_7[[#This Row],[Count]],0)</f>
        <v>0</v>
      </c>
      <c r="H231" cm="1">
        <f t="array" ref="H231">_xlfn.XLOOKUP(Table816212325[Bill],Table2[Bill],Table2[Weight?],"Error")</f>
        <v>5</v>
      </c>
    </row>
    <row r="232" spans="1:8" x14ac:dyDescent="0.2">
      <c r="A232" t="s">
        <v>275</v>
      </c>
      <c r="B232" t="s">
        <v>1</v>
      </c>
      <c r="C232" t="s">
        <v>31</v>
      </c>
      <c r="D232" t="s">
        <v>3</v>
      </c>
      <c r="E232">
        <f>IF(_7[[#This Row],[Vote]]="YEA",1,0)</f>
        <v>0</v>
      </c>
      <c r="F232" cm="1">
        <f t="array" ref="F232">_xlfn.XLOOKUP(Table816212325[Bill],Table2[Bill],Table2[Agree Value])</f>
        <v>0</v>
      </c>
      <c r="G232">
        <f>IF(_7[[#This Row],[Value]]=_7[[#This Row],[Agree]],_7[[#This Row],[Count]],0)</f>
        <v>5</v>
      </c>
      <c r="H232" cm="1">
        <f t="array" ref="H232">_xlfn.XLOOKUP(Table816212325[Bill],Table2[Bill],Table2[Weight?],"Error")</f>
        <v>5</v>
      </c>
    </row>
    <row r="233" spans="1:8" x14ac:dyDescent="0.2">
      <c r="A233" t="s">
        <v>276</v>
      </c>
      <c r="B233" t="s">
        <v>5</v>
      </c>
      <c r="C233" t="s">
        <v>64</v>
      </c>
      <c r="D233" t="s">
        <v>7</v>
      </c>
      <c r="E233">
        <f>IF(_7[[#This Row],[Vote]]="YEA",1,0)</f>
        <v>1</v>
      </c>
      <c r="F233" cm="1">
        <f t="array" ref="F233">_xlfn.XLOOKUP(Table816212325[Bill],Table2[Bill],Table2[Agree Value])</f>
        <v>0</v>
      </c>
      <c r="G233">
        <f>IF(_7[[#This Row],[Value]]=_7[[#This Row],[Agree]],_7[[#This Row],[Count]],0)</f>
        <v>0</v>
      </c>
      <c r="H233" cm="1">
        <f t="array" ref="H233">_xlfn.XLOOKUP(Table816212325[Bill],Table2[Bill],Table2[Weight?],"Error")</f>
        <v>5</v>
      </c>
    </row>
    <row r="234" spans="1:8" x14ac:dyDescent="0.2">
      <c r="A234" t="s">
        <v>277</v>
      </c>
      <c r="B234" t="s">
        <v>1</v>
      </c>
      <c r="C234" t="s">
        <v>141</v>
      </c>
      <c r="D234" t="s">
        <v>3</v>
      </c>
      <c r="E234">
        <f>IF(_7[[#This Row],[Vote]]="YEA",1,0)</f>
        <v>0</v>
      </c>
      <c r="F234" cm="1">
        <f t="array" ref="F234">_xlfn.XLOOKUP(Table816212325[Bill],Table2[Bill],Table2[Agree Value])</f>
        <v>0</v>
      </c>
      <c r="G234">
        <f>IF(_7[[#This Row],[Value]]=_7[[#This Row],[Agree]],_7[[#This Row],[Count]],0)</f>
        <v>5</v>
      </c>
      <c r="H234" cm="1">
        <f t="array" ref="H234">_xlfn.XLOOKUP(Table816212325[Bill],Table2[Bill],Table2[Weight?],"Error")</f>
        <v>5</v>
      </c>
    </row>
    <row r="235" spans="1:8" x14ac:dyDescent="0.2">
      <c r="A235" t="s">
        <v>278</v>
      </c>
      <c r="B235" t="s">
        <v>1</v>
      </c>
      <c r="C235" t="s">
        <v>118</v>
      </c>
      <c r="D235" t="s">
        <v>3</v>
      </c>
      <c r="E235">
        <f>IF(_7[[#This Row],[Vote]]="YEA",1,0)</f>
        <v>0</v>
      </c>
      <c r="F235" cm="1">
        <f t="array" ref="F235">_xlfn.XLOOKUP(Table816212325[Bill],Table2[Bill],Table2[Agree Value])</f>
        <v>0</v>
      </c>
      <c r="G235">
        <f>IF(_7[[#This Row],[Value]]=_7[[#This Row],[Agree]],_7[[#This Row],[Count]],0)</f>
        <v>5</v>
      </c>
      <c r="H235" cm="1">
        <f t="array" ref="H235">_xlfn.XLOOKUP(Table816212325[Bill],Table2[Bill],Table2[Weight?],"Error")</f>
        <v>5</v>
      </c>
    </row>
    <row r="236" spans="1:8" x14ac:dyDescent="0.2">
      <c r="A236" t="s">
        <v>279</v>
      </c>
      <c r="B236" t="s">
        <v>5</v>
      </c>
      <c r="C236" t="s">
        <v>31</v>
      </c>
      <c r="D236" t="s">
        <v>7</v>
      </c>
      <c r="E236">
        <f>IF(_7[[#This Row],[Vote]]="YEA",1,0)</f>
        <v>1</v>
      </c>
      <c r="F236" cm="1">
        <f t="array" ref="F236">_xlfn.XLOOKUP(Table816212325[Bill],Table2[Bill],Table2[Agree Value])</f>
        <v>0</v>
      </c>
      <c r="G236">
        <f>IF(_7[[#This Row],[Value]]=_7[[#This Row],[Agree]],_7[[#This Row],[Count]],0)</f>
        <v>0</v>
      </c>
      <c r="H236" cm="1">
        <f t="array" ref="H236">_xlfn.XLOOKUP(Table816212325[Bill],Table2[Bill],Table2[Weight?],"Error")</f>
        <v>5</v>
      </c>
    </row>
    <row r="237" spans="1:8" x14ac:dyDescent="0.2">
      <c r="A237" t="s">
        <v>280</v>
      </c>
      <c r="B237" t="s">
        <v>5</v>
      </c>
      <c r="C237" t="s">
        <v>132</v>
      </c>
      <c r="D237" t="s">
        <v>7</v>
      </c>
      <c r="E237">
        <f>IF(_7[[#This Row],[Vote]]="YEA",1,0)</f>
        <v>1</v>
      </c>
      <c r="F237" cm="1">
        <f t="array" ref="F237">_xlfn.XLOOKUP(Table816212325[Bill],Table2[Bill],Table2[Agree Value])</f>
        <v>0</v>
      </c>
      <c r="G237">
        <f>IF(_7[[#This Row],[Value]]=_7[[#This Row],[Agree]],_7[[#This Row],[Count]],0)</f>
        <v>0</v>
      </c>
      <c r="H237" cm="1">
        <f t="array" ref="H237">_xlfn.XLOOKUP(Table816212325[Bill],Table2[Bill],Table2[Weight?],"Error")</f>
        <v>5</v>
      </c>
    </row>
    <row r="238" spans="1:8" x14ac:dyDescent="0.2">
      <c r="A238" t="s">
        <v>281</v>
      </c>
      <c r="B238" t="s">
        <v>5</v>
      </c>
      <c r="C238" t="s">
        <v>64</v>
      </c>
      <c r="D238" t="s">
        <v>7</v>
      </c>
      <c r="E238">
        <f>IF(_7[[#This Row],[Vote]]="YEA",1,0)</f>
        <v>1</v>
      </c>
      <c r="F238" cm="1">
        <f t="array" ref="F238">_xlfn.XLOOKUP(Table816212325[Bill],Table2[Bill],Table2[Agree Value])</f>
        <v>0</v>
      </c>
      <c r="G238">
        <f>IF(_7[[#This Row],[Value]]=_7[[#This Row],[Agree]],_7[[#This Row],[Count]],0)</f>
        <v>0</v>
      </c>
      <c r="H238" cm="1">
        <f t="array" ref="H238">_xlfn.XLOOKUP(Table816212325[Bill],Table2[Bill],Table2[Weight?],"Error")</f>
        <v>5</v>
      </c>
    </row>
    <row r="239" spans="1:8" x14ac:dyDescent="0.2">
      <c r="A239" t="s">
        <v>282</v>
      </c>
      <c r="B239" t="s">
        <v>1</v>
      </c>
      <c r="C239" t="s">
        <v>9</v>
      </c>
      <c r="D239" t="s">
        <v>3</v>
      </c>
      <c r="E239">
        <f>IF(_7[[#This Row],[Vote]]="YEA",1,0)</f>
        <v>0</v>
      </c>
      <c r="F239" cm="1">
        <f t="array" ref="F239">_xlfn.XLOOKUP(Table816212325[Bill],Table2[Bill],Table2[Agree Value])</f>
        <v>0</v>
      </c>
      <c r="G239">
        <f>IF(_7[[#This Row],[Value]]=_7[[#This Row],[Agree]],_7[[#This Row],[Count]],0)</f>
        <v>5</v>
      </c>
      <c r="H239" cm="1">
        <f t="array" ref="H239">_xlfn.XLOOKUP(Table816212325[Bill],Table2[Bill],Table2[Weight?],"Error")</f>
        <v>5</v>
      </c>
    </row>
    <row r="240" spans="1:8" x14ac:dyDescent="0.2">
      <c r="A240" t="s">
        <v>283</v>
      </c>
      <c r="B240" t="s">
        <v>5</v>
      </c>
      <c r="C240" t="s">
        <v>39</v>
      </c>
      <c r="D240" t="s">
        <v>7</v>
      </c>
      <c r="E240">
        <f>IF(_7[[#This Row],[Vote]]="YEA",1,0)</f>
        <v>1</v>
      </c>
      <c r="F240" cm="1">
        <f t="array" ref="F240">_xlfn.XLOOKUP(Table816212325[Bill],Table2[Bill],Table2[Agree Value])</f>
        <v>0</v>
      </c>
      <c r="G240">
        <f>IF(_7[[#This Row],[Value]]=_7[[#This Row],[Agree]],_7[[#This Row],[Count]],0)</f>
        <v>0</v>
      </c>
      <c r="H240" cm="1">
        <f t="array" ref="H240">_xlfn.XLOOKUP(Table816212325[Bill],Table2[Bill],Table2[Weight?],"Error")</f>
        <v>5</v>
      </c>
    </row>
    <row r="241" spans="1:8" x14ac:dyDescent="0.2">
      <c r="A241" t="s">
        <v>284</v>
      </c>
      <c r="B241" t="s">
        <v>1</v>
      </c>
      <c r="C241" t="s">
        <v>19</v>
      </c>
      <c r="D241" t="s">
        <v>7</v>
      </c>
      <c r="E241">
        <f>IF(_7[[#This Row],[Vote]]="YEA",1,0)</f>
        <v>1</v>
      </c>
      <c r="F241" cm="1">
        <f t="array" ref="F241">_xlfn.XLOOKUP(Table816212325[Bill],Table2[Bill],Table2[Agree Value])</f>
        <v>0</v>
      </c>
      <c r="G241">
        <f>IF(_7[[#This Row],[Value]]=_7[[#This Row],[Agree]],_7[[#This Row],[Count]],0)</f>
        <v>0</v>
      </c>
      <c r="H241" cm="1">
        <f t="array" ref="H241">_xlfn.XLOOKUP(Table816212325[Bill],Table2[Bill],Table2[Weight?],"Error")</f>
        <v>5</v>
      </c>
    </row>
    <row r="242" spans="1:8" x14ac:dyDescent="0.2">
      <c r="A242" t="s">
        <v>285</v>
      </c>
      <c r="B242" t="s">
        <v>1</v>
      </c>
      <c r="C242" t="s">
        <v>66</v>
      </c>
      <c r="D242" t="s">
        <v>3</v>
      </c>
      <c r="E242">
        <f>IF(_7[[#This Row],[Vote]]="YEA",1,0)</f>
        <v>0</v>
      </c>
      <c r="F242" cm="1">
        <f t="array" ref="F242">_xlfn.XLOOKUP(Table816212325[Bill],Table2[Bill],Table2[Agree Value])</f>
        <v>0</v>
      </c>
      <c r="G242">
        <f>IF(_7[[#This Row],[Value]]=_7[[#This Row],[Agree]],_7[[#This Row],[Count]],0)</f>
        <v>5</v>
      </c>
      <c r="H242" cm="1">
        <f t="array" ref="H242">_xlfn.XLOOKUP(Table816212325[Bill],Table2[Bill],Table2[Weight?],"Error")</f>
        <v>5</v>
      </c>
    </row>
    <row r="243" spans="1:8" x14ac:dyDescent="0.2">
      <c r="A243" t="s">
        <v>286</v>
      </c>
      <c r="B243" t="s">
        <v>1</v>
      </c>
      <c r="C243" t="s">
        <v>287</v>
      </c>
      <c r="D243" t="s">
        <v>3</v>
      </c>
      <c r="E243">
        <f>IF(_7[[#This Row],[Vote]]="YEA",1,0)</f>
        <v>0</v>
      </c>
      <c r="F243" cm="1">
        <f t="array" ref="F243">_xlfn.XLOOKUP(Table816212325[Bill],Table2[Bill],Table2[Agree Value])</f>
        <v>0</v>
      </c>
      <c r="G243">
        <f>IF(_7[[#This Row],[Value]]=_7[[#This Row],[Agree]],_7[[#This Row],[Count]],0)</f>
        <v>5</v>
      </c>
      <c r="H243" cm="1">
        <f t="array" ref="H243">_xlfn.XLOOKUP(Table816212325[Bill],Table2[Bill],Table2[Weight?],"Error")</f>
        <v>5</v>
      </c>
    </row>
    <row r="244" spans="1:8" x14ac:dyDescent="0.2">
      <c r="A244" t="s">
        <v>288</v>
      </c>
      <c r="B244" t="s">
        <v>5</v>
      </c>
      <c r="C244" t="s">
        <v>51</v>
      </c>
      <c r="D244" t="s">
        <v>7</v>
      </c>
      <c r="E244">
        <f>IF(_7[[#This Row],[Vote]]="YEA",1,0)</f>
        <v>1</v>
      </c>
      <c r="F244" cm="1">
        <f t="array" ref="F244">_xlfn.XLOOKUP(Table816212325[Bill],Table2[Bill],Table2[Agree Value])</f>
        <v>0</v>
      </c>
      <c r="G244">
        <f>IF(_7[[#This Row],[Value]]=_7[[#This Row],[Agree]],_7[[#This Row],[Count]],0)</f>
        <v>0</v>
      </c>
      <c r="H244" cm="1">
        <f t="array" ref="H244">_xlfn.XLOOKUP(Table816212325[Bill],Table2[Bill],Table2[Weight?],"Error")</f>
        <v>5</v>
      </c>
    </row>
    <row r="245" spans="1:8" x14ac:dyDescent="0.2">
      <c r="A245" t="s">
        <v>289</v>
      </c>
      <c r="B245" t="s">
        <v>5</v>
      </c>
      <c r="C245" t="s">
        <v>89</v>
      </c>
      <c r="D245" t="s">
        <v>7</v>
      </c>
      <c r="E245">
        <f>IF(_7[[#This Row],[Vote]]="YEA",1,0)</f>
        <v>1</v>
      </c>
      <c r="F245" cm="1">
        <f t="array" ref="F245">_xlfn.XLOOKUP(Table816212325[Bill],Table2[Bill],Table2[Agree Value])</f>
        <v>0</v>
      </c>
      <c r="G245">
        <f>IF(_7[[#This Row],[Value]]=_7[[#This Row],[Agree]],_7[[#This Row],[Count]],0)</f>
        <v>0</v>
      </c>
      <c r="H245" cm="1">
        <f t="array" ref="H245">_xlfn.XLOOKUP(Table816212325[Bill],Table2[Bill],Table2[Weight?],"Error")</f>
        <v>5</v>
      </c>
    </row>
    <row r="246" spans="1:8" x14ac:dyDescent="0.2">
      <c r="A246" t="s">
        <v>290</v>
      </c>
      <c r="B246" t="s">
        <v>1</v>
      </c>
      <c r="C246" t="s">
        <v>9</v>
      </c>
      <c r="D246" t="s">
        <v>3</v>
      </c>
      <c r="E246">
        <f>IF(_7[[#This Row],[Vote]]="YEA",1,0)</f>
        <v>0</v>
      </c>
      <c r="F246" cm="1">
        <f t="array" ref="F246">_xlfn.XLOOKUP(Table816212325[Bill],Table2[Bill],Table2[Agree Value])</f>
        <v>0</v>
      </c>
      <c r="G246">
        <f>IF(_7[[#This Row],[Value]]=_7[[#This Row],[Agree]],_7[[#This Row],[Count]],0)</f>
        <v>5</v>
      </c>
      <c r="H246" cm="1">
        <f t="array" ref="H246">_xlfn.XLOOKUP(Table816212325[Bill],Table2[Bill],Table2[Weight?],"Error")</f>
        <v>5</v>
      </c>
    </row>
    <row r="247" spans="1:8" x14ac:dyDescent="0.2">
      <c r="A247" t="s">
        <v>291</v>
      </c>
      <c r="B247" t="s">
        <v>1</v>
      </c>
      <c r="C247" t="s">
        <v>9</v>
      </c>
      <c r="D247" t="s">
        <v>3</v>
      </c>
      <c r="E247">
        <f>IF(_7[[#This Row],[Vote]]="YEA",1,0)</f>
        <v>0</v>
      </c>
      <c r="F247" cm="1">
        <f t="array" ref="F247">_xlfn.XLOOKUP(Table816212325[Bill],Table2[Bill],Table2[Agree Value])</f>
        <v>0</v>
      </c>
      <c r="G247">
        <f>IF(_7[[#This Row],[Value]]=_7[[#This Row],[Agree]],_7[[#This Row],[Count]],0)</f>
        <v>5</v>
      </c>
      <c r="H247" cm="1">
        <f t="array" ref="H247">_xlfn.XLOOKUP(Table816212325[Bill],Table2[Bill],Table2[Weight?],"Error")</f>
        <v>5</v>
      </c>
    </row>
    <row r="248" spans="1:8" x14ac:dyDescent="0.2">
      <c r="A248" t="s">
        <v>292</v>
      </c>
      <c r="B248" t="s">
        <v>1</v>
      </c>
      <c r="C248" t="s">
        <v>9</v>
      </c>
      <c r="D248" t="s">
        <v>3</v>
      </c>
      <c r="E248">
        <f>IF(_7[[#This Row],[Vote]]="YEA",1,0)</f>
        <v>0</v>
      </c>
      <c r="F248" cm="1">
        <f t="array" ref="F248">_xlfn.XLOOKUP(Table816212325[Bill],Table2[Bill],Table2[Agree Value])</f>
        <v>0</v>
      </c>
      <c r="G248">
        <f>IF(_7[[#This Row],[Value]]=_7[[#This Row],[Agree]],_7[[#This Row],[Count]],0)</f>
        <v>5</v>
      </c>
      <c r="H248" cm="1">
        <f t="array" ref="H248">_xlfn.XLOOKUP(Table816212325[Bill],Table2[Bill],Table2[Weight?],"Error")</f>
        <v>5</v>
      </c>
    </row>
    <row r="249" spans="1:8" x14ac:dyDescent="0.2">
      <c r="A249" t="s">
        <v>293</v>
      </c>
      <c r="B249" t="s">
        <v>5</v>
      </c>
      <c r="C249" t="s">
        <v>13</v>
      </c>
      <c r="D249" t="s">
        <v>7</v>
      </c>
      <c r="E249">
        <f>IF(_7[[#This Row],[Vote]]="YEA",1,0)</f>
        <v>1</v>
      </c>
      <c r="F249" cm="1">
        <f t="array" ref="F249">_xlfn.XLOOKUP(Table816212325[Bill],Table2[Bill],Table2[Agree Value])</f>
        <v>0</v>
      </c>
      <c r="G249">
        <f>IF(_7[[#This Row],[Value]]=_7[[#This Row],[Agree]],_7[[#This Row],[Count]],0)</f>
        <v>0</v>
      </c>
      <c r="H249" cm="1">
        <f t="array" ref="H249">_xlfn.XLOOKUP(Table816212325[Bill],Table2[Bill],Table2[Weight?],"Error")</f>
        <v>5</v>
      </c>
    </row>
    <row r="250" spans="1:8" x14ac:dyDescent="0.2">
      <c r="A250" t="s">
        <v>294</v>
      </c>
      <c r="B250" t="s">
        <v>5</v>
      </c>
      <c r="C250" t="s">
        <v>49</v>
      </c>
      <c r="D250" t="s">
        <v>7</v>
      </c>
      <c r="E250">
        <f>IF(_7[[#This Row],[Vote]]="YEA",1,0)</f>
        <v>1</v>
      </c>
      <c r="F250" cm="1">
        <f t="array" ref="F250">_xlfn.XLOOKUP(Table816212325[Bill],Table2[Bill],Table2[Agree Value])</f>
        <v>0</v>
      </c>
      <c r="G250">
        <f>IF(_7[[#This Row],[Value]]=_7[[#This Row],[Agree]],_7[[#This Row],[Count]],0)</f>
        <v>0</v>
      </c>
      <c r="H250" cm="1">
        <f t="array" ref="H250">_xlfn.XLOOKUP(Table816212325[Bill],Table2[Bill],Table2[Weight?],"Error")</f>
        <v>5</v>
      </c>
    </row>
    <row r="251" spans="1:8" x14ac:dyDescent="0.2">
      <c r="A251" t="s">
        <v>295</v>
      </c>
      <c r="B251" t="s">
        <v>5</v>
      </c>
      <c r="C251" t="s">
        <v>11</v>
      </c>
      <c r="D251" t="s">
        <v>7</v>
      </c>
      <c r="E251">
        <f>IF(_7[[#This Row],[Vote]]="YEA",1,0)</f>
        <v>1</v>
      </c>
      <c r="F251" cm="1">
        <f t="array" ref="F251">_xlfn.XLOOKUP(Table816212325[Bill],Table2[Bill],Table2[Agree Value])</f>
        <v>0</v>
      </c>
      <c r="G251">
        <f>IF(_7[[#This Row],[Value]]=_7[[#This Row],[Agree]],_7[[#This Row],[Count]],0)</f>
        <v>0</v>
      </c>
      <c r="H251" cm="1">
        <f t="array" ref="H251">_xlfn.XLOOKUP(Table816212325[Bill],Table2[Bill],Table2[Weight?],"Error")</f>
        <v>5</v>
      </c>
    </row>
    <row r="252" spans="1:8" x14ac:dyDescent="0.2">
      <c r="A252" t="s">
        <v>296</v>
      </c>
      <c r="B252" t="s">
        <v>5</v>
      </c>
      <c r="C252" t="s">
        <v>39</v>
      </c>
      <c r="D252" t="s">
        <v>7</v>
      </c>
      <c r="E252">
        <f>IF(_7[[#This Row],[Vote]]="YEA",1,0)</f>
        <v>1</v>
      </c>
      <c r="F252" cm="1">
        <f t="array" ref="F252">_xlfn.XLOOKUP(Table816212325[Bill],Table2[Bill],Table2[Agree Value])</f>
        <v>0</v>
      </c>
      <c r="G252">
        <f>IF(_7[[#This Row],[Value]]=_7[[#This Row],[Agree]],_7[[#This Row],[Count]],0)</f>
        <v>0</v>
      </c>
      <c r="H252" cm="1">
        <f t="array" ref="H252">_xlfn.XLOOKUP(Table816212325[Bill],Table2[Bill],Table2[Weight?],"Error")</f>
        <v>5</v>
      </c>
    </row>
    <row r="253" spans="1:8" x14ac:dyDescent="0.2">
      <c r="A253" t="s">
        <v>297</v>
      </c>
      <c r="B253" t="s">
        <v>5</v>
      </c>
      <c r="C253" t="s">
        <v>15</v>
      </c>
      <c r="D253" t="s">
        <v>7</v>
      </c>
      <c r="E253">
        <f>IF(_7[[#This Row],[Vote]]="YEA",1,0)</f>
        <v>1</v>
      </c>
      <c r="F253" cm="1">
        <f t="array" ref="F253">_xlfn.XLOOKUP(Table816212325[Bill],Table2[Bill],Table2[Agree Value])</f>
        <v>0</v>
      </c>
      <c r="G253">
        <f>IF(_7[[#This Row],[Value]]=_7[[#This Row],[Agree]],_7[[#This Row],[Count]],0)</f>
        <v>0</v>
      </c>
      <c r="H253" cm="1">
        <f t="array" ref="H253">_xlfn.XLOOKUP(Table816212325[Bill],Table2[Bill],Table2[Weight?],"Error")</f>
        <v>5</v>
      </c>
    </row>
    <row r="254" spans="1:8" x14ac:dyDescent="0.2">
      <c r="A254" t="s">
        <v>298</v>
      </c>
      <c r="B254" t="s">
        <v>1</v>
      </c>
      <c r="C254" t="s">
        <v>24</v>
      </c>
      <c r="D254" t="s">
        <v>3</v>
      </c>
      <c r="E254">
        <f>IF(_7[[#This Row],[Vote]]="YEA",1,0)</f>
        <v>0</v>
      </c>
      <c r="F254" cm="1">
        <f t="array" ref="F254">_xlfn.XLOOKUP(Table816212325[Bill],Table2[Bill],Table2[Agree Value])</f>
        <v>0</v>
      </c>
      <c r="G254">
        <f>IF(_7[[#This Row],[Value]]=_7[[#This Row],[Agree]],_7[[#This Row],[Count]],0)</f>
        <v>5</v>
      </c>
      <c r="H254" cm="1">
        <f t="array" ref="H254">_xlfn.XLOOKUP(Table816212325[Bill],Table2[Bill],Table2[Weight?],"Error")</f>
        <v>5</v>
      </c>
    </row>
    <row r="255" spans="1:8" x14ac:dyDescent="0.2">
      <c r="A255" t="s">
        <v>299</v>
      </c>
      <c r="B255" t="s">
        <v>5</v>
      </c>
      <c r="C255" t="s">
        <v>108</v>
      </c>
      <c r="D255" t="s">
        <v>7</v>
      </c>
      <c r="E255">
        <f>IF(_7[[#This Row],[Vote]]="YEA",1,0)</f>
        <v>1</v>
      </c>
      <c r="F255" cm="1">
        <f t="array" ref="F255">_xlfn.XLOOKUP(Table816212325[Bill],Table2[Bill],Table2[Agree Value])</f>
        <v>0</v>
      </c>
      <c r="G255">
        <f>IF(_7[[#This Row],[Value]]=_7[[#This Row],[Agree]],_7[[#This Row],[Count]],0)</f>
        <v>0</v>
      </c>
      <c r="H255" cm="1">
        <f t="array" ref="H255">_xlfn.XLOOKUP(Table816212325[Bill],Table2[Bill],Table2[Weight?],"Error")</f>
        <v>5</v>
      </c>
    </row>
    <row r="256" spans="1:8" x14ac:dyDescent="0.2">
      <c r="A256" t="s">
        <v>300</v>
      </c>
      <c r="B256" t="s">
        <v>1</v>
      </c>
      <c r="C256" t="s">
        <v>17</v>
      </c>
      <c r="D256" t="s">
        <v>3</v>
      </c>
      <c r="E256">
        <f>IF(_7[[#This Row],[Vote]]="YEA",1,0)</f>
        <v>0</v>
      </c>
      <c r="F256" cm="1">
        <f t="array" ref="F256">_xlfn.XLOOKUP(Table816212325[Bill],Table2[Bill],Table2[Agree Value])</f>
        <v>0</v>
      </c>
      <c r="G256">
        <f>IF(_7[[#This Row],[Value]]=_7[[#This Row],[Agree]],_7[[#This Row],[Count]],0)</f>
        <v>5</v>
      </c>
      <c r="H256" cm="1">
        <f t="array" ref="H256">_xlfn.XLOOKUP(Table816212325[Bill],Table2[Bill],Table2[Weight?],"Error")</f>
        <v>5</v>
      </c>
    </row>
    <row r="257" spans="1:8" x14ac:dyDescent="0.2">
      <c r="A257" t="s">
        <v>301</v>
      </c>
      <c r="B257" t="s">
        <v>5</v>
      </c>
      <c r="C257" t="s">
        <v>64</v>
      </c>
      <c r="D257" t="s">
        <v>7</v>
      </c>
      <c r="E257">
        <f>IF(_7[[#This Row],[Vote]]="YEA",1,0)</f>
        <v>1</v>
      </c>
      <c r="F257" cm="1">
        <f t="array" ref="F257">_xlfn.XLOOKUP(Table816212325[Bill],Table2[Bill],Table2[Agree Value])</f>
        <v>0</v>
      </c>
      <c r="G257">
        <f>IF(_7[[#This Row],[Value]]=_7[[#This Row],[Agree]],_7[[#This Row],[Count]],0)</f>
        <v>0</v>
      </c>
      <c r="H257" cm="1">
        <f t="array" ref="H257">_xlfn.XLOOKUP(Table816212325[Bill],Table2[Bill],Table2[Weight?],"Error")</f>
        <v>5</v>
      </c>
    </row>
    <row r="258" spans="1:8" x14ac:dyDescent="0.2">
      <c r="A258" t="s">
        <v>303</v>
      </c>
      <c r="B258" t="s">
        <v>5</v>
      </c>
      <c r="C258" t="s">
        <v>132</v>
      </c>
      <c r="D258" t="s">
        <v>7</v>
      </c>
      <c r="E258">
        <f>IF(_7[[#This Row],[Vote]]="YEA",1,0)</f>
        <v>1</v>
      </c>
      <c r="F258" cm="1">
        <f t="array" ref="F258">_xlfn.XLOOKUP(Table816212325[Bill],Table2[Bill],Table2[Agree Value])</f>
        <v>0</v>
      </c>
      <c r="G258">
        <f>IF(_7[[#This Row],[Value]]=_7[[#This Row],[Agree]],_7[[#This Row],[Count]],0)</f>
        <v>0</v>
      </c>
      <c r="H258" cm="1">
        <f t="array" ref="H258">_xlfn.XLOOKUP(Table816212325[Bill],Table2[Bill],Table2[Weight?],"Error")</f>
        <v>5</v>
      </c>
    </row>
    <row r="259" spans="1:8" x14ac:dyDescent="0.2">
      <c r="A259" t="s">
        <v>304</v>
      </c>
      <c r="B259" t="s">
        <v>1</v>
      </c>
      <c r="C259" t="s">
        <v>2</v>
      </c>
      <c r="D259" t="s">
        <v>3</v>
      </c>
      <c r="E259">
        <f>IF(_7[[#This Row],[Vote]]="YEA",1,0)</f>
        <v>0</v>
      </c>
      <c r="F259" cm="1">
        <f t="array" ref="F259">_xlfn.XLOOKUP(Table816212325[Bill],Table2[Bill],Table2[Agree Value])</f>
        <v>0</v>
      </c>
      <c r="G259">
        <f>IF(_7[[#This Row],[Value]]=_7[[#This Row],[Agree]],_7[[#This Row],[Count]],0)</f>
        <v>5</v>
      </c>
      <c r="H259" cm="1">
        <f t="array" ref="H259">_xlfn.XLOOKUP(Table816212325[Bill],Table2[Bill],Table2[Weight?],"Error")</f>
        <v>5</v>
      </c>
    </row>
    <row r="260" spans="1:8" x14ac:dyDescent="0.2">
      <c r="A260" t="s">
        <v>305</v>
      </c>
      <c r="B260" t="s">
        <v>5</v>
      </c>
      <c r="C260" t="s">
        <v>36</v>
      </c>
      <c r="D260" t="s">
        <v>7</v>
      </c>
      <c r="E260">
        <f>IF(_7[[#This Row],[Vote]]="YEA",1,0)</f>
        <v>1</v>
      </c>
      <c r="F260" cm="1">
        <f t="array" ref="F260">_xlfn.XLOOKUP(Table816212325[Bill],Table2[Bill],Table2[Agree Value])</f>
        <v>0</v>
      </c>
      <c r="G260">
        <f>IF(_7[[#This Row],[Value]]=_7[[#This Row],[Agree]],_7[[#This Row],[Count]],0)</f>
        <v>0</v>
      </c>
      <c r="H260" cm="1">
        <f t="array" ref="H260">_xlfn.XLOOKUP(Table816212325[Bill],Table2[Bill],Table2[Weight?],"Error")</f>
        <v>5</v>
      </c>
    </row>
    <row r="261" spans="1:8" x14ac:dyDescent="0.2">
      <c r="A261" t="s">
        <v>306</v>
      </c>
      <c r="B261" t="s">
        <v>5</v>
      </c>
      <c r="C261" t="s">
        <v>39</v>
      </c>
      <c r="D261" t="s">
        <v>7</v>
      </c>
      <c r="E261">
        <f>IF(_7[[#This Row],[Vote]]="YEA",1,0)</f>
        <v>1</v>
      </c>
      <c r="F261" cm="1">
        <f t="array" ref="F261">_xlfn.XLOOKUP(Table816212325[Bill],Table2[Bill],Table2[Agree Value])</f>
        <v>0</v>
      </c>
      <c r="G261">
        <f>IF(_7[[#This Row],[Value]]=_7[[#This Row],[Agree]],_7[[#This Row],[Count]],0)</f>
        <v>0</v>
      </c>
      <c r="H261" cm="1">
        <f t="array" ref="H261">_xlfn.XLOOKUP(Table816212325[Bill],Table2[Bill],Table2[Weight?],"Error")</f>
        <v>5</v>
      </c>
    </row>
    <row r="262" spans="1:8" x14ac:dyDescent="0.2">
      <c r="A262" t="s">
        <v>307</v>
      </c>
      <c r="B262" t="s">
        <v>1</v>
      </c>
      <c r="C262" t="s">
        <v>9</v>
      </c>
      <c r="D262" t="s">
        <v>3</v>
      </c>
      <c r="E262">
        <f>IF(_7[[#This Row],[Vote]]="YEA",1,0)</f>
        <v>0</v>
      </c>
      <c r="F262" cm="1">
        <f t="array" ref="F262">_xlfn.XLOOKUP(Table816212325[Bill],Table2[Bill],Table2[Agree Value])</f>
        <v>0</v>
      </c>
      <c r="G262">
        <f>IF(_7[[#This Row],[Value]]=_7[[#This Row],[Agree]],_7[[#This Row],[Count]],0)</f>
        <v>5</v>
      </c>
      <c r="H262" cm="1">
        <f t="array" ref="H262">_xlfn.XLOOKUP(Table816212325[Bill],Table2[Bill],Table2[Weight?],"Error")</f>
        <v>5</v>
      </c>
    </row>
    <row r="263" spans="1:8" x14ac:dyDescent="0.2">
      <c r="A263" t="s">
        <v>308</v>
      </c>
      <c r="B263" t="s">
        <v>1</v>
      </c>
      <c r="C263" t="s">
        <v>13</v>
      </c>
      <c r="D263" t="s">
        <v>3</v>
      </c>
      <c r="E263">
        <f>IF(_7[[#This Row],[Vote]]="YEA",1,0)</f>
        <v>0</v>
      </c>
      <c r="F263" cm="1">
        <f t="array" ref="F263">_xlfn.XLOOKUP(Table816212325[Bill],Table2[Bill],Table2[Agree Value])</f>
        <v>0</v>
      </c>
      <c r="G263">
        <f>IF(_7[[#This Row],[Value]]=_7[[#This Row],[Agree]],_7[[#This Row],[Count]],0)</f>
        <v>5</v>
      </c>
      <c r="H263" cm="1">
        <f t="array" ref="H263">_xlfn.XLOOKUP(Table816212325[Bill],Table2[Bill],Table2[Weight?],"Error")</f>
        <v>5</v>
      </c>
    </row>
    <row r="264" spans="1:8" x14ac:dyDescent="0.2">
      <c r="A264" t="s">
        <v>309</v>
      </c>
      <c r="B264" t="s">
        <v>5</v>
      </c>
      <c r="C264" t="s">
        <v>15</v>
      </c>
      <c r="D264" t="s">
        <v>7</v>
      </c>
      <c r="E264">
        <f>IF(_7[[#This Row],[Vote]]="YEA",1,0)</f>
        <v>1</v>
      </c>
      <c r="F264" cm="1">
        <f t="array" ref="F264">_xlfn.XLOOKUP(Table816212325[Bill],Table2[Bill],Table2[Agree Value])</f>
        <v>0</v>
      </c>
      <c r="G264">
        <f>IF(_7[[#This Row],[Value]]=_7[[#This Row],[Agree]],_7[[#This Row],[Count]],0)</f>
        <v>0</v>
      </c>
      <c r="H264" cm="1">
        <f t="array" ref="H264">_xlfn.XLOOKUP(Table816212325[Bill],Table2[Bill],Table2[Weight?],"Error")</f>
        <v>5</v>
      </c>
    </row>
    <row r="265" spans="1:8" x14ac:dyDescent="0.2">
      <c r="A265" t="s">
        <v>310</v>
      </c>
      <c r="B265" t="s">
        <v>5</v>
      </c>
      <c r="C265" t="s">
        <v>45</v>
      </c>
      <c r="D265" t="s">
        <v>7</v>
      </c>
      <c r="E265">
        <f>IF(_7[[#This Row],[Vote]]="YEA",1,0)</f>
        <v>1</v>
      </c>
      <c r="F265" cm="1">
        <f t="array" ref="F265">_xlfn.XLOOKUP(Table816212325[Bill],Table2[Bill],Table2[Agree Value])</f>
        <v>0</v>
      </c>
      <c r="G265">
        <f>IF(_7[[#This Row],[Value]]=_7[[#This Row],[Agree]],_7[[#This Row],[Count]],0)</f>
        <v>0</v>
      </c>
      <c r="H265" cm="1">
        <f t="array" ref="H265">_xlfn.XLOOKUP(Table816212325[Bill],Table2[Bill],Table2[Weight?],"Error")</f>
        <v>5</v>
      </c>
    </row>
    <row r="266" spans="1:8" x14ac:dyDescent="0.2">
      <c r="A266" t="s">
        <v>312</v>
      </c>
      <c r="B266" t="s">
        <v>5</v>
      </c>
      <c r="C266" t="s">
        <v>9</v>
      </c>
      <c r="D266" t="s">
        <v>7</v>
      </c>
      <c r="E266">
        <f>IF(_7[[#This Row],[Vote]]="YEA",1,0)</f>
        <v>1</v>
      </c>
      <c r="F266" cm="1">
        <f t="array" ref="F266">_xlfn.XLOOKUP(Table816212325[Bill],Table2[Bill],Table2[Agree Value])</f>
        <v>0</v>
      </c>
      <c r="G266">
        <f>IF(_7[[#This Row],[Value]]=_7[[#This Row],[Agree]],_7[[#This Row],[Count]],0)</f>
        <v>0</v>
      </c>
      <c r="H266" cm="1">
        <f t="array" ref="H266">_xlfn.XLOOKUP(Table816212325[Bill],Table2[Bill],Table2[Weight?],"Error")</f>
        <v>5</v>
      </c>
    </row>
    <row r="267" spans="1:8" x14ac:dyDescent="0.2">
      <c r="A267" t="s">
        <v>313</v>
      </c>
      <c r="B267" t="s">
        <v>1</v>
      </c>
      <c r="C267" t="s">
        <v>120</v>
      </c>
      <c r="D267" t="s">
        <v>3</v>
      </c>
      <c r="E267">
        <f>IF(_7[[#This Row],[Vote]]="YEA",1,0)</f>
        <v>0</v>
      </c>
      <c r="F267" cm="1">
        <f t="array" ref="F267">_xlfn.XLOOKUP(Table816212325[Bill],Table2[Bill],Table2[Agree Value])</f>
        <v>0</v>
      </c>
      <c r="G267">
        <f>IF(_7[[#This Row],[Value]]=_7[[#This Row],[Agree]],_7[[#This Row],[Count]],0)</f>
        <v>5</v>
      </c>
      <c r="H267" cm="1">
        <f t="array" ref="H267">_xlfn.XLOOKUP(Table816212325[Bill],Table2[Bill],Table2[Weight?],"Error")</f>
        <v>5</v>
      </c>
    </row>
    <row r="268" spans="1:8" x14ac:dyDescent="0.2">
      <c r="A268" t="s">
        <v>314</v>
      </c>
      <c r="B268" t="s">
        <v>5</v>
      </c>
      <c r="C268" t="s">
        <v>13</v>
      </c>
      <c r="D268" t="s">
        <v>7</v>
      </c>
      <c r="E268">
        <f>IF(_7[[#This Row],[Vote]]="YEA",1,0)</f>
        <v>1</v>
      </c>
      <c r="F268" cm="1">
        <f t="array" ref="F268">_xlfn.XLOOKUP(Table816212325[Bill],Table2[Bill],Table2[Agree Value])</f>
        <v>0</v>
      </c>
      <c r="G268">
        <f>IF(_7[[#This Row],[Value]]=_7[[#This Row],[Agree]],_7[[#This Row],[Count]],0)</f>
        <v>0</v>
      </c>
      <c r="H268" cm="1">
        <f t="array" ref="H268">_xlfn.XLOOKUP(Table816212325[Bill],Table2[Bill],Table2[Weight?],"Error")</f>
        <v>5</v>
      </c>
    </row>
    <row r="269" spans="1:8" x14ac:dyDescent="0.2">
      <c r="A269" t="s">
        <v>315</v>
      </c>
      <c r="B269" t="s">
        <v>1</v>
      </c>
      <c r="C269" t="s">
        <v>36</v>
      </c>
      <c r="D269" t="s">
        <v>3</v>
      </c>
      <c r="E269">
        <f>IF(_7[[#This Row],[Vote]]="YEA",1,0)</f>
        <v>0</v>
      </c>
      <c r="F269" cm="1">
        <f t="array" ref="F269">_xlfn.XLOOKUP(Table816212325[Bill],Table2[Bill],Table2[Agree Value])</f>
        <v>0</v>
      </c>
      <c r="G269">
        <f>IF(_7[[#This Row],[Value]]=_7[[#This Row],[Agree]],_7[[#This Row],[Count]],0)</f>
        <v>5</v>
      </c>
      <c r="H269" cm="1">
        <f t="array" ref="H269">_xlfn.XLOOKUP(Table816212325[Bill],Table2[Bill],Table2[Weight?],"Error")</f>
        <v>5</v>
      </c>
    </row>
    <row r="270" spans="1:8" x14ac:dyDescent="0.2">
      <c r="A270" t="s">
        <v>316</v>
      </c>
      <c r="B270" t="s">
        <v>1</v>
      </c>
      <c r="C270" t="s">
        <v>24</v>
      </c>
      <c r="D270" t="s">
        <v>3</v>
      </c>
      <c r="E270">
        <f>IF(_7[[#This Row],[Vote]]="YEA",1,0)</f>
        <v>0</v>
      </c>
      <c r="F270" cm="1">
        <f t="array" ref="F270">_xlfn.XLOOKUP(Table816212325[Bill],Table2[Bill],Table2[Agree Value])</f>
        <v>0</v>
      </c>
      <c r="G270">
        <f>IF(_7[[#This Row],[Value]]=_7[[#This Row],[Agree]],_7[[#This Row],[Count]],0)</f>
        <v>5</v>
      </c>
      <c r="H270" cm="1">
        <f t="array" ref="H270">_xlfn.XLOOKUP(Table816212325[Bill],Table2[Bill],Table2[Weight?],"Error")</f>
        <v>5</v>
      </c>
    </row>
    <row r="271" spans="1:8" x14ac:dyDescent="0.2">
      <c r="A271" t="s">
        <v>317</v>
      </c>
      <c r="B271" t="s">
        <v>5</v>
      </c>
      <c r="C271" t="s">
        <v>2</v>
      </c>
      <c r="D271" t="s">
        <v>7</v>
      </c>
      <c r="E271">
        <f>IF(_7[[#This Row],[Vote]]="YEA",1,0)</f>
        <v>1</v>
      </c>
      <c r="F271" cm="1">
        <f t="array" ref="F271">_xlfn.XLOOKUP(Table816212325[Bill],Table2[Bill],Table2[Agree Value])</f>
        <v>0</v>
      </c>
      <c r="G271">
        <f>IF(_7[[#This Row],[Value]]=_7[[#This Row],[Agree]],_7[[#This Row],[Count]],0)</f>
        <v>0</v>
      </c>
      <c r="H271" cm="1">
        <f t="array" ref="H271">_xlfn.XLOOKUP(Table816212325[Bill],Table2[Bill],Table2[Weight?],"Error")</f>
        <v>5</v>
      </c>
    </row>
    <row r="272" spans="1:8" x14ac:dyDescent="0.2">
      <c r="A272" t="s">
        <v>318</v>
      </c>
      <c r="B272" t="s">
        <v>1</v>
      </c>
      <c r="C272" t="s">
        <v>64</v>
      </c>
      <c r="D272" t="s">
        <v>3</v>
      </c>
      <c r="E272">
        <f>IF(_7[[#This Row],[Vote]]="YEA",1,0)</f>
        <v>0</v>
      </c>
      <c r="F272" cm="1">
        <f t="array" ref="F272">_xlfn.XLOOKUP(Table816212325[Bill],Table2[Bill],Table2[Agree Value])</f>
        <v>0</v>
      </c>
      <c r="G272">
        <f>IF(_7[[#This Row],[Value]]=_7[[#This Row],[Agree]],_7[[#This Row],[Count]],0)</f>
        <v>5</v>
      </c>
      <c r="H272" cm="1">
        <f t="array" ref="H272">_xlfn.XLOOKUP(Table816212325[Bill],Table2[Bill],Table2[Weight?],"Error")</f>
        <v>5</v>
      </c>
    </row>
    <row r="273" spans="1:8" x14ac:dyDescent="0.2">
      <c r="A273" t="s">
        <v>319</v>
      </c>
      <c r="B273" t="s">
        <v>1</v>
      </c>
      <c r="C273" t="s">
        <v>203</v>
      </c>
      <c r="D273" t="s">
        <v>3</v>
      </c>
      <c r="E273">
        <f>IF(_7[[#This Row],[Vote]]="YEA",1,0)</f>
        <v>0</v>
      </c>
      <c r="F273" cm="1">
        <f t="array" ref="F273">_xlfn.XLOOKUP(Table816212325[Bill],Table2[Bill],Table2[Agree Value])</f>
        <v>0</v>
      </c>
      <c r="G273">
        <f>IF(_7[[#This Row],[Value]]=_7[[#This Row],[Agree]],_7[[#This Row],[Count]],0)</f>
        <v>5</v>
      </c>
      <c r="H273" cm="1">
        <f t="array" ref="H273">_xlfn.XLOOKUP(Table816212325[Bill],Table2[Bill],Table2[Weight?],"Error")</f>
        <v>5</v>
      </c>
    </row>
    <row r="274" spans="1:8" x14ac:dyDescent="0.2">
      <c r="A274" t="s">
        <v>320</v>
      </c>
      <c r="B274" t="s">
        <v>1</v>
      </c>
      <c r="C274" t="s">
        <v>64</v>
      </c>
      <c r="D274" t="s">
        <v>3</v>
      </c>
      <c r="E274">
        <f>IF(_7[[#This Row],[Vote]]="YEA",1,0)</f>
        <v>0</v>
      </c>
      <c r="F274" cm="1">
        <f t="array" ref="F274">_xlfn.XLOOKUP(Table816212325[Bill],Table2[Bill],Table2[Agree Value])</f>
        <v>0</v>
      </c>
      <c r="G274">
        <f>IF(_7[[#This Row],[Value]]=_7[[#This Row],[Agree]],_7[[#This Row],[Count]],0)</f>
        <v>5</v>
      </c>
      <c r="H274" cm="1">
        <f t="array" ref="H274">_xlfn.XLOOKUP(Table816212325[Bill],Table2[Bill],Table2[Weight?],"Error")</f>
        <v>5</v>
      </c>
    </row>
    <row r="275" spans="1:8" x14ac:dyDescent="0.2">
      <c r="A275" t="s">
        <v>321</v>
      </c>
      <c r="B275" t="s">
        <v>5</v>
      </c>
      <c r="C275" t="s">
        <v>66</v>
      </c>
      <c r="D275" t="s">
        <v>7</v>
      </c>
      <c r="E275">
        <f>IF(_7[[#This Row],[Vote]]="YEA",1,0)</f>
        <v>1</v>
      </c>
      <c r="F275" cm="1">
        <f t="array" ref="F275">_xlfn.XLOOKUP(Table816212325[Bill],Table2[Bill],Table2[Agree Value])</f>
        <v>0</v>
      </c>
      <c r="G275">
        <f>IF(_7[[#This Row],[Value]]=_7[[#This Row],[Agree]],_7[[#This Row],[Count]],0)</f>
        <v>0</v>
      </c>
      <c r="H275" cm="1">
        <f t="array" ref="H275">_xlfn.XLOOKUP(Table816212325[Bill],Table2[Bill],Table2[Weight?],"Error")</f>
        <v>5</v>
      </c>
    </row>
    <row r="276" spans="1:8" x14ac:dyDescent="0.2">
      <c r="A276" t="s">
        <v>322</v>
      </c>
      <c r="B276" t="s">
        <v>1</v>
      </c>
      <c r="C276" t="s">
        <v>219</v>
      </c>
      <c r="D276" t="s">
        <v>3</v>
      </c>
      <c r="E276">
        <f>IF(_7[[#This Row],[Vote]]="YEA",1,0)</f>
        <v>0</v>
      </c>
      <c r="F276" cm="1">
        <f t="array" ref="F276">_xlfn.XLOOKUP(Table816212325[Bill],Table2[Bill],Table2[Agree Value])</f>
        <v>0</v>
      </c>
      <c r="G276">
        <f>IF(_7[[#This Row],[Value]]=_7[[#This Row],[Agree]],_7[[#This Row],[Count]],0)</f>
        <v>5</v>
      </c>
      <c r="H276" cm="1">
        <f t="array" ref="H276">_xlfn.XLOOKUP(Table816212325[Bill],Table2[Bill],Table2[Weight?],"Error")</f>
        <v>5</v>
      </c>
    </row>
    <row r="277" spans="1:8" x14ac:dyDescent="0.2">
      <c r="A277" t="s">
        <v>323</v>
      </c>
      <c r="B277" t="s">
        <v>5</v>
      </c>
      <c r="C277" t="s">
        <v>62</v>
      </c>
      <c r="D277" t="s">
        <v>7</v>
      </c>
      <c r="E277">
        <f>IF(_7[[#This Row],[Vote]]="YEA",1,0)</f>
        <v>1</v>
      </c>
      <c r="F277" cm="1">
        <f t="array" ref="F277">_xlfn.XLOOKUP(Table816212325[Bill],Table2[Bill],Table2[Agree Value])</f>
        <v>0</v>
      </c>
      <c r="G277">
        <f>IF(_7[[#This Row],[Value]]=_7[[#This Row],[Agree]],_7[[#This Row],[Count]],0)</f>
        <v>0</v>
      </c>
      <c r="H277" cm="1">
        <f t="array" ref="H277">_xlfn.XLOOKUP(Table816212325[Bill],Table2[Bill],Table2[Weight?],"Error")</f>
        <v>5</v>
      </c>
    </row>
    <row r="278" spans="1:8" x14ac:dyDescent="0.2">
      <c r="A278" t="s">
        <v>324</v>
      </c>
      <c r="B278" t="s">
        <v>5</v>
      </c>
      <c r="C278" t="s">
        <v>31</v>
      </c>
      <c r="D278" t="s">
        <v>7</v>
      </c>
      <c r="E278">
        <f>IF(_7[[#This Row],[Vote]]="YEA",1,0)</f>
        <v>1</v>
      </c>
      <c r="F278" cm="1">
        <f t="array" ref="F278">_xlfn.XLOOKUP(Table816212325[Bill],Table2[Bill],Table2[Agree Value])</f>
        <v>0</v>
      </c>
      <c r="G278">
        <f>IF(_7[[#This Row],[Value]]=_7[[#This Row],[Agree]],_7[[#This Row],[Count]],0)</f>
        <v>0</v>
      </c>
      <c r="H278" cm="1">
        <f t="array" ref="H278">_xlfn.XLOOKUP(Table816212325[Bill],Table2[Bill],Table2[Weight?],"Error")</f>
        <v>5</v>
      </c>
    </row>
    <row r="279" spans="1:8" x14ac:dyDescent="0.2">
      <c r="A279" t="s">
        <v>325</v>
      </c>
      <c r="B279" t="s">
        <v>5</v>
      </c>
      <c r="C279" t="s">
        <v>326</v>
      </c>
      <c r="D279" t="s">
        <v>7</v>
      </c>
      <c r="E279">
        <f>IF(_7[[#This Row],[Vote]]="YEA",1,0)</f>
        <v>1</v>
      </c>
      <c r="F279" cm="1">
        <f t="array" ref="F279">_xlfn.XLOOKUP(Table816212325[Bill],Table2[Bill],Table2[Agree Value])</f>
        <v>0</v>
      </c>
      <c r="G279">
        <f>IF(_7[[#This Row],[Value]]=_7[[#This Row],[Agree]],_7[[#This Row],[Count]],0)</f>
        <v>0</v>
      </c>
      <c r="H279" cm="1">
        <f t="array" ref="H279">_xlfn.XLOOKUP(Table816212325[Bill],Table2[Bill],Table2[Weight?],"Error")</f>
        <v>5</v>
      </c>
    </row>
    <row r="280" spans="1:8" x14ac:dyDescent="0.2">
      <c r="A280" t="s">
        <v>327</v>
      </c>
      <c r="B280" t="s">
        <v>5</v>
      </c>
      <c r="C280" t="s">
        <v>164</v>
      </c>
      <c r="D280" t="s">
        <v>7</v>
      </c>
      <c r="E280">
        <f>IF(_7[[#This Row],[Vote]]="YEA",1,0)</f>
        <v>1</v>
      </c>
      <c r="F280" cm="1">
        <f t="array" ref="F280">_xlfn.XLOOKUP(Table816212325[Bill],Table2[Bill],Table2[Agree Value])</f>
        <v>0</v>
      </c>
      <c r="G280">
        <f>IF(_7[[#This Row],[Value]]=_7[[#This Row],[Agree]],_7[[#This Row],[Count]],0)</f>
        <v>0</v>
      </c>
      <c r="H280" cm="1">
        <f t="array" ref="H280">_xlfn.XLOOKUP(Table816212325[Bill],Table2[Bill],Table2[Weight?],"Error")</f>
        <v>5</v>
      </c>
    </row>
    <row r="281" spans="1:8" x14ac:dyDescent="0.2">
      <c r="A281" t="s">
        <v>328</v>
      </c>
      <c r="B281" t="s">
        <v>5</v>
      </c>
      <c r="C281" t="s">
        <v>39</v>
      </c>
      <c r="D281" t="s">
        <v>7</v>
      </c>
      <c r="E281">
        <f>IF(_7[[#This Row],[Vote]]="YEA",1,0)</f>
        <v>1</v>
      </c>
      <c r="F281" cm="1">
        <f t="array" ref="F281">_xlfn.XLOOKUP(Table816212325[Bill],Table2[Bill],Table2[Agree Value])</f>
        <v>0</v>
      </c>
      <c r="G281">
        <f>IF(_7[[#This Row],[Value]]=_7[[#This Row],[Agree]],_7[[#This Row],[Count]],0)</f>
        <v>0</v>
      </c>
      <c r="H281" cm="1">
        <f t="array" ref="H281">_xlfn.XLOOKUP(Table816212325[Bill],Table2[Bill],Table2[Weight?],"Error")</f>
        <v>5</v>
      </c>
    </row>
    <row r="282" spans="1:8" x14ac:dyDescent="0.2">
      <c r="A282" t="s">
        <v>329</v>
      </c>
      <c r="B282" t="s">
        <v>5</v>
      </c>
      <c r="C282" t="s">
        <v>64</v>
      </c>
      <c r="D282" t="s">
        <v>7</v>
      </c>
      <c r="E282">
        <f>IF(_7[[#This Row],[Vote]]="YEA",1,0)</f>
        <v>1</v>
      </c>
      <c r="F282" cm="1">
        <f t="array" ref="F282">_xlfn.XLOOKUP(Table816212325[Bill],Table2[Bill],Table2[Agree Value])</f>
        <v>0</v>
      </c>
      <c r="G282">
        <f>IF(_7[[#This Row],[Value]]=_7[[#This Row],[Agree]],_7[[#This Row],[Count]],0)</f>
        <v>0</v>
      </c>
      <c r="H282" cm="1">
        <f t="array" ref="H282">_xlfn.XLOOKUP(Table816212325[Bill],Table2[Bill],Table2[Weight?],"Error")</f>
        <v>5</v>
      </c>
    </row>
    <row r="283" spans="1:8" x14ac:dyDescent="0.2">
      <c r="A283" t="s">
        <v>330</v>
      </c>
      <c r="B283" t="s">
        <v>5</v>
      </c>
      <c r="C283" t="s">
        <v>45</v>
      </c>
      <c r="D283" t="s">
        <v>7</v>
      </c>
      <c r="E283">
        <f>IF(_7[[#This Row],[Vote]]="YEA",1,0)</f>
        <v>1</v>
      </c>
      <c r="F283" cm="1">
        <f t="array" ref="F283">_xlfn.XLOOKUP(Table816212325[Bill],Table2[Bill],Table2[Agree Value])</f>
        <v>0</v>
      </c>
      <c r="G283">
        <f>IF(_7[[#This Row],[Value]]=_7[[#This Row],[Agree]],_7[[#This Row],[Count]],0)</f>
        <v>0</v>
      </c>
      <c r="H283" cm="1">
        <f t="array" ref="H283">_xlfn.XLOOKUP(Table816212325[Bill],Table2[Bill],Table2[Weight?],"Error")</f>
        <v>5</v>
      </c>
    </row>
    <row r="284" spans="1:8" x14ac:dyDescent="0.2">
      <c r="A284" t="s">
        <v>331</v>
      </c>
      <c r="B284" t="s">
        <v>5</v>
      </c>
      <c r="C284" t="s">
        <v>326</v>
      </c>
      <c r="D284" t="s">
        <v>7</v>
      </c>
      <c r="E284">
        <f>IF(_7[[#This Row],[Vote]]="YEA",1,0)</f>
        <v>1</v>
      </c>
      <c r="F284" cm="1">
        <f t="array" ref="F284">_xlfn.XLOOKUP(Table816212325[Bill],Table2[Bill],Table2[Agree Value])</f>
        <v>0</v>
      </c>
      <c r="G284">
        <f>IF(_7[[#This Row],[Value]]=_7[[#This Row],[Agree]],_7[[#This Row],[Count]],0)</f>
        <v>0</v>
      </c>
      <c r="H284" cm="1">
        <f t="array" ref="H284">_xlfn.XLOOKUP(Table816212325[Bill],Table2[Bill],Table2[Weight?],"Error")</f>
        <v>5</v>
      </c>
    </row>
    <row r="285" spans="1:8" x14ac:dyDescent="0.2">
      <c r="A285" t="s">
        <v>332</v>
      </c>
      <c r="B285" t="s">
        <v>5</v>
      </c>
      <c r="C285" t="s">
        <v>6</v>
      </c>
      <c r="D285" t="s">
        <v>7</v>
      </c>
      <c r="E285">
        <f>IF(_7[[#This Row],[Vote]]="YEA",1,0)</f>
        <v>1</v>
      </c>
      <c r="F285" cm="1">
        <f t="array" ref="F285">_xlfn.XLOOKUP(Table816212325[Bill],Table2[Bill],Table2[Agree Value])</f>
        <v>0</v>
      </c>
      <c r="G285">
        <f>IF(_7[[#This Row],[Value]]=_7[[#This Row],[Agree]],_7[[#This Row],[Count]],0)</f>
        <v>0</v>
      </c>
      <c r="H285" cm="1">
        <f t="array" ref="H285">_xlfn.XLOOKUP(Table816212325[Bill],Table2[Bill],Table2[Weight?],"Error")</f>
        <v>5</v>
      </c>
    </row>
    <row r="286" spans="1:8" x14ac:dyDescent="0.2">
      <c r="A286" t="s">
        <v>333</v>
      </c>
      <c r="B286" t="s">
        <v>5</v>
      </c>
      <c r="C286" t="s">
        <v>129</v>
      </c>
      <c r="D286" t="s">
        <v>7</v>
      </c>
      <c r="E286">
        <f>IF(_7[[#This Row],[Vote]]="YEA",1,0)</f>
        <v>1</v>
      </c>
      <c r="F286" cm="1">
        <f t="array" ref="F286">_xlfn.XLOOKUP(Table816212325[Bill],Table2[Bill],Table2[Agree Value])</f>
        <v>0</v>
      </c>
      <c r="G286">
        <f>IF(_7[[#This Row],[Value]]=_7[[#This Row],[Agree]],_7[[#This Row],[Count]],0)</f>
        <v>0</v>
      </c>
      <c r="H286" cm="1">
        <f t="array" ref="H286">_xlfn.XLOOKUP(Table816212325[Bill],Table2[Bill],Table2[Weight?],"Error")</f>
        <v>5</v>
      </c>
    </row>
    <row r="287" spans="1:8" x14ac:dyDescent="0.2">
      <c r="A287" t="s">
        <v>334</v>
      </c>
      <c r="B287" t="s">
        <v>1</v>
      </c>
      <c r="C287" t="s">
        <v>169</v>
      </c>
      <c r="D287" t="s">
        <v>3</v>
      </c>
      <c r="E287">
        <f>IF(_7[[#This Row],[Vote]]="YEA",1,0)</f>
        <v>0</v>
      </c>
      <c r="F287" cm="1">
        <f t="array" ref="F287">_xlfn.XLOOKUP(Table816212325[Bill],Table2[Bill],Table2[Agree Value])</f>
        <v>0</v>
      </c>
      <c r="G287">
        <f>IF(_7[[#This Row],[Value]]=_7[[#This Row],[Agree]],_7[[#This Row],[Count]],0)</f>
        <v>5</v>
      </c>
      <c r="H287" cm="1">
        <f t="array" ref="H287">_xlfn.XLOOKUP(Table816212325[Bill],Table2[Bill],Table2[Weight?],"Error")</f>
        <v>5</v>
      </c>
    </row>
    <row r="288" spans="1:8" x14ac:dyDescent="0.2">
      <c r="A288" t="s">
        <v>335</v>
      </c>
      <c r="B288" t="s">
        <v>5</v>
      </c>
      <c r="C288" t="s">
        <v>15</v>
      </c>
      <c r="D288" t="s">
        <v>7</v>
      </c>
      <c r="E288">
        <f>IF(_7[[#This Row],[Vote]]="YEA",1,0)</f>
        <v>1</v>
      </c>
      <c r="F288" cm="1">
        <f t="array" ref="F288">_xlfn.XLOOKUP(Table816212325[Bill],Table2[Bill],Table2[Agree Value])</f>
        <v>0</v>
      </c>
      <c r="G288">
        <f>IF(_7[[#This Row],[Value]]=_7[[#This Row],[Agree]],_7[[#This Row],[Count]],0)</f>
        <v>0</v>
      </c>
      <c r="H288" cm="1">
        <f t="array" ref="H288">_xlfn.XLOOKUP(Table816212325[Bill],Table2[Bill],Table2[Weight?],"Error")</f>
        <v>5</v>
      </c>
    </row>
    <row r="289" spans="1:8" x14ac:dyDescent="0.2">
      <c r="A289" t="s">
        <v>336</v>
      </c>
      <c r="B289" t="s">
        <v>1</v>
      </c>
      <c r="C289" t="s">
        <v>64</v>
      </c>
      <c r="D289" t="s">
        <v>3</v>
      </c>
      <c r="E289">
        <f>IF(_7[[#This Row],[Vote]]="YEA",1,0)</f>
        <v>0</v>
      </c>
      <c r="F289" cm="1">
        <f t="array" ref="F289">_xlfn.XLOOKUP(Table816212325[Bill],Table2[Bill],Table2[Agree Value])</f>
        <v>0</v>
      </c>
      <c r="G289">
        <f>IF(_7[[#This Row],[Value]]=_7[[#This Row],[Agree]],_7[[#This Row],[Count]],0)</f>
        <v>5</v>
      </c>
      <c r="H289" cm="1">
        <f t="array" ref="H289">_xlfn.XLOOKUP(Table816212325[Bill],Table2[Bill],Table2[Weight?],"Error")</f>
        <v>5</v>
      </c>
    </row>
    <row r="290" spans="1:8" x14ac:dyDescent="0.2">
      <c r="A290" t="s">
        <v>337</v>
      </c>
      <c r="B290" t="s">
        <v>1</v>
      </c>
      <c r="C290" t="s">
        <v>39</v>
      </c>
      <c r="D290" t="s">
        <v>7</v>
      </c>
      <c r="E290">
        <f>IF(_7[[#This Row],[Vote]]="YEA",1,0)</f>
        <v>1</v>
      </c>
      <c r="F290" cm="1">
        <f t="array" ref="F290">_xlfn.XLOOKUP(Table816212325[Bill],Table2[Bill],Table2[Agree Value])</f>
        <v>0</v>
      </c>
      <c r="G290">
        <f>IF(_7[[#This Row],[Value]]=_7[[#This Row],[Agree]],_7[[#This Row],[Count]],0)</f>
        <v>0</v>
      </c>
      <c r="H290" cm="1">
        <f t="array" ref="H290">_xlfn.XLOOKUP(Table816212325[Bill],Table2[Bill],Table2[Weight?],"Error")</f>
        <v>5</v>
      </c>
    </row>
    <row r="291" spans="1:8" x14ac:dyDescent="0.2">
      <c r="A291" t="s">
        <v>338</v>
      </c>
      <c r="B291" t="s">
        <v>1</v>
      </c>
      <c r="C291" t="s">
        <v>24</v>
      </c>
      <c r="D291" t="s">
        <v>3</v>
      </c>
      <c r="E291">
        <f>IF(_7[[#This Row],[Vote]]="YEA",1,0)</f>
        <v>0</v>
      </c>
      <c r="F291" cm="1">
        <f t="array" ref="F291">_xlfn.XLOOKUP(Table816212325[Bill],Table2[Bill],Table2[Agree Value])</f>
        <v>0</v>
      </c>
      <c r="G291">
        <f>IF(_7[[#This Row],[Value]]=_7[[#This Row],[Agree]],_7[[#This Row],[Count]],0)</f>
        <v>5</v>
      </c>
      <c r="H291" cm="1">
        <f t="array" ref="H291">_xlfn.XLOOKUP(Table816212325[Bill],Table2[Bill],Table2[Weight?],"Error")</f>
        <v>5</v>
      </c>
    </row>
    <row r="292" spans="1:8" x14ac:dyDescent="0.2">
      <c r="A292" t="s">
        <v>339</v>
      </c>
      <c r="B292" t="s">
        <v>1</v>
      </c>
      <c r="C292" t="s">
        <v>29</v>
      </c>
      <c r="D292" t="s">
        <v>3</v>
      </c>
      <c r="E292">
        <f>IF(_7[[#This Row],[Vote]]="YEA",1,0)</f>
        <v>0</v>
      </c>
      <c r="F292" cm="1">
        <f t="array" ref="F292">_xlfn.XLOOKUP(Table816212325[Bill],Table2[Bill],Table2[Agree Value])</f>
        <v>0</v>
      </c>
      <c r="G292">
        <f>IF(_7[[#This Row],[Value]]=_7[[#This Row],[Agree]],_7[[#This Row],[Count]],0)</f>
        <v>5</v>
      </c>
      <c r="H292" cm="1">
        <f t="array" ref="H292">_xlfn.XLOOKUP(Table816212325[Bill],Table2[Bill],Table2[Weight?],"Error")</f>
        <v>5</v>
      </c>
    </row>
    <row r="293" spans="1:8" x14ac:dyDescent="0.2">
      <c r="A293" t="s">
        <v>340</v>
      </c>
      <c r="B293" t="s">
        <v>1</v>
      </c>
      <c r="C293" t="s">
        <v>9</v>
      </c>
      <c r="D293" t="s">
        <v>3</v>
      </c>
      <c r="E293">
        <f>IF(_7[[#This Row],[Vote]]="YEA",1,0)</f>
        <v>0</v>
      </c>
      <c r="F293" cm="1">
        <f t="array" ref="F293">_xlfn.XLOOKUP(Table816212325[Bill],Table2[Bill],Table2[Agree Value])</f>
        <v>0</v>
      </c>
      <c r="G293">
        <f>IF(_7[[#This Row],[Value]]=_7[[#This Row],[Agree]],_7[[#This Row],[Count]],0)</f>
        <v>5</v>
      </c>
      <c r="H293" cm="1">
        <f t="array" ref="H293">_xlfn.XLOOKUP(Table816212325[Bill],Table2[Bill],Table2[Weight?],"Error")</f>
        <v>5</v>
      </c>
    </row>
    <row r="294" spans="1:8" x14ac:dyDescent="0.2">
      <c r="A294" t="s">
        <v>341</v>
      </c>
      <c r="B294" t="s">
        <v>5</v>
      </c>
      <c r="C294" t="s">
        <v>2</v>
      </c>
      <c r="D294" t="s">
        <v>7</v>
      </c>
      <c r="E294">
        <f>IF(_7[[#This Row],[Vote]]="YEA",1,0)</f>
        <v>1</v>
      </c>
      <c r="F294" cm="1">
        <f t="array" ref="F294">_xlfn.XLOOKUP(Table816212325[Bill],Table2[Bill],Table2[Agree Value])</f>
        <v>0</v>
      </c>
      <c r="G294">
        <f>IF(_7[[#This Row],[Value]]=_7[[#This Row],[Agree]],_7[[#This Row],[Count]],0)</f>
        <v>0</v>
      </c>
      <c r="H294" cm="1">
        <f t="array" ref="H294">_xlfn.XLOOKUP(Table816212325[Bill],Table2[Bill],Table2[Weight?],"Error")</f>
        <v>5</v>
      </c>
    </row>
    <row r="295" spans="1:8" x14ac:dyDescent="0.2">
      <c r="A295" t="s">
        <v>342</v>
      </c>
      <c r="B295" t="s">
        <v>1</v>
      </c>
      <c r="C295" t="s">
        <v>64</v>
      </c>
      <c r="D295" t="s">
        <v>3</v>
      </c>
      <c r="E295">
        <f>IF(_7[[#This Row],[Vote]]="YEA",1,0)</f>
        <v>0</v>
      </c>
      <c r="F295" cm="1">
        <f t="array" ref="F295">_xlfn.XLOOKUP(Table816212325[Bill],Table2[Bill],Table2[Agree Value])</f>
        <v>0</v>
      </c>
      <c r="G295">
        <f>IF(_7[[#This Row],[Value]]=_7[[#This Row],[Agree]],_7[[#This Row],[Count]],0)</f>
        <v>5</v>
      </c>
      <c r="H295" cm="1">
        <f t="array" ref="H295">_xlfn.XLOOKUP(Table816212325[Bill],Table2[Bill],Table2[Weight?],"Error")</f>
        <v>5</v>
      </c>
    </row>
    <row r="296" spans="1:8" x14ac:dyDescent="0.2">
      <c r="A296" t="s">
        <v>343</v>
      </c>
      <c r="B296" t="s">
        <v>1</v>
      </c>
      <c r="C296" t="s">
        <v>9</v>
      </c>
      <c r="D296" t="s">
        <v>3</v>
      </c>
      <c r="E296">
        <f>IF(_7[[#This Row],[Vote]]="YEA",1,0)</f>
        <v>0</v>
      </c>
      <c r="F296" cm="1">
        <f t="array" ref="F296">_xlfn.XLOOKUP(Table816212325[Bill],Table2[Bill],Table2[Agree Value])</f>
        <v>0</v>
      </c>
      <c r="G296">
        <f>IF(_7[[#This Row],[Value]]=_7[[#This Row],[Agree]],_7[[#This Row],[Count]],0)</f>
        <v>5</v>
      </c>
      <c r="H296" cm="1">
        <f t="array" ref="H296">_xlfn.XLOOKUP(Table816212325[Bill],Table2[Bill],Table2[Weight?],"Error")</f>
        <v>5</v>
      </c>
    </row>
    <row r="297" spans="1:8" x14ac:dyDescent="0.2">
      <c r="A297" t="s">
        <v>344</v>
      </c>
      <c r="B297" t="s">
        <v>1</v>
      </c>
      <c r="C297" t="s">
        <v>24</v>
      </c>
      <c r="D297" t="s">
        <v>3</v>
      </c>
      <c r="E297">
        <f>IF(_7[[#This Row],[Vote]]="YEA",1,0)</f>
        <v>0</v>
      </c>
      <c r="F297" cm="1">
        <f t="array" ref="F297">_xlfn.XLOOKUP(Table816212325[Bill],Table2[Bill],Table2[Agree Value])</f>
        <v>0</v>
      </c>
      <c r="G297">
        <f>IF(_7[[#This Row],[Value]]=_7[[#This Row],[Agree]],_7[[#This Row],[Count]],0)</f>
        <v>5</v>
      </c>
      <c r="H297" cm="1">
        <f t="array" ref="H297">_xlfn.XLOOKUP(Table816212325[Bill],Table2[Bill],Table2[Weight?],"Error")</f>
        <v>5</v>
      </c>
    </row>
    <row r="298" spans="1:8" x14ac:dyDescent="0.2">
      <c r="A298" t="s">
        <v>345</v>
      </c>
      <c r="B298" t="s">
        <v>1</v>
      </c>
      <c r="C298" t="s">
        <v>59</v>
      </c>
      <c r="D298" t="s">
        <v>3</v>
      </c>
      <c r="E298">
        <f>IF(_7[[#This Row],[Vote]]="YEA",1,0)</f>
        <v>0</v>
      </c>
      <c r="F298" cm="1">
        <f t="array" ref="F298">_xlfn.XLOOKUP(Table816212325[Bill],Table2[Bill],Table2[Agree Value])</f>
        <v>0</v>
      </c>
      <c r="G298">
        <f>IF(_7[[#This Row],[Value]]=_7[[#This Row],[Agree]],_7[[#This Row],[Count]],0)</f>
        <v>5</v>
      </c>
      <c r="H298" cm="1">
        <f t="array" ref="H298">_xlfn.XLOOKUP(Table816212325[Bill],Table2[Bill],Table2[Weight?],"Error")</f>
        <v>5</v>
      </c>
    </row>
    <row r="299" spans="1:8" x14ac:dyDescent="0.2">
      <c r="A299" t="s">
        <v>346</v>
      </c>
      <c r="B299" t="s">
        <v>5</v>
      </c>
      <c r="C299" t="s">
        <v>15</v>
      </c>
      <c r="D299" t="s">
        <v>7</v>
      </c>
      <c r="E299">
        <f>IF(_7[[#This Row],[Vote]]="YEA",1,0)</f>
        <v>1</v>
      </c>
      <c r="F299" cm="1">
        <f t="array" ref="F299">_xlfn.XLOOKUP(Table816212325[Bill],Table2[Bill],Table2[Agree Value])</f>
        <v>0</v>
      </c>
      <c r="G299">
        <f>IF(_7[[#This Row],[Value]]=_7[[#This Row],[Agree]],_7[[#This Row],[Count]],0)</f>
        <v>0</v>
      </c>
      <c r="H299" cm="1">
        <f t="array" ref="H299">_xlfn.XLOOKUP(Table816212325[Bill],Table2[Bill],Table2[Weight?],"Error")</f>
        <v>5</v>
      </c>
    </row>
    <row r="300" spans="1:8" x14ac:dyDescent="0.2">
      <c r="A300" t="s">
        <v>347</v>
      </c>
      <c r="B300" t="s">
        <v>5</v>
      </c>
      <c r="C300" t="s">
        <v>141</v>
      </c>
      <c r="D300" t="s">
        <v>7</v>
      </c>
      <c r="E300">
        <f>IF(_7[[#This Row],[Vote]]="YEA",1,0)</f>
        <v>1</v>
      </c>
      <c r="F300" cm="1">
        <f t="array" ref="F300">_xlfn.XLOOKUP(Table816212325[Bill],Table2[Bill],Table2[Agree Value])</f>
        <v>0</v>
      </c>
      <c r="G300">
        <f>IF(_7[[#This Row],[Value]]=_7[[#This Row],[Agree]],_7[[#This Row],[Count]],0)</f>
        <v>0</v>
      </c>
      <c r="H300" cm="1">
        <f t="array" ref="H300">_xlfn.XLOOKUP(Table816212325[Bill],Table2[Bill],Table2[Weight?],"Error")</f>
        <v>5</v>
      </c>
    </row>
    <row r="301" spans="1:8" x14ac:dyDescent="0.2">
      <c r="A301" t="s">
        <v>348</v>
      </c>
      <c r="B301" t="s">
        <v>1</v>
      </c>
      <c r="C301" t="s">
        <v>2</v>
      </c>
      <c r="D301" t="s">
        <v>3</v>
      </c>
      <c r="E301">
        <f>IF(_7[[#This Row],[Vote]]="YEA",1,0)</f>
        <v>0</v>
      </c>
      <c r="F301" cm="1">
        <f t="array" ref="F301">_xlfn.XLOOKUP(Table816212325[Bill],Table2[Bill],Table2[Agree Value])</f>
        <v>0</v>
      </c>
      <c r="G301">
        <f>IF(_7[[#This Row],[Value]]=_7[[#This Row],[Agree]],_7[[#This Row],[Count]],0)</f>
        <v>5</v>
      </c>
      <c r="H301" cm="1">
        <f t="array" ref="H301">_xlfn.XLOOKUP(Table816212325[Bill],Table2[Bill],Table2[Weight?],"Error")</f>
        <v>5</v>
      </c>
    </row>
    <row r="302" spans="1:8" x14ac:dyDescent="0.2">
      <c r="A302" t="s">
        <v>349</v>
      </c>
      <c r="B302" t="s">
        <v>1</v>
      </c>
      <c r="C302" t="s">
        <v>203</v>
      </c>
      <c r="D302" t="s">
        <v>3</v>
      </c>
      <c r="E302">
        <f>IF(_7[[#This Row],[Vote]]="YEA",1,0)</f>
        <v>0</v>
      </c>
      <c r="F302" cm="1">
        <f t="array" ref="F302">_xlfn.XLOOKUP(Table816212325[Bill],Table2[Bill],Table2[Agree Value])</f>
        <v>0</v>
      </c>
      <c r="G302">
        <f>IF(_7[[#This Row],[Value]]=_7[[#This Row],[Agree]],_7[[#This Row],[Count]],0)</f>
        <v>5</v>
      </c>
      <c r="H302" cm="1">
        <f t="array" ref="H302">_xlfn.XLOOKUP(Table816212325[Bill],Table2[Bill],Table2[Weight?],"Error")</f>
        <v>5</v>
      </c>
    </row>
    <row r="303" spans="1:8" x14ac:dyDescent="0.2">
      <c r="A303" t="s">
        <v>350</v>
      </c>
      <c r="B303" t="s">
        <v>5</v>
      </c>
      <c r="C303" t="s">
        <v>108</v>
      </c>
      <c r="D303" t="s">
        <v>7</v>
      </c>
      <c r="E303">
        <f>IF(_7[[#This Row],[Vote]]="YEA",1,0)</f>
        <v>1</v>
      </c>
      <c r="F303" cm="1">
        <f t="array" ref="F303">_xlfn.XLOOKUP(Table816212325[Bill],Table2[Bill],Table2[Agree Value])</f>
        <v>0</v>
      </c>
      <c r="G303">
        <f>IF(_7[[#This Row],[Value]]=_7[[#This Row],[Agree]],_7[[#This Row],[Count]],0)</f>
        <v>0</v>
      </c>
      <c r="H303" cm="1">
        <f t="array" ref="H303">_xlfn.XLOOKUP(Table816212325[Bill],Table2[Bill],Table2[Weight?],"Error")</f>
        <v>5</v>
      </c>
    </row>
    <row r="304" spans="1:8" x14ac:dyDescent="0.2">
      <c r="A304" t="s">
        <v>351</v>
      </c>
      <c r="B304" t="s">
        <v>5</v>
      </c>
      <c r="C304" t="s">
        <v>164</v>
      </c>
      <c r="D304" t="s">
        <v>7</v>
      </c>
      <c r="E304">
        <f>IF(_7[[#This Row],[Vote]]="YEA",1,0)</f>
        <v>1</v>
      </c>
      <c r="F304" cm="1">
        <f t="array" ref="F304">_xlfn.XLOOKUP(Table816212325[Bill],Table2[Bill],Table2[Agree Value])</f>
        <v>0</v>
      </c>
      <c r="G304">
        <f>IF(_7[[#This Row],[Value]]=_7[[#This Row],[Agree]],_7[[#This Row],[Count]],0)</f>
        <v>0</v>
      </c>
      <c r="H304" cm="1">
        <f t="array" ref="H304">_xlfn.XLOOKUP(Table816212325[Bill],Table2[Bill],Table2[Weight?],"Error")</f>
        <v>5</v>
      </c>
    </row>
    <row r="305" spans="1:8" x14ac:dyDescent="0.2">
      <c r="A305" t="s">
        <v>352</v>
      </c>
      <c r="B305" t="s">
        <v>5</v>
      </c>
      <c r="C305" t="s">
        <v>9</v>
      </c>
      <c r="D305" t="s">
        <v>7</v>
      </c>
      <c r="E305">
        <f>IF(_7[[#This Row],[Vote]]="YEA",1,0)</f>
        <v>1</v>
      </c>
      <c r="F305" cm="1">
        <f t="array" ref="F305">_xlfn.XLOOKUP(Table816212325[Bill],Table2[Bill],Table2[Agree Value])</f>
        <v>0</v>
      </c>
      <c r="G305">
        <f>IF(_7[[#This Row],[Value]]=_7[[#This Row],[Agree]],_7[[#This Row],[Count]],0)</f>
        <v>0</v>
      </c>
      <c r="H305" cm="1">
        <f t="array" ref="H305">_xlfn.XLOOKUP(Table816212325[Bill],Table2[Bill],Table2[Weight?],"Error")</f>
        <v>5</v>
      </c>
    </row>
    <row r="306" spans="1:8" x14ac:dyDescent="0.2">
      <c r="A306" t="s">
        <v>353</v>
      </c>
      <c r="B306" t="s">
        <v>1</v>
      </c>
      <c r="C306" t="s">
        <v>64</v>
      </c>
      <c r="D306" t="s">
        <v>3</v>
      </c>
      <c r="E306">
        <f>IF(_7[[#This Row],[Vote]]="YEA",1,0)</f>
        <v>0</v>
      </c>
      <c r="F306" cm="1">
        <f t="array" ref="F306">_xlfn.XLOOKUP(Table816212325[Bill],Table2[Bill],Table2[Agree Value])</f>
        <v>0</v>
      </c>
      <c r="G306">
        <f>IF(_7[[#This Row],[Value]]=_7[[#This Row],[Agree]],_7[[#This Row],[Count]],0)</f>
        <v>5</v>
      </c>
      <c r="H306" cm="1">
        <f t="array" ref="H306">_xlfn.XLOOKUP(Table816212325[Bill],Table2[Bill],Table2[Weight?],"Error")</f>
        <v>5</v>
      </c>
    </row>
    <row r="307" spans="1:8" x14ac:dyDescent="0.2">
      <c r="A307" t="s">
        <v>354</v>
      </c>
      <c r="B307" t="s">
        <v>5</v>
      </c>
      <c r="C307" t="s">
        <v>75</v>
      </c>
      <c r="D307" t="s">
        <v>7</v>
      </c>
      <c r="E307">
        <f>IF(_7[[#This Row],[Vote]]="YEA",1,0)</f>
        <v>1</v>
      </c>
      <c r="F307" cm="1">
        <f t="array" ref="F307">_xlfn.XLOOKUP(Table816212325[Bill],Table2[Bill],Table2[Agree Value])</f>
        <v>0</v>
      </c>
      <c r="G307">
        <f>IF(_7[[#This Row],[Value]]=_7[[#This Row],[Agree]],_7[[#This Row],[Count]],0)</f>
        <v>0</v>
      </c>
      <c r="H307" cm="1">
        <f t="array" ref="H307">_xlfn.XLOOKUP(Table816212325[Bill],Table2[Bill],Table2[Weight?],"Error")</f>
        <v>5</v>
      </c>
    </row>
    <row r="308" spans="1:8" x14ac:dyDescent="0.2">
      <c r="A308" t="s">
        <v>355</v>
      </c>
      <c r="B308" t="s">
        <v>1</v>
      </c>
      <c r="C308" t="s">
        <v>120</v>
      </c>
      <c r="D308" t="s">
        <v>3</v>
      </c>
      <c r="E308">
        <f>IF(_7[[#This Row],[Vote]]="YEA",1,0)</f>
        <v>0</v>
      </c>
      <c r="F308" cm="1">
        <f t="array" ref="F308">_xlfn.XLOOKUP(Table816212325[Bill],Table2[Bill],Table2[Agree Value])</f>
        <v>0</v>
      </c>
      <c r="G308">
        <f>IF(_7[[#This Row],[Value]]=_7[[#This Row],[Agree]],_7[[#This Row],[Count]],0)</f>
        <v>5</v>
      </c>
      <c r="H308" cm="1">
        <f t="array" ref="H308">_xlfn.XLOOKUP(Table816212325[Bill],Table2[Bill],Table2[Weight?],"Error")</f>
        <v>5</v>
      </c>
    </row>
    <row r="309" spans="1:8" x14ac:dyDescent="0.2">
      <c r="A309" t="s">
        <v>356</v>
      </c>
      <c r="B309" t="s">
        <v>5</v>
      </c>
      <c r="C309" t="s">
        <v>129</v>
      </c>
      <c r="D309" t="s">
        <v>7</v>
      </c>
      <c r="E309">
        <f>IF(_7[[#This Row],[Vote]]="YEA",1,0)</f>
        <v>1</v>
      </c>
      <c r="F309" cm="1">
        <f t="array" ref="F309">_xlfn.XLOOKUP(Table816212325[Bill],Table2[Bill],Table2[Agree Value])</f>
        <v>0</v>
      </c>
      <c r="G309">
        <f>IF(_7[[#This Row],[Value]]=_7[[#This Row],[Agree]],_7[[#This Row],[Count]],0)</f>
        <v>0</v>
      </c>
      <c r="H309" cm="1">
        <f t="array" ref="H309">_xlfn.XLOOKUP(Table816212325[Bill],Table2[Bill],Table2[Weight?],"Error")</f>
        <v>5</v>
      </c>
    </row>
    <row r="310" spans="1:8" x14ac:dyDescent="0.2">
      <c r="A310" t="s">
        <v>357</v>
      </c>
      <c r="B310" t="s">
        <v>1</v>
      </c>
      <c r="C310" t="s">
        <v>203</v>
      </c>
      <c r="D310" t="s">
        <v>3</v>
      </c>
      <c r="E310">
        <f>IF(_7[[#This Row],[Vote]]="YEA",1,0)</f>
        <v>0</v>
      </c>
      <c r="F310" cm="1">
        <f t="array" ref="F310">_xlfn.XLOOKUP(Table816212325[Bill],Table2[Bill],Table2[Agree Value])</f>
        <v>0</v>
      </c>
      <c r="G310">
        <f>IF(_7[[#This Row],[Value]]=_7[[#This Row],[Agree]],_7[[#This Row],[Count]],0)</f>
        <v>5</v>
      </c>
      <c r="H310" cm="1">
        <f t="array" ref="H310">_xlfn.XLOOKUP(Table816212325[Bill],Table2[Bill],Table2[Weight?],"Error")</f>
        <v>5</v>
      </c>
    </row>
    <row r="311" spans="1:8" x14ac:dyDescent="0.2">
      <c r="A311" t="s">
        <v>358</v>
      </c>
      <c r="B311" t="s">
        <v>5</v>
      </c>
      <c r="C311" t="s">
        <v>6</v>
      </c>
      <c r="D311" t="s">
        <v>7</v>
      </c>
      <c r="E311">
        <f>IF(_7[[#This Row],[Vote]]="YEA",1,0)</f>
        <v>1</v>
      </c>
      <c r="F311" cm="1">
        <f t="array" ref="F311">_xlfn.XLOOKUP(Table816212325[Bill],Table2[Bill],Table2[Agree Value])</f>
        <v>0</v>
      </c>
      <c r="G311">
        <f>IF(_7[[#This Row],[Value]]=_7[[#This Row],[Agree]],_7[[#This Row],[Count]],0)</f>
        <v>0</v>
      </c>
      <c r="H311" cm="1">
        <f t="array" ref="H311">_xlfn.XLOOKUP(Table816212325[Bill],Table2[Bill],Table2[Weight?],"Error")</f>
        <v>5</v>
      </c>
    </row>
    <row r="312" spans="1:8" x14ac:dyDescent="0.2">
      <c r="A312" t="s">
        <v>359</v>
      </c>
      <c r="B312" t="s">
        <v>1</v>
      </c>
      <c r="C312" t="s">
        <v>9</v>
      </c>
      <c r="D312" t="s">
        <v>3</v>
      </c>
      <c r="E312">
        <f>IF(_7[[#This Row],[Vote]]="YEA",1,0)</f>
        <v>0</v>
      </c>
      <c r="F312" cm="1">
        <f t="array" ref="F312">_xlfn.XLOOKUP(Table816212325[Bill],Table2[Bill],Table2[Agree Value])</f>
        <v>0</v>
      </c>
      <c r="G312">
        <f>IF(_7[[#This Row],[Value]]=_7[[#This Row],[Agree]],_7[[#This Row],[Count]],0)</f>
        <v>5</v>
      </c>
      <c r="H312" cm="1">
        <f t="array" ref="H312">_xlfn.XLOOKUP(Table816212325[Bill],Table2[Bill],Table2[Weight?],"Error")</f>
        <v>5</v>
      </c>
    </row>
    <row r="313" spans="1:8" x14ac:dyDescent="0.2">
      <c r="A313" t="s">
        <v>360</v>
      </c>
      <c r="B313" t="s">
        <v>1</v>
      </c>
      <c r="C313" t="s">
        <v>269</v>
      </c>
      <c r="D313" t="s">
        <v>7</v>
      </c>
      <c r="E313">
        <f>IF(_7[[#This Row],[Vote]]="YEA",1,0)</f>
        <v>1</v>
      </c>
      <c r="F313" cm="1">
        <f t="array" ref="F313">_xlfn.XLOOKUP(Table816212325[Bill],Table2[Bill],Table2[Agree Value])</f>
        <v>0</v>
      </c>
      <c r="G313">
        <f>IF(_7[[#This Row],[Value]]=_7[[#This Row],[Agree]],_7[[#This Row],[Count]],0)</f>
        <v>0</v>
      </c>
      <c r="H313" cm="1">
        <f t="array" ref="H313">_xlfn.XLOOKUP(Table816212325[Bill],Table2[Bill],Table2[Weight?],"Error")</f>
        <v>5</v>
      </c>
    </row>
    <row r="314" spans="1:8" x14ac:dyDescent="0.2">
      <c r="A314" t="s">
        <v>361</v>
      </c>
      <c r="B314" t="s">
        <v>1</v>
      </c>
      <c r="C314" t="s">
        <v>203</v>
      </c>
      <c r="D314" t="s">
        <v>3</v>
      </c>
      <c r="E314">
        <f>IF(_7[[#This Row],[Vote]]="YEA",1,0)</f>
        <v>0</v>
      </c>
      <c r="F314" cm="1">
        <f t="array" ref="F314">_xlfn.XLOOKUP(Table816212325[Bill],Table2[Bill],Table2[Agree Value])</f>
        <v>0</v>
      </c>
      <c r="G314">
        <f>IF(_7[[#This Row],[Value]]=_7[[#This Row],[Agree]],_7[[#This Row],[Count]],0)</f>
        <v>5</v>
      </c>
      <c r="H314" cm="1">
        <f t="array" ref="H314">_xlfn.XLOOKUP(Table816212325[Bill],Table2[Bill],Table2[Weight?],"Error")</f>
        <v>5</v>
      </c>
    </row>
    <row r="315" spans="1:8" x14ac:dyDescent="0.2">
      <c r="A315" t="s">
        <v>362</v>
      </c>
      <c r="B315" t="s">
        <v>1</v>
      </c>
      <c r="C315" t="s">
        <v>203</v>
      </c>
      <c r="D315" t="s">
        <v>3</v>
      </c>
      <c r="E315">
        <f>IF(_7[[#This Row],[Vote]]="YEA",1,0)</f>
        <v>0</v>
      </c>
      <c r="F315" cm="1">
        <f t="array" ref="F315">_xlfn.XLOOKUP(Table816212325[Bill],Table2[Bill],Table2[Agree Value])</f>
        <v>0</v>
      </c>
      <c r="G315">
        <f>IF(_7[[#This Row],[Value]]=_7[[#This Row],[Agree]],_7[[#This Row],[Count]],0)</f>
        <v>5</v>
      </c>
      <c r="H315" cm="1">
        <f t="array" ref="H315">_xlfn.XLOOKUP(Table816212325[Bill],Table2[Bill],Table2[Weight?],"Error")</f>
        <v>5</v>
      </c>
    </row>
    <row r="316" spans="1:8" x14ac:dyDescent="0.2">
      <c r="A316" t="s">
        <v>363</v>
      </c>
      <c r="B316" t="s">
        <v>1</v>
      </c>
      <c r="C316" t="s">
        <v>9</v>
      </c>
      <c r="D316" t="s">
        <v>3</v>
      </c>
      <c r="E316">
        <f>IF(_7[[#This Row],[Vote]]="YEA",1,0)</f>
        <v>0</v>
      </c>
      <c r="F316" cm="1">
        <f t="array" ref="F316">_xlfn.XLOOKUP(Table816212325[Bill],Table2[Bill],Table2[Agree Value])</f>
        <v>0</v>
      </c>
      <c r="G316">
        <f>IF(_7[[#This Row],[Value]]=_7[[#This Row],[Agree]],_7[[#This Row],[Count]],0)</f>
        <v>5</v>
      </c>
      <c r="H316" cm="1">
        <f t="array" ref="H316">_xlfn.XLOOKUP(Table816212325[Bill],Table2[Bill],Table2[Weight?],"Error")</f>
        <v>5</v>
      </c>
    </row>
    <row r="317" spans="1:8" x14ac:dyDescent="0.2">
      <c r="A317" t="s">
        <v>364</v>
      </c>
      <c r="B317" t="s">
        <v>1</v>
      </c>
      <c r="C317" t="s">
        <v>365</v>
      </c>
      <c r="D317" t="s">
        <v>3</v>
      </c>
      <c r="E317">
        <f>IF(_7[[#This Row],[Vote]]="YEA",1,0)</f>
        <v>0</v>
      </c>
      <c r="F317" cm="1">
        <f t="array" ref="F317">_xlfn.XLOOKUP(Table816212325[Bill],Table2[Bill],Table2[Agree Value])</f>
        <v>0</v>
      </c>
      <c r="G317">
        <f>IF(_7[[#This Row],[Value]]=_7[[#This Row],[Agree]],_7[[#This Row],[Count]],0)</f>
        <v>5</v>
      </c>
      <c r="H317" cm="1">
        <f t="array" ref="H317">_xlfn.XLOOKUP(Table816212325[Bill],Table2[Bill],Table2[Weight?],"Error")</f>
        <v>5</v>
      </c>
    </row>
    <row r="318" spans="1:8" x14ac:dyDescent="0.2">
      <c r="A318" t="s">
        <v>366</v>
      </c>
      <c r="B318" t="s">
        <v>5</v>
      </c>
      <c r="C318" t="s">
        <v>29</v>
      </c>
      <c r="D318" t="s">
        <v>400</v>
      </c>
      <c r="E318">
        <f>IF(_7[[#This Row],[Vote]]="YEA",1,0)</f>
        <v>0</v>
      </c>
      <c r="F318" cm="1">
        <f t="array" ref="F318">_xlfn.XLOOKUP(Table816212325[Bill],Table2[Bill],Table2[Agree Value])</f>
        <v>0</v>
      </c>
      <c r="G318">
        <f>IF(_7[[#This Row],[Value]]=_7[[#This Row],[Agree]],_7[[#This Row],[Count]],0)</f>
        <v>5</v>
      </c>
      <c r="H318" cm="1">
        <f t="array" ref="H318">_xlfn.XLOOKUP(Table816212325[Bill],Table2[Bill],Table2[Weight?],"Error")</f>
        <v>5</v>
      </c>
    </row>
    <row r="319" spans="1:8" x14ac:dyDescent="0.2">
      <c r="A319" t="s">
        <v>367</v>
      </c>
      <c r="B319" t="s">
        <v>1</v>
      </c>
      <c r="C319" t="s">
        <v>141</v>
      </c>
      <c r="D319" t="s">
        <v>7</v>
      </c>
      <c r="E319">
        <f>IF(_7[[#This Row],[Vote]]="YEA",1,0)</f>
        <v>1</v>
      </c>
      <c r="F319" cm="1">
        <f t="array" ref="F319">_xlfn.XLOOKUP(Table816212325[Bill],Table2[Bill],Table2[Agree Value])</f>
        <v>0</v>
      </c>
      <c r="G319">
        <f>IF(_7[[#This Row],[Value]]=_7[[#This Row],[Agree]],_7[[#This Row],[Count]],0)</f>
        <v>0</v>
      </c>
      <c r="H319" cm="1">
        <f t="array" ref="H319">_xlfn.XLOOKUP(Table816212325[Bill],Table2[Bill],Table2[Weight?],"Error")</f>
        <v>5</v>
      </c>
    </row>
    <row r="320" spans="1:8" x14ac:dyDescent="0.2">
      <c r="A320" t="s">
        <v>368</v>
      </c>
      <c r="B320" t="s">
        <v>5</v>
      </c>
      <c r="C320" t="s">
        <v>66</v>
      </c>
      <c r="D320" t="s">
        <v>7</v>
      </c>
      <c r="E320">
        <f>IF(_7[[#This Row],[Vote]]="YEA",1,0)</f>
        <v>1</v>
      </c>
      <c r="F320" cm="1">
        <f t="array" ref="F320">_xlfn.XLOOKUP(Table816212325[Bill],Table2[Bill],Table2[Agree Value])</f>
        <v>0</v>
      </c>
      <c r="G320">
        <f>IF(_7[[#This Row],[Value]]=_7[[#This Row],[Agree]],_7[[#This Row],[Count]],0)</f>
        <v>0</v>
      </c>
      <c r="H320" cm="1">
        <f t="array" ref="H320">_xlfn.XLOOKUP(Table816212325[Bill],Table2[Bill],Table2[Weight?],"Error")</f>
        <v>5</v>
      </c>
    </row>
    <row r="321" spans="1:8" x14ac:dyDescent="0.2">
      <c r="A321" t="s">
        <v>369</v>
      </c>
      <c r="B321" t="s">
        <v>1</v>
      </c>
      <c r="C321" t="s">
        <v>9</v>
      </c>
      <c r="D321" t="s">
        <v>3</v>
      </c>
      <c r="E321">
        <f>IF(_7[[#This Row],[Vote]]="YEA",1,0)</f>
        <v>0</v>
      </c>
      <c r="F321" cm="1">
        <f t="array" ref="F321">_xlfn.XLOOKUP(Table816212325[Bill],Table2[Bill],Table2[Agree Value])</f>
        <v>0</v>
      </c>
      <c r="G321">
        <f>IF(_7[[#This Row],[Value]]=_7[[#This Row],[Agree]],_7[[#This Row],[Count]],0)</f>
        <v>5</v>
      </c>
      <c r="H321" cm="1">
        <f t="array" ref="H321">_xlfn.XLOOKUP(Table816212325[Bill],Table2[Bill],Table2[Weight?],"Error")</f>
        <v>5</v>
      </c>
    </row>
    <row r="322" spans="1:8" x14ac:dyDescent="0.2">
      <c r="A322" t="s">
        <v>370</v>
      </c>
      <c r="B322" t="s">
        <v>1</v>
      </c>
      <c r="C322" t="s">
        <v>59</v>
      </c>
      <c r="D322" t="s">
        <v>3</v>
      </c>
      <c r="E322">
        <f>IF(_7[[#This Row],[Vote]]="YEA",1,0)</f>
        <v>0</v>
      </c>
      <c r="F322" cm="1">
        <f t="array" ref="F322">_xlfn.XLOOKUP(Table816212325[Bill],Table2[Bill],Table2[Agree Value])</f>
        <v>0</v>
      </c>
      <c r="G322">
        <f>IF(_7[[#This Row],[Value]]=_7[[#This Row],[Agree]],_7[[#This Row],[Count]],0)</f>
        <v>5</v>
      </c>
      <c r="H322" cm="1">
        <f t="array" ref="H322">_xlfn.XLOOKUP(Table816212325[Bill],Table2[Bill],Table2[Weight?],"Error")</f>
        <v>5</v>
      </c>
    </row>
    <row r="323" spans="1:8" x14ac:dyDescent="0.2">
      <c r="A323" t="s">
        <v>371</v>
      </c>
      <c r="B323" t="s">
        <v>5</v>
      </c>
      <c r="C323" t="s">
        <v>15</v>
      </c>
      <c r="D323" t="s">
        <v>7</v>
      </c>
      <c r="E323">
        <f>IF(_7[[#This Row],[Vote]]="YEA",1,0)</f>
        <v>1</v>
      </c>
      <c r="F323" cm="1">
        <f t="array" ref="F323">_xlfn.XLOOKUP(Table816212325[Bill],Table2[Bill],Table2[Agree Value])</f>
        <v>0</v>
      </c>
      <c r="G323">
        <f>IF(_7[[#This Row],[Value]]=_7[[#This Row],[Agree]],_7[[#This Row],[Count]],0)</f>
        <v>0</v>
      </c>
      <c r="H323" cm="1">
        <f t="array" ref="H323">_xlfn.XLOOKUP(Table816212325[Bill],Table2[Bill],Table2[Weight?],"Error")</f>
        <v>5</v>
      </c>
    </row>
    <row r="324" spans="1:8" x14ac:dyDescent="0.2">
      <c r="A324" t="s">
        <v>372</v>
      </c>
      <c r="B324" t="s">
        <v>1</v>
      </c>
      <c r="C324" t="s">
        <v>120</v>
      </c>
      <c r="D324" t="s">
        <v>3</v>
      </c>
      <c r="E324">
        <f>IF(_7[[#This Row],[Vote]]="YEA",1,0)</f>
        <v>0</v>
      </c>
      <c r="F324" cm="1">
        <f t="array" ref="F324">_xlfn.XLOOKUP(Table816212325[Bill],Table2[Bill],Table2[Agree Value])</f>
        <v>0</v>
      </c>
      <c r="G324">
        <f>IF(_7[[#This Row],[Value]]=_7[[#This Row],[Agree]],_7[[#This Row],[Count]],0)</f>
        <v>5</v>
      </c>
      <c r="H324" cm="1">
        <f t="array" ref="H324">_xlfn.XLOOKUP(Table816212325[Bill],Table2[Bill],Table2[Weight?],"Error")</f>
        <v>5</v>
      </c>
    </row>
    <row r="325" spans="1:8" x14ac:dyDescent="0.2">
      <c r="A325" t="s">
        <v>373</v>
      </c>
      <c r="B325" t="s">
        <v>1</v>
      </c>
      <c r="C325" t="s">
        <v>194</v>
      </c>
      <c r="D325" t="s">
        <v>3</v>
      </c>
      <c r="E325">
        <f>IF(_7[[#This Row],[Vote]]="YEA",1,0)</f>
        <v>0</v>
      </c>
      <c r="F325" cm="1">
        <f t="array" ref="F325">_xlfn.XLOOKUP(Table816212325[Bill],Table2[Bill],Table2[Agree Value])</f>
        <v>0</v>
      </c>
      <c r="G325">
        <f>IF(_7[[#This Row],[Value]]=_7[[#This Row],[Agree]],_7[[#This Row],[Count]],0)</f>
        <v>5</v>
      </c>
      <c r="H325" cm="1">
        <f t="array" ref="H325">_xlfn.XLOOKUP(Table816212325[Bill],Table2[Bill],Table2[Weight?],"Error")</f>
        <v>5</v>
      </c>
    </row>
    <row r="326" spans="1:8" x14ac:dyDescent="0.2">
      <c r="A326" t="s">
        <v>374</v>
      </c>
      <c r="B326" t="s">
        <v>1</v>
      </c>
      <c r="C326" t="s">
        <v>169</v>
      </c>
      <c r="D326" t="s">
        <v>3</v>
      </c>
      <c r="E326">
        <f>IF(_7[[#This Row],[Vote]]="YEA",1,0)</f>
        <v>0</v>
      </c>
      <c r="F326" cm="1">
        <f t="array" ref="F326">_xlfn.XLOOKUP(Table816212325[Bill],Table2[Bill],Table2[Agree Value])</f>
        <v>0</v>
      </c>
      <c r="G326">
        <f>IF(_7[[#This Row],[Value]]=_7[[#This Row],[Agree]],_7[[#This Row],[Count]],0)</f>
        <v>5</v>
      </c>
      <c r="H326" cm="1">
        <f t="array" ref="H326">_xlfn.XLOOKUP(Table816212325[Bill],Table2[Bill],Table2[Weight?],"Error")</f>
        <v>5</v>
      </c>
    </row>
    <row r="327" spans="1:8" x14ac:dyDescent="0.2">
      <c r="A327" t="s">
        <v>375</v>
      </c>
      <c r="B327" t="s">
        <v>1</v>
      </c>
      <c r="C327" t="s">
        <v>9</v>
      </c>
      <c r="D327" t="s">
        <v>3</v>
      </c>
      <c r="E327">
        <f>IF(_7[[#This Row],[Vote]]="YEA",1,0)</f>
        <v>0</v>
      </c>
      <c r="F327" cm="1">
        <f t="array" ref="F327">_xlfn.XLOOKUP(Table816212325[Bill],Table2[Bill],Table2[Agree Value])</f>
        <v>0</v>
      </c>
      <c r="G327">
        <f>IF(_7[[#This Row],[Value]]=_7[[#This Row],[Agree]],_7[[#This Row],[Count]],0)</f>
        <v>5</v>
      </c>
      <c r="H327" cm="1">
        <f t="array" ref="H327">_xlfn.XLOOKUP(Table816212325[Bill],Table2[Bill],Table2[Weight?],"Error")</f>
        <v>5</v>
      </c>
    </row>
    <row r="328" spans="1:8" x14ac:dyDescent="0.2">
      <c r="A328" t="s">
        <v>376</v>
      </c>
      <c r="B328" t="s">
        <v>5</v>
      </c>
      <c r="C328" t="s">
        <v>39</v>
      </c>
      <c r="D328" t="s">
        <v>7</v>
      </c>
      <c r="E328">
        <f>IF(_7[[#This Row],[Vote]]="YEA",1,0)</f>
        <v>1</v>
      </c>
      <c r="F328" cm="1">
        <f t="array" ref="F328">_xlfn.XLOOKUP(Table816212325[Bill],Table2[Bill],Table2[Agree Value])</f>
        <v>0</v>
      </c>
      <c r="G328">
        <f>IF(_7[[#This Row],[Value]]=_7[[#This Row],[Agree]],_7[[#This Row],[Count]],0)</f>
        <v>0</v>
      </c>
      <c r="H328" cm="1">
        <f t="array" ref="H328">_xlfn.XLOOKUP(Table816212325[Bill],Table2[Bill],Table2[Weight?],"Error")</f>
        <v>5</v>
      </c>
    </row>
    <row r="329" spans="1:8" x14ac:dyDescent="0.2">
      <c r="A329" t="s">
        <v>377</v>
      </c>
      <c r="B329" t="s">
        <v>1</v>
      </c>
      <c r="C329" t="s">
        <v>24</v>
      </c>
      <c r="D329" t="s">
        <v>3</v>
      </c>
      <c r="E329">
        <f>IF(_7[[#This Row],[Vote]]="YEA",1,0)</f>
        <v>0</v>
      </c>
      <c r="F329" cm="1">
        <f t="array" ref="F329">_xlfn.XLOOKUP(Table816212325[Bill],Table2[Bill],Table2[Agree Value])</f>
        <v>0</v>
      </c>
      <c r="G329">
        <f>IF(_7[[#This Row],[Value]]=_7[[#This Row],[Agree]],_7[[#This Row],[Count]],0)</f>
        <v>5</v>
      </c>
      <c r="H329" cm="1">
        <f t="array" ref="H329">_xlfn.XLOOKUP(Table816212325[Bill],Table2[Bill],Table2[Weight?],"Error")</f>
        <v>5</v>
      </c>
    </row>
    <row r="330" spans="1:8" x14ac:dyDescent="0.2">
      <c r="A330" t="s">
        <v>378</v>
      </c>
      <c r="B330" t="s">
        <v>1</v>
      </c>
      <c r="C330" t="s">
        <v>62</v>
      </c>
      <c r="D330" t="s">
        <v>3</v>
      </c>
      <c r="E330">
        <f>IF(_7[[#This Row],[Vote]]="YEA",1,0)</f>
        <v>0</v>
      </c>
      <c r="F330" cm="1">
        <f t="array" ref="F330">_xlfn.XLOOKUP(Table816212325[Bill],Table2[Bill],Table2[Agree Value])</f>
        <v>0</v>
      </c>
      <c r="G330">
        <f>IF(_7[[#This Row],[Value]]=_7[[#This Row],[Agree]],_7[[#This Row],[Count]],0)</f>
        <v>5</v>
      </c>
      <c r="H330" cm="1">
        <f t="array" ref="H330">_xlfn.XLOOKUP(Table816212325[Bill],Table2[Bill],Table2[Weight?],"Error")</f>
        <v>5</v>
      </c>
    </row>
    <row r="331" spans="1:8" x14ac:dyDescent="0.2">
      <c r="A331" t="s">
        <v>379</v>
      </c>
      <c r="B331" t="s">
        <v>1</v>
      </c>
      <c r="C331" t="s">
        <v>62</v>
      </c>
      <c r="D331" t="s">
        <v>3</v>
      </c>
      <c r="E331">
        <f>IF(_7[[#This Row],[Vote]]="YEA",1,0)</f>
        <v>0</v>
      </c>
      <c r="F331" cm="1">
        <f t="array" ref="F331">_xlfn.XLOOKUP(Table816212325[Bill],Table2[Bill],Table2[Agree Value])</f>
        <v>0</v>
      </c>
      <c r="G331">
        <f>IF(_7[[#This Row],[Value]]=_7[[#This Row],[Agree]],_7[[#This Row],[Count]],0)</f>
        <v>5</v>
      </c>
      <c r="H331" cm="1">
        <f t="array" ref="H331">_xlfn.XLOOKUP(Table816212325[Bill],Table2[Bill],Table2[Weight?],"Error")</f>
        <v>5</v>
      </c>
    </row>
    <row r="332" spans="1:8" x14ac:dyDescent="0.2">
      <c r="A332" t="s">
        <v>380</v>
      </c>
      <c r="B332" t="s">
        <v>1</v>
      </c>
      <c r="C332" t="s">
        <v>219</v>
      </c>
      <c r="D332" t="s">
        <v>3</v>
      </c>
      <c r="E332">
        <f>IF(_7[[#This Row],[Vote]]="YEA",1,0)</f>
        <v>0</v>
      </c>
      <c r="F332" cm="1">
        <f t="array" ref="F332">_xlfn.XLOOKUP(Table816212325[Bill],Table2[Bill],Table2[Agree Value])</f>
        <v>0</v>
      </c>
      <c r="G332">
        <f>IF(_7[[#This Row],[Value]]=_7[[#This Row],[Agree]],_7[[#This Row],[Count]],0)</f>
        <v>5</v>
      </c>
      <c r="H332" cm="1">
        <f t="array" ref="H332">_xlfn.XLOOKUP(Table816212325[Bill],Table2[Bill],Table2[Weight?],"Error")</f>
        <v>5</v>
      </c>
    </row>
    <row r="333" spans="1:8" x14ac:dyDescent="0.2">
      <c r="A333" t="s">
        <v>381</v>
      </c>
      <c r="B333" t="s">
        <v>5</v>
      </c>
      <c r="C333" t="s">
        <v>66</v>
      </c>
      <c r="D333" t="s">
        <v>7</v>
      </c>
      <c r="E333">
        <f>IF(_7[[#This Row],[Vote]]="YEA",1,0)</f>
        <v>1</v>
      </c>
      <c r="F333" cm="1">
        <f t="array" ref="F333">_xlfn.XLOOKUP(Table816212325[Bill],Table2[Bill],Table2[Agree Value])</f>
        <v>0</v>
      </c>
      <c r="G333">
        <f>IF(_7[[#This Row],[Value]]=_7[[#This Row],[Agree]],_7[[#This Row],[Count]],0)</f>
        <v>0</v>
      </c>
      <c r="H333" cm="1">
        <f t="array" ref="H333">_xlfn.XLOOKUP(Table816212325[Bill],Table2[Bill],Table2[Weight?],"Error")</f>
        <v>5</v>
      </c>
    </row>
    <row r="334" spans="1:8" x14ac:dyDescent="0.2">
      <c r="A334" t="s">
        <v>382</v>
      </c>
      <c r="B334" t="s">
        <v>5</v>
      </c>
      <c r="C334" t="s">
        <v>141</v>
      </c>
      <c r="D334" t="s">
        <v>7</v>
      </c>
      <c r="E334">
        <f>IF(_7[[#This Row],[Vote]]="YEA",1,0)</f>
        <v>1</v>
      </c>
      <c r="F334" cm="1">
        <f t="array" ref="F334">_xlfn.XLOOKUP(Table816212325[Bill],Table2[Bill],Table2[Agree Value])</f>
        <v>0</v>
      </c>
      <c r="G334">
        <f>IF(_7[[#This Row],[Value]]=_7[[#This Row],[Agree]],_7[[#This Row],[Count]],0)</f>
        <v>0</v>
      </c>
      <c r="H334" cm="1">
        <f t="array" ref="H334">_xlfn.XLOOKUP(Table816212325[Bill],Table2[Bill],Table2[Weight?],"Error")</f>
        <v>5</v>
      </c>
    </row>
    <row r="335" spans="1:8" x14ac:dyDescent="0.2">
      <c r="A335" t="s">
        <v>383</v>
      </c>
      <c r="B335" t="s">
        <v>5</v>
      </c>
      <c r="C335" t="s">
        <v>6</v>
      </c>
      <c r="D335" t="s">
        <v>7</v>
      </c>
      <c r="E335">
        <f>IF(_7[[#This Row],[Vote]]="YEA",1,0)</f>
        <v>1</v>
      </c>
      <c r="F335" cm="1">
        <f t="array" ref="F335">_xlfn.XLOOKUP(Table816212325[Bill],Table2[Bill],Table2[Agree Value])</f>
        <v>0</v>
      </c>
      <c r="G335">
        <f>IF(_7[[#This Row],[Value]]=_7[[#This Row],[Agree]],_7[[#This Row],[Count]],0)</f>
        <v>0</v>
      </c>
      <c r="H335" cm="1">
        <f t="array" ref="H335">_xlfn.XLOOKUP(Table816212325[Bill],Table2[Bill],Table2[Weight?],"Error")</f>
        <v>5</v>
      </c>
    </row>
    <row r="336" spans="1:8" x14ac:dyDescent="0.2">
      <c r="A336" t="s">
        <v>384</v>
      </c>
      <c r="B336" t="s">
        <v>5</v>
      </c>
      <c r="C336" t="s">
        <v>36</v>
      </c>
      <c r="D336" t="s">
        <v>7</v>
      </c>
      <c r="E336">
        <f>IF(_7[[#This Row],[Vote]]="YEA",1,0)</f>
        <v>1</v>
      </c>
      <c r="F336" cm="1">
        <f t="array" ref="F336">_xlfn.XLOOKUP(Table816212325[Bill],Table2[Bill],Table2[Agree Value])</f>
        <v>0</v>
      </c>
      <c r="G336">
        <f>IF(_7[[#This Row],[Value]]=_7[[#This Row],[Agree]],_7[[#This Row],[Count]],0)</f>
        <v>0</v>
      </c>
      <c r="H336" cm="1">
        <f t="array" ref="H336">_xlfn.XLOOKUP(Table816212325[Bill],Table2[Bill],Table2[Weight?],"Error")</f>
        <v>5</v>
      </c>
    </row>
    <row r="337" spans="1:8" x14ac:dyDescent="0.2">
      <c r="A337" t="s">
        <v>385</v>
      </c>
      <c r="B337" t="s">
        <v>5</v>
      </c>
      <c r="C337" t="s">
        <v>75</v>
      </c>
      <c r="D337" t="s">
        <v>7</v>
      </c>
      <c r="E337">
        <f>IF(_7[[#This Row],[Vote]]="YEA",1,0)</f>
        <v>1</v>
      </c>
      <c r="F337" cm="1">
        <f t="array" ref="F337">_xlfn.XLOOKUP(Table816212325[Bill],Table2[Bill],Table2[Agree Value])</f>
        <v>0</v>
      </c>
      <c r="G337">
        <f>IF(_7[[#This Row],[Value]]=_7[[#This Row],[Agree]],_7[[#This Row],[Count]],0)</f>
        <v>0</v>
      </c>
      <c r="H337" cm="1">
        <f t="array" ref="H337">_xlfn.XLOOKUP(Table816212325[Bill],Table2[Bill],Table2[Weight?],"Error")</f>
        <v>5</v>
      </c>
    </row>
    <row r="338" spans="1:8" x14ac:dyDescent="0.2">
      <c r="A338" t="s">
        <v>386</v>
      </c>
      <c r="B338" t="s">
        <v>5</v>
      </c>
      <c r="C338" t="s">
        <v>387</v>
      </c>
      <c r="D338" t="s">
        <v>7</v>
      </c>
      <c r="E338">
        <f>IF(_7[[#This Row],[Vote]]="YEA",1,0)</f>
        <v>1</v>
      </c>
      <c r="F338" cm="1">
        <f t="array" ref="F338">_xlfn.XLOOKUP(Table816212325[Bill],Table2[Bill],Table2[Agree Value])</f>
        <v>0</v>
      </c>
      <c r="G338">
        <f>IF(_7[[#This Row],[Value]]=_7[[#This Row],[Agree]],_7[[#This Row],[Count]],0)</f>
        <v>0</v>
      </c>
      <c r="H338" cm="1">
        <f t="array" ref="H338">_xlfn.XLOOKUP(Table816212325[Bill],Table2[Bill],Table2[Weight?],"Error")</f>
        <v>5</v>
      </c>
    </row>
    <row r="339" spans="1:8" x14ac:dyDescent="0.2">
      <c r="A339" t="s">
        <v>388</v>
      </c>
      <c r="B339" t="s">
        <v>1</v>
      </c>
      <c r="C339" t="s">
        <v>2</v>
      </c>
      <c r="D339" t="s">
        <v>3</v>
      </c>
      <c r="E339">
        <f>IF(_7[[#This Row],[Vote]]="YEA",1,0)</f>
        <v>0</v>
      </c>
      <c r="F339" cm="1">
        <f t="array" ref="F339">_xlfn.XLOOKUP(Table816212325[Bill],Table2[Bill],Table2[Agree Value])</f>
        <v>0</v>
      </c>
      <c r="G339">
        <f>IF(_7[[#This Row],[Value]]=_7[[#This Row],[Agree]],_7[[#This Row],[Count]],0)</f>
        <v>5</v>
      </c>
      <c r="H339" cm="1">
        <f t="array" ref="H339">_xlfn.XLOOKUP(Table816212325[Bill],Table2[Bill],Table2[Weight?],"Error")</f>
        <v>5</v>
      </c>
    </row>
    <row r="340" spans="1:8" x14ac:dyDescent="0.2">
      <c r="A340" t="s">
        <v>389</v>
      </c>
      <c r="B340" t="s">
        <v>5</v>
      </c>
      <c r="C340" t="s">
        <v>2</v>
      </c>
      <c r="D340" t="s">
        <v>7</v>
      </c>
      <c r="E340">
        <f>IF(_7[[#This Row],[Vote]]="YEA",1,0)</f>
        <v>1</v>
      </c>
      <c r="F340" cm="1">
        <f t="array" ref="F340">_xlfn.XLOOKUP(Table816212325[Bill],Table2[Bill],Table2[Agree Value])</f>
        <v>0</v>
      </c>
      <c r="G340">
        <f>IF(_7[[#This Row],[Value]]=_7[[#This Row],[Agree]],_7[[#This Row],[Count]],0)</f>
        <v>0</v>
      </c>
      <c r="H340" cm="1">
        <f t="array" ref="H340">_xlfn.XLOOKUP(Table816212325[Bill],Table2[Bill],Table2[Weight?],"Error")</f>
        <v>5</v>
      </c>
    </row>
    <row r="341" spans="1:8" x14ac:dyDescent="0.2">
      <c r="A341" t="s">
        <v>390</v>
      </c>
      <c r="B341" t="s">
        <v>5</v>
      </c>
      <c r="C341" t="s">
        <v>15</v>
      </c>
      <c r="D341" t="s">
        <v>7</v>
      </c>
      <c r="E341">
        <f>IF(_7[[#This Row],[Vote]]="YEA",1,0)</f>
        <v>1</v>
      </c>
      <c r="F341" cm="1">
        <f t="array" ref="F341">_xlfn.XLOOKUP(Table816212325[Bill],Table2[Bill],Table2[Agree Value])</f>
        <v>0</v>
      </c>
      <c r="G341">
        <f>IF(_7[[#This Row],[Value]]=_7[[#This Row],[Agree]],_7[[#This Row],[Count]],0)</f>
        <v>0</v>
      </c>
      <c r="H341" cm="1">
        <f t="array" ref="H341">_xlfn.XLOOKUP(Table816212325[Bill],Table2[Bill],Table2[Weight?],"Error")</f>
        <v>5</v>
      </c>
    </row>
    <row r="342" spans="1:8" x14ac:dyDescent="0.2">
      <c r="A342" t="s">
        <v>391</v>
      </c>
      <c r="B342" t="s">
        <v>1</v>
      </c>
      <c r="C342" t="s">
        <v>9</v>
      </c>
      <c r="D342" t="s">
        <v>3</v>
      </c>
      <c r="E342">
        <f>IF(_7[[#This Row],[Vote]]="YEA",1,0)</f>
        <v>0</v>
      </c>
      <c r="F342" cm="1">
        <f t="array" ref="F342">_xlfn.XLOOKUP(Table816212325[Bill],Table2[Bill],Table2[Agree Value])</f>
        <v>0</v>
      </c>
      <c r="G342">
        <f>IF(_7[[#This Row],[Value]]=_7[[#This Row],[Agree]],_7[[#This Row],[Count]],0)</f>
        <v>5</v>
      </c>
      <c r="H342" cm="1">
        <f t="array" ref="H342">_xlfn.XLOOKUP(Table816212325[Bill],Table2[Bill],Table2[Weight?],"Error")</f>
        <v>5</v>
      </c>
    </row>
    <row r="343" spans="1:8" x14ac:dyDescent="0.2">
      <c r="A343" t="s">
        <v>392</v>
      </c>
      <c r="B343" t="s">
        <v>1</v>
      </c>
      <c r="C343" t="s">
        <v>219</v>
      </c>
      <c r="D343" t="s">
        <v>3</v>
      </c>
      <c r="E343">
        <f>IF(_7[[#This Row],[Vote]]="YEA",1,0)</f>
        <v>0</v>
      </c>
      <c r="F343" cm="1">
        <f t="array" ref="F343">_xlfn.XLOOKUP(Table816212325[Bill],Table2[Bill],Table2[Agree Value])</f>
        <v>0</v>
      </c>
      <c r="G343">
        <f>IF(_7[[#This Row],[Value]]=_7[[#This Row],[Agree]],_7[[#This Row],[Count]],0)</f>
        <v>5</v>
      </c>
      <c r="H343" cm="1">
        <f t="array" ref="H343">_xlfn.XLOOKUP(Table816212325[Bill],Table2[Bill],Table2[Weight?],"Error")</f>
        <v>5</v>
      </c>
    </row>
    <row r="344" spans="1:8" x14ac:dyDescent="0.2">
      <c r="A344" t="s">
        <v>393</v>
      </c>
      <c r="B344" t="s">
        <v>5</v>
      </c>
      <c r="C344" t="s">
        <v>39</v>
      </c>
      <c r="D344" t="s">
        <v>7</v>
      </c>
      <c r="E344">
        <f>IF(_7[[#This Row],[Vote]]="YEA",1,0)</f>
        <v>1</v>
      </c>
      <c r="F344" cm="1">
        <f t="array" ref="F344">_xlfn.XLOOKUP(Table816212325[Bill],Table2[Bill],Table2[Agree Value])</f>
        <v>0</v>
      </c>
      <c r="G344">
        <f>IF(_7[[#This Row],[Value]]=_7[[#This Row],[Agree]],_7[[#This Row],[Count]],0)</f>
        <v>0</v>
      </c>
      <c r="H344" cm="1">
        <f t="array" ref="H344">_xlfn.XLOOKUP(Table816212325[Bill],Table2[Bill],Table2[Weight?],"Error")</f>
        <v>5</v>
      </c>
    </row>
    <row r="345" spans="1:8" x14ac:dyDescent="0.2">
      <c r="A345" t="s">
        <v>394</v>
      </c>
      <c r="B345" t="s">
        <v>1</v>
      </c>
      <c r="C345" t="s">
        <v>64</v>
      </c>
      <c r="D345" t="s">
        <v>7</v>
      </c>
      <c r="E345">
        <f>IF(_7[[#This Row],[Vote]]="YEA",1,0)</f>
        <v>1</v>
      </c>
      <c r="F345" cm="1">
        <f t="array" ref="F345">_xlfn.XLOOKUP(Table816212325[Bill],Table2[Bill],Table2[Agree Value])</f>
        <v>0</v>
      </c>
      <c r="G345">
        <f>IF(_7[[#This Row],[Value]]=_7[[#This Row],[Agree]],_7[[#This Row],[Count]],0)</f>
        <v>0</v>
      </c>
      <c r="H345" cm="1">
        <f t="array" ref="H345">_xlfn.XLOOKUP(Table816212325[Bill],Table2[Bill],Table2[Weight?],"Error")</f>
        <v>5</v>
      </c>
    </row>
    <row r="346" spans="1:8" x14ac:dyDescent="0.2">
      <c r="A346" t="s">
        <v>395</v>
      </c>
      <c r="B346" t="s">
        <v>5</v>
      </c>
      <c r="C346" t="s">
        <v>39</v>
      </c>
      <c r="D346" t="s">
        <v>7</v>
      </c>
      <c r="E346">
        <f>IF(_7[[#This Row],[Vote]]="YEA",1,0)</f>
        <v>1</v>
      </c>
      <c r="F346" cm="1">
        <f t="array" ref="F346">_xlfn.XLOOKUP(Table816212325[Bill],Table2[Bill],Table2[Agree Value])</f>
        <v>0</v>
      </c>
      <c r="G346">
        <f>IF(_7[[#This Row],[Value]]=_7[[#This Row],[Agree]],_7[[#This Row],[Count]],0)</f>
        <v>0</v>
      </c>
      <c r="H346" cm="1">
        <f t="array" ref="H346">_xlfn.XLOOKUP(Table816212325[Bill],Table2[Bill],Table2[Weight?],"Error")</f>
        <v>5</v>
      </c>
    </row>
    <row r="347" spans="1:8" x14ac:dyDescent="0.2">
      <c r="A347" t="s">
        <v>396</v>
      </c>
      <c r="B347" t="s">
        <v>1</v>
      </c>
      <c r="C347" t="s">
        <v>42</v>
      </c>
      <c r="D347" t="s">
        <v>3</v>
      </c>
      <c r="E347">
        <f>IF(_7[[#This Row],[Vote]]="YEA",1,0)</f>
        <v>0</v>
      </c>
      <c r="F347" cm="1">
        <f t="array" ref="F347">_xlfn.XLOOKUP(Table816212325[Bill],Table2[Bill],Table2[Agree Value])</f>
        <v>0</v>
      </c>
      <c r="G347">
        <f>IF(_7[[#This Row],[Value]]=_7[[#This Row],[Agree]],_7[[#This Row],[Count]],0)</f>
        <v>5</v>
      </c>
      <c r="H347" cm="1">
        <f t="array" ref="H347">_xlfn.XLOOKUP(Table816212325[Bill],Table2[Bill],Table2[Weight?],"Error")</f>
        <v>5</v>
      </c>
    </row>
    <row r="348" spans="1:8" x14ac:dyDescent="0.2">
      <c r="A348" t="s">
        <v>397</v>
      </c>
      <c r="B348" t="s">
        <v>1</v>
      </c>
      <c r="C348" t="s">
        <v>9</v>
      </c>
      <c r="D348" t="s">
        <v>3</v>
      </c>
      <c r="E348">
        <f>IF(_7[[#This Row],[Vote]]="YEA",1,0)</f>
        <v>0</v>
      </c>
      <c r="F348" cm="1">
        <f t="array" ref="F348">_xlfn.XLOOKUP(Table816212325[Bill],Table2[Bill],Table2[Agree Value])</f>
        <v>0</v>
      </c>
      <c r="G348">
        <f>IF(_7[[#This Row],[Value]]=_7[[#This Row],[Agree]],_7[[#This Row],[Count]],0)</f>
        <v>5</v>
      </c>
      <c r="H348" cm="1">
        <f t="array" ref="H348">_xlfn.XLOOKUP(Table816212325[Bill],Table2[Bill],Table2[Weight?],"Error")</f>
        <v>5</v>
      </c>
    </row>
    <row r="349" spans="1:8" x14ac:dyDescent="0.2">
      <c r="A349" t="s">
        <v>497</v>
      </c>
      <c r="B349" t="s">
        <v>5</v>
      </c>
      <c r="C349" t="s">
        <v>64</v>
      </c>
      <c r="D349" t="s">
        <v>7</v>
      </c>
      <c r="E349">
        <f>IF(_7[[#This Row],[Vote]]="YEA",1,0)</f>
        <v>1</v>
      </c>
      <c r="F349" cm="1">
        <f t="array" ref="F349">_xlfn.XLOOKUP(Table816212325[Bill],Table2[Bill],Table2[Agree Value])</f>
        <v>0</v>
      </c>
      <c r="G349">
        <f>IF(_7[[#This Row],[Value]]=_7[[#This Row],[Agree]],_7[[#This Row],[Count]],0)</f>
        <v>0</v>
      </c>
      <c r="H349" cm="1">
        <f t="array" ref="H349">_xlfn.XLOOKUP(Table816212325[Bill],Table2[Bill],Table2[Weight?],"Error")</f>
        <v>5</v>
      </c>
    </row>
    <row r="350" spans="1:8" x14ac:dyDescent="0.2">
      <c r="A350" t="s">
        <v>398</v>
      </c>
      <c r="B350" t="s">
        <v>1</v>
      </c>
      <c r="C350" t="s">
        <v>219</v>
      </c>
      <c r="D350" t="s">
        <v>3</v>
      </c>
      <c r="E350">
        <f>IF(_7[[#This Row],[Vote]]="YEA",1,0)</f>
        <v>0</v>
      </c>
      <c r="F350" cm="1">
        <f t="array" ref="F350">_xlfn.XLOOKUP(Table816212325[Bill],Table2[Bill],Table2[Agree Value])</f>
        <v>0</v>
      </c>
      <c r="G350">
        <f>IF(_7[[#This Row],[Value]]=_7[[#This Row],[Agree]],_7[[#This Row],[Count]],0)</f>
        <v>5</v>
      </c>
      <c r="H350" cm="1">
        <f t="array" ref="H350">_xlfn.XLOOKUP(Table816212325[Bill],Table2[Bill],Table2[Weight?],"Error")</f>
        <v>5</v>
      </c>
    </row>
    <row r="351" spans="1:8" x14ac:dyDescent="0.2">
      <c r="A351" t="s">
        <v>399</v>
      </c>
      <c r="B351" t="s">
        <v>5</v>
      </c>
      <c r="C351" t="s">
        <v>89</v>
      </c>
      <c r="D351" t="s">
        <v>7</v>
      </c>
      <c r="E351">
        <f>IF(_7[[#This Row],[Vote]]="YEA",1,0)</f>
        <v>1</v>
      </c>
      <c r="F351" cm="1">
        <f t="array" ref="F351">_xlfn.XLOOKUP(Table816212325[Bill],Table2[Bill],Table2[Agree Value])</f>
        <v>0</v>
      </c>
      <c r="G351">
        <f>IF(_7[[#This Row],[Value]]=_7[[#This Row],[Agree]],_7[[#This Row],[Count]],0)</f>
        <v>0</v>
      </c>
      <c r="H351" cm="1">
        <f t="array" ref="H351">_xlfn.XLOOKUP(Table816212325[Bill],Table2[Bill],Table2[Weight?],"Error")</f>
        <v>5</v>
      </c>
    </row>
    <row r="352" spans="1:8" x14ac:dyDescent="0.2">
      <c r="A352" t="s">
        <v>401</v>
      </c>
      <c r="B352" t="s">
        <v>1</v>
      </c>
      <c r="C352" t="s">
        <v>66</v>
      </c>
      <c r="D352" t="s">
        <v>3</v>
      </c>
      <c r="E352">
        <f>IF(_7[[#This Row],[Vote]]="YEA",1,0)</f>
        <v>0</v>
      </c>
      <c r="F352" cm="1">
        <f t="array" ref="F352">_xlfn.XLOOKUP(Table816212325[Bill],Table2[Bill],Table2[Agree Value])</f>
        <v>0</v>
      </c>
      <c r="G352">
        <f>IF(_7[[#This Row],[Value]]=_7[[#This Row],[Agree]],_7[[#This Row],[Count]],0)</f>
        <v>5</v>
      </c>
      <c r="H352" cm="1">
        <f t="array" ref="H352">_xlfn.XLOOKUP(Table816212325[Bill],Table2[Bill],Table2[Weight?],"Error")</f>
        <v>5</v>
      </c>
    </row>
    <row r="353" spans="1:8" x14ac:dyDescent="0.2">
      <c r="A353" t="s">
        <v>402</v>
      </c>
      <c r="B353" t="s">
        <v>1</v>
      </c>
      <c r="C353" t="s">
        <v>62</v>
      </c>
      <c r="D353" t="s">
        <v>3</v>
      </c>
      <c r="E353">
        <f>IF(_7[[#This Row],[Vote]]="YEA",1,0)</f>
        <v>0</v>
      </c>
      <c r="F353" cm="1">
        <f t="array" ref="F353">_xlfn.XLOOKUP(Table816212325[Bill],Table2[Bill],Table2[Agree Value])</f>
        <v>0</v>
      </c>
      <c r="G353">
        <f>IF(_7[[#This Row],[Value]]=_7[[#This Row],[Agree]],_7[[#This Row],[Count]],0)</f>
        <v>5</v>
      </c>
      <c r="H353" cm="1">
        <f t="array" ref="H353">_xlfn.XLOOKUP(Table816212325[Bill],Table2[Bill],Table2[Weight?],"Error")</f>
        <v>5</v>
      </c>
    </row>
    <row r="354" spans="1:8" x14ac:dyDescent="0.2">
      <c r="A354" t="s">
        <v>403</v>
      </c>
      <c r="B354" t="s">
        <v>1</v>
      </c>
      <c r="C354" t="s">
        <v>9</v>
      </c>
      <c r="D354" t="s">
        <v>3</v>
      </c>
      <c r="E354">
        <f>IF(_7[[#This Row],[Vote]]="YEA",1,0)</f>
        <v>0</v>
      </c>
      <c r="F354" cm="1">
        <f t="array" ref="F354">_xlfn.XLOOKUP(Table816212325[Bill],Table2[Bill],Table2[Agree Value])</f>
        <v>0</v>
      </c>
      <c r="G354">
        <f>IF(_7[[#This Row],[Value]]=_7[[#This Row],[Agree]],_7[[#This Row],[Count]],0)</f>
        <v>5</v>
      </c>
      <c r="H354" cm="1">
        <f t="array" ref="H354">_xlfn.XLOOKUP(Table816212325[Bill],Table2[Bill],Table2[Weight?],"Error")</f>
        <v>5</v>
      </c>
    </row>
    <row r="355" spans="1:8" x14ac:dyDescent="0.2">
      <c r="A355" t="s">
        <v>404</v>
      </c>
      <c r="B355" t="s">
        <v>1</v>
      </c>
      <c r="C355" t="s">
        <v>62</v>
      </c>
      <c r="D355" t="s">
        <v>3</v>
      </c>
      <c r="E355">
        <f>IF(_7[[#This Row],[Vote]]="YEA",1,0)</f>
        <v>0</v>
      </c>
      <c r="F355" cm="1">
        <f t="array" ref="F355">_xlfn.XLOOKUP(Table816212325[Bill],Table2[Bill],Table2[Agree Value])</f>
        <v>0</v>
      </c>
      <c r="G355">
        <f>IF(_7[[#This Row],[Value]]=_7[[#This Row],[Agree]],_7[[#This Row],[Count]],0)</f>
        <v>5</v>
      </c>
      <c r="H355" cm="1">
        <f t="array" ref="H355">_xlfn.XLOOKUP(Table816212325[Bill],Table2[Bill],Table2[Weight?],"Error")</f>
        <v>5</v>
      </c>
    </row>
    <row r="356" spans="1:8" x14ac:dyDescent="0.2">
      <c r="A356" t="s">
        <v>405</v>
      </c>
      <c r="B356" t="s">
        <v>1</v>
      </c>
      <c r="C356" t="s">
        <v>45</v>
      </c>
      <c r="D356" t="s">
        <v>3</v>
      </c>
      <c r="E356">
        <f>IF(_7[[#This Row],[Vote]]="YEA",1,0)</f>
        <v>0</v>
      </c>
      <c r="F356" cm="1">
        <f t="array" ref="F356">_xlfn.XLOOKUP(Table816212325[Bill],Table2[Bill],Table2[Agree Value])</f>
        <v>0</v>
      </c>
      <c r="G356">
        <f>IF(_7[[#This Row],[Value]]=_7[[#This Row],[Agree]],_7[[#This Row],[Count]],0)</f>
        <v>5</v>
      </c>
      <c r="H356" cm="1">
        <f t="array" ref="H356">_xlfn.XLOOKUP(Table816212325[Bill],Table2[Bill],Table2[Weight?],"Error")</f>
        <v>5</v>
      </c>
    </row>
    <row r="357" spans="1:8" x14ac:dyDescent="0.2">
      <c r="A357" t="s">
        <v>406</v>
      </c>
      <c r="B357" t="s">
        <v>1</v>
      </c>
      <c r="C357" t="s">
        <v>141</v>
      </c>
      <c r="D357" t="s">
        <v>3</v>
      </c>
      <c r="E357">
        <f>IF(_7[[#This Row],[Vote]]="YEA",1,0)</f>
        <v>0</v>
      </c>
      <c r="F357" cm="1">
        <f t="array" ref="F357">_xlfn.XLOOKUP(Table816212325[Bill],Table2[Bill],Table2[Agree Value])</f>
        <v>0</v>
      </c>
      <c r="G357">
        <f>IF(_7[[#This Row],[Value]]=_7[[#This Row],[Agree]],_7[[#This Row],[Count]],0)</f>
        <v>5</v>
      </c>
      <c r="H357" cm="1">
        <f t="array" ref="H357">_xlfn.XLOOKUP(Table816212325[Bill],Table2[Bill],Table2[Weight?],"Error")</f>
        <v>5</v>
      </c>
    </row>
    <row r="358" spans="1:8" x14ac:dyDescent="0.2">
      <c r="A358" t="s">
        <v>407</v>
      </c>
      <c r="B358" t="s">
        <v>5</v>
      </c>
      <c r="C358" t="s">
        <v>51</v>
      </c>
      <c r="D358" t="s">
        <v>7</v>
      </c>
      <c r="E358">
        <f>IF(_7[[#This Row],[Vote]]="YEA",1,0)</f>
        <v>1</v>
      </c>
      <c r="F358" cm="1">
        <f t="array" ref="F358">_xlfn.XLOOKUP(Table816212325[Bill],Table2[Bill],Table2[Agree Value])</f>
        <v>0</v>
      </c>
      <c r="G358">
        <f>IF(_7[[#This Row],[Value]]=_7[[#This Row],[Agree]],_7[[#This Row],[Count]],0)</f>
        <v>0</v>
      </c>
      <c r="H358" cm="1">
        <f t="array" ref="H358">_xlfn.XLOOKUP(Table816212325[Bill],Table2[Bill],Table2[Weight?],"Error")</f>
        <v>5</v>
      </c>
    </row>
    <row r="359" spans="1:8" x14ac:dyDescent="0.2">
      <c r="A359" t="s">
        <v>408</v>
      </c>
      <c r="B359" t="s">
        <v>1</v>
      </c>
      <c r="C359" t="s">
        <v>47</v>
      </c>
      <c r="D359" t="s">
        <v>3</v>
      </c>
      <c r="E359">
        <f>IF(_7[[#This Row],[Vote]]="YEA",1,0)</f>
        <v>0</v>
      </c>
      <c r="F359" cm="1">
        <f t="array" ref="F359">_xlfn.XLOOKUP(Table816212325[Bill],Table2[Bill],Table2[Agree Value])</f>
        <v>0</v>
      </c>
      <c r="G359">
        <f>IF(_7[[#This Row],[Value]]=_7[[#This Row],[Agree]],_7[[#This Row],[Count]],0)</f>
        <v>5</v>
      </c>
      <c r="H359" cm="1">
        <f t="array" ref="H359">_xlfn.XLOOKUP(Table816212325[Bill],Table2[Bill],Table2[Weight?],"Error")</f>
        <v>5</v>
      </c>
    </row>
    <row r="360" spans="1:8" x14ac:dyDescent="0.2">
      <c r="A360" t="s">
        <v>409</v>
      </c>
      <c r="B360" t="s">
        <v>5</v>
      </c>
      <c r="C360" t="s">
        <v>13</v>
      </c>
      <c r="D360" t="s">
        <v>7</v>
      </c>
      <c r="E360">
        <f>IF(_7[[#This Row],[Vote]]="YEA",1,0)</f>
        <v>1</v>
      </c>
      <c r="F360" cm="1">
        <f t="array" ref="F360">_xlfn.XLOOKUP(Table816212325[Bill],Table2[Bill],Table2[Agree Value])</f>
        <v>0</v>
      </c>
      <c r="G360">
        <f>IF(_7[[#This Row],[Value]]=_7[[#This Row],[Agree]],_7[[#This Row],[Count]],0)</f>
        <v>0</v>
      </c>
      <c r="H360" cm="1">
        <f t="array" ref="H360">_xlfn.XLOOKUP(Table816212325[Bill],Table2[Bill],Table2[Weight?],"Error")</f>
        <v>5</v>
      </c>
    </row>
    <row r="361" spans="1:8" x14ac:dyDescent="0.2">
      <c r="A361" t="s">
        <v>410</v>
      </c>
      <c r="B361" t="s">
        <v>1</v>
      </c>
      <c r="C361" t="s">
        <v>13</v>
      </c>
      <c r="D361" t="s">
        <v>3</v>
      </c>
      <c r="E361">
        <f>IF(_7[[#This Row],[Vote]]="YEA",1,0)</f>
        <v>0</v>
      </c>
      <c r="F361" cm="1">
        <f t="array" ref="F361">_xlfn.XLOOKUP(Table816212325[Bill],Table2[Bill],Table2[Agree Value])</f>
        <v>0</v>
      </c>
      <c r="G361">
        <f>IF(_7[[#This Row],[Value]]=_7[[#This Row],[Agree]],_7[[#This Row],[Count]],0)</f>
        <v>5</v>
      </c>
      <c r="H361" cm="1">
        <f t="array" ref="H361">_xlfn.XLOOKUP(Table816212325[Bill],Table2[Bill],Table2[Weight?],"Error")</f>
        <v>5</v>
      </c>
    </row>
    <row r="362" spans="1:8" x14ac:dyDescent="0.2">
      <c r="A362" t="s">
        <v>411</v>
      </c>
      <c r="B362" t="s">
        <v>5</v>
      </c>
      <c r="C362" t="s">
        <v>15</v>
      </c>
      <c r="D362" t="s">
        <v>7</v>
      </c>
      <c r="E362">
        <f>IF(_7[[#This Row],[Vote]]="YEA",1,0)</f>
        <v>1</v>
      </c>
      <c r="F362" cm="1">
        <f t="array" ref="F362">_xlfn.XLOOKUP(Table816212325[Bill],Table2[Bill],Table2[Agree Value])</f>
        <v>0</v>
      </c>
      <c r="G362">
        <f>IF(_7[[#This Row],[Value]]=_7[[#This Row],[Agree]],_7[[#This Row],[Count]],0)</f>
        <v>0</v>
      </c>
      <c r="H362" cm="1">
        <f t="array" ref="H362">_xlfn.XLOOKUP(Table816212325[Bill],Table2[Bill],Table2[Weight?],"Error")</f>
        <v>5</v>
      </c>
    </row>
    <row r="363" spans="1:8" x14ac:dyDescent="0.2">
      <c r="A363" t="s">
        <v>412</v>
      </c>
      <c r="B363" t="s">
        <v>5</v>
      </c>
      <c r="C363" t="s">
        <v>15</v>
      </c>
      <c r="D363" t="s">
        <v>7</v>
      </c>
      <c r="E363">
        <f>IF(_7[[#This Row],[Vote]]="YEA",1,0)</f>
        <v>1</v>
      </c>
      <c r="F363" cm="1">
        <f t="array" ref="F363">_xlfn.XLOOKUP(Table816212325[Bill],Table2[Bill],Table2[Agree Value])</f>
        <v>0</v>
      </c>
      <c r="G363">
        <f>IF(_7[[#This Row],[Value]]=_7[[#This Row],[Agree]],_7[[#This Row],[Count]],0)</f>
        <v>0</v>
      </c>
      <c r="H363" cm="1">
        <f t="array" ref="H363">_xlfn.XLOOKUP(Table816212325[Bill],Table2[Bill],Table2[Weight?],"Error")</f>
        <v>5</v>
      </c>
    </row>
    <row r="364" spans="1:8" x14ac:dyDescent="0.2">
      <c r="A364" t="s">
        <v>413</v>
      </c>
      <c r="B364" t="s">
        <v>1</v>
      </c>
      <c r="C364" t="s">
        <v>6</v>
      </c>
      <c r="D364" t="s">
        <v>3</v>
      </c>
      <c r="E364">
        <f>IF(_7[[#This Row],[Vote]]="YEA",1,0)</f>
        <v>0</v>
      </c>
      <c r="F364" cm="1">
        <f t="array" ref="F364">_xlfn.XLOOKUP(Table816212325[Bill],Table2[Bill],Table2[Agree Value])</f>
        <v>0</v>
      </c>
      <c r="G364">
        <f>IF(_7[[#This Row],[Value]]=_7[[#This Row],[Agree]],_7[[#This Row],[Count]],0)</f>
        <v>5</v>
      </c>
      <c r="H364" cm="1">
        <f t="array" ref="H364">_xlfn.XLOOKUP(Table816212325[Bill],Table2[Bill],Table2[Weight?],"Error")</f>
        <v>5</v>
      </c>
    </row>
    <row r="365" spans="1:8" x14ac:dyDescent="0.2">
      <c r="A365" t="s">
        <v>414</v>
      </c>
      <c r="B365" t="s">
        <v>1</v>
      </c>
      <c r="C365" t="s">
        <v>9</v>
      </c>
      <c r="D365" t="s">
        <v>3</v>
      </c>
      <c r="E365">
        <f>IF(_7[[#This Row],[Vote]]="YEA",1,0)</f>
        <v>0</v>
      </c>
      <c r="F365" cm="1">
        <f t="array" ref="F365">_xlfn.XLOOKUP(Table816212325[Bill],Table2[Bill],Table2[Agree Value])</f>
        <v>0</v>
      </c>
      <c r="G365">
        <f>IF(_7[[#This Row],[Value]]=_7[[#This Row],[Agree]],_7[[#This Row],[Count]],0)</f>
        <v>5</v>
      </c>
      <c r="H365" cm="1">
        <f t="array" ref="H365">_xlfn.XLOOKUP(Table816212325[Bill],Table2[Bill],Table2[Weight?],"Error")</f>
        <v>5</v>
      </c>
    </row>
    <row r="366" spans="1:8" x14ac:dyDescent="0.2">
      <c r="A366" t="s">
        <v>415</v>
      </c>
      <c r="B366" t="s">
        <v>1</v>
      </c>
      <c r="C366" t="s">
        <v>203</v>
      </c>
      <c r="D366" t="s">
        <v>7</v>
      </c>
      <c r="E366">
        <f>IF(_7[[#This Row],[Vote]]="YEA",1,0)</f>
        <v>1</v>
      </c>
      <c r="F366" cm="1">
        <f t="array" ref="F366">_xlfn.XLOOKUP(Table816212325[Bill],Table2[Bill],Table2[Agree Value])</f>
        <v>0</v>
      </c>
      <c r="G366">
        <f>IF(_7[[#This Row],[Value]]=_7[[#This Row],[Agree]],_7[[#This Row],[Count]],0)</f>
        <v>0</v>
      </c>
      <c r="H366" cm="1">
        <f t="array" ref="H366">_xlfn.XLOOKUP(Table816212325[Bill],Table2[Bill],Table2[Weight?],"Error")</f>
        <v>5</v>
      </c>
    </row>
    <row r="367" spans="1:8" x14ac:dyDescent="0.2">
      <c r="A367" t="s">
        <v>416</v>
      </c>
      <c r="B367" t="s">
        <v>5</v>
      </c>
      <c r="C367" t="s">
        <v>182</v>
      </c>
      <c r="D367" t="s">
        <v>7</v>
      </c>
      <c r="E367">
        <f>IF(_7[[#This Row],[Vote]]="YEA",1,0)</f>
        <v>1</v>
      </c>
      <c r="F367" cm="1">
        <f t="array" ref="F367">_xlfn.XLOOKUP(Table816212325[Bill],Table2[Bill],Table2[Agree Value])</f>
        <v>0</v>
      </c>
      <c r="G367">
        <f>IF(_7[[#This Row],[Value]]=_7[[#This Row],[Agree]],_7[[#This Row],[Count]],0)</f>
        <v>0</v>
      </c>
      <c r="H367" cm="1">
        <f t="array" ref="H367">_xlfn.XLOOKUP(Table816212325[Bill],Table2[Bill],Table2[Weight?],"Error")</f>
        <v>5</v>
      </c>
    </row>
    <row r="368" spans="1:8" x14ac:dyDescent="0.2">
      <c r="A368" t="s">
        <v>417</v>
      </c>
      <c r="B368" t="s">
        <v>1</v>
      </c>
      <c r="C368" t="s">
        <v>45</v>
      </c>
      <c r="D368" t="s">
        <v>3</v>
      </c>
      <c r="E368">
        <f>IF(_7[[#This Row],[Vote]]="YEA",1,0)</f>
        <v>0</v>
      </c>
      <c r="F368" cm="1">
        <f t="array" ref="F368">_xlfn.XLOOKUP(Table816212325[Bill],Table2[Bill],Table2[Agree Value])</f>
        <v>0</v>
      </c>
      <c r="G368">
        <f>IF(_7[[#This Row],[Value]]=_7[[#This Row],[Agree]],_7[[#This Row],[Count]],0)</f>
        <v>5</v>
      </c>
      <c r="H368" cm="1">
        <f t="array" ref="H368">_xlfn.XLOOKUP(Table816212325[Bill],Table2[Bill],Table2[Weight?],"Error")</f>
        <v>5</v>
      </c>
    </row>
    <row r="369" spans="1:8" x14ac:dyDescent="0.2">
      <c r="A369" t="s">
        <v>418</v>
      </c>
      <c r="B369" t="s">
        <v>5</v>
      </c>
      <c r="C369" t="s">
        <v>11</v>
      </c>
      <c r="D369" t="s">
        <v>7</v>
      </c>
      <c r="E369">
        <f>IF(_7[[#This Row],[Vote]]="YEA",1,0)</f>
        <v>1</v>
      </c>
      <c r="F369" cm="1">
        <f t="array" ref="F369">_xlfn.XLOOKUP(Table816212325[Bill],Table2[Bill],Table2[Agree Value])</f>
        <v>0</v>
      </c>
      <c r="G369">
        <f>IF(_7[[#This Row],[Value]]=_7[[#This Row],[Agree]],_7[[#This Row],[Count]],0)</f>
        <v>0</v>
      </c>
      <c r="H369" cm="1">
        <f t="array" ref="H369">_xlfn.XLOOKUP(Table816212325[Bill],Table2[Bill],Table2[Weight?],"Error")</f>
        <v>5</v>
      </c>
    </row>
    <row r="370" spans="1:8" x14ac:dyDescent="0.2">
      <c r="A370" t="s">
        <v>419</v>
      </c>
      <c r="B370" t="s">
        <v>5</v>
      </c>
      <c r="C370" t="s">
        <v>27</v>
      </c>
      <c r="D370" t="s">
        <v>7</v>
      </c>
      <c r="E370">
        <f>IF(_7[[#This Row],[Vote]]="YEA",1,0)</f>
        <v>1</v>
      </c>
      <c r="F370" cm="1">
        <f t="array" ref="F370">_xlfn.XLOOKUP(Table816212325[Bill],Table2[Bill],Table2[Agree Value])</f>
        <v>0</v>
      </c>
      <c r="G370">
        <f>IF(_7[[#This Row],[Value]]=_7[[#This Row],[Agree]],_7[[#This Row],[Count]],0)</f>
        <v>0</v>
      </c>
      <c r="H370" cm="1">
        <f t="array" ref="H370">_xlfn.XLOOKUP(Table816212325[Bill],Table2[Bill],Table2[Weight?],"Error")</f>
        <v>5</v>
      </c>
    </row>
    <row r="371" spans="1:8" x14ac:dyDescent="0.2">
      <c r="A371" t="s">
        <v>420</v>
      </c>
      <c r="B371" t="s">
        <v>5</v>
      </c>
      <c r="C371" t="s">
        <v>203</v>
      </c>
      <c r="D371" t="s">
        <v>7</v>
      </c>
      <c r="E371">
        <f>IF(_7[[#This Row],[Vote]]="YEA",1,0)</f>
        <v>1</v>
      </c>
      <c r="F371" cm="1">
        <f t="array" ref="F371">_xlfn.XLOOKUP(Table816212325[Bill],Table2[Bill],Table2[Agree Value])</f>
        <v>0</v>
      </c>
      <c r="G371">
        <f>IF(_7[[#This Row],[Value]]=_7[[#This Row],[Agree]],_7[[#This Row],[Count]],0)</f>
        <v>0</v>
      </c>
      <c r="H371" cm="1">
        <f t="array" ref="H371">_xlfn.XLOOKUP(Table816212325[Bill],Table2[Bill],Table2[Weight?],"Error")</f>
        <v>5</v>
      </c>
    </row>
    <row r="372" spans="1:8" x14ac:dyDescent="0.2">
      <c r="A372" t="s">
        <v>421</v>
      </c>
      <c r="B372" t="s">
        <v>1</v>
      </c>
      <c r="C372" t="s">
        <v>141</v>
      </c>
      <c r="D372" t="s">
        <v>3</v>
      </c>
      <c r="E372">
        <f>IF(_7[[#This Row],[Vote]]="YEA",1,0)</f>
        <v>0</v>
      </c>
      <c r="F372" cm="1">
        <f t="array" ref="F372">_xlfn.XLOOKUP(Table816212325[Bill],Table2[Bill],Table2[Agree Value])</f>
        <v>0</v>
      </c>
      <c r="G372">
        <f>IF(_7[[#This Row],[Value]]=_7[[#This Row],[Agree]],_7[[#This Row],[Count]],0)</f>
        <v>5</v>
      </c>
      <c r="H372" cm="1">
        <f t="array" ref="H372">_xlfn.XLOOKUP(Table816212325[Bill],Table2[Bill],Table2[Weight?],"Error")</f>
        <v>5</v>
      </c>
    </row>
    <row r="373" spans="1:8" x14ac:dyDescent="0.2">
      <c r="A373" t="s">
        <v>422</v>
      </c>
      <c r="B373" t="s">
        <v>5</v>
      </c>
      <c r="C373" t="s">
        <v>66</v>
      </c>
      <c r="D373" t="s">
        <v>7</v>
      </c>
      <c r="E373">
        <f>IF(_7[[#This Row],[Vote]]="YEA",1,0)</f>
        <v>1</v>
      </c>
      <c r="F373" cm="1">
        <f t="array" ref="F373">_xlfn.XLOOKUP(Table816212325[Bill],Table2[Bill],Table2[Agree Value])</f>
        <v>0</v>
      </c>
      <c r="G373">
        <f>IF(_7[[#This Row],[Value]]=_7[[#This Row],[Agree]],_7[[#This Row],[Count]],0)</f>
        <v>0</v>
      </c>
      <c r="H373" cm="1">
        <f t="array" ref="H373">_xlfn.XLOOKUP(Table816212325[Bill],Table2[Bill],Table2[Weight?],"Error")</f>
        <v>5</v>
      </c>
    </row>
    <row r="374" spans="1:8" x14ac:dyDescent="0.2">
      <c r="A374" t="s">
        <v>423</v>
      </c>
      <c r="B374" t="s">
        <v>1</v>
      </c>
      <c r="C374" t="s">
        <v>62</v>
      </c>
      <c r="D374" t="s">
        <v>3</v>
      </c>
      <c r="E374">
        <f>IF(_7[[#This Row],[Vote]]="YEA",1,0)</f>
        <v>0</v>
      </c>
      <c r="F374" cm="1">
        <f t="array" ref="F374">_xlfn.XLOOKUP(Table816212325[Bill],Table2[Bill],Table2[Agree Value])</f>
        <v>0</v>
      </c>
      <c r="G374">
        <f>IF(_7[[#This Row],[Value]]=_7[[#This Row],[Agree]],_7[[#This Row],[Count]],0)</f>
        <v>5</v>
      </c>
      <c r="H374" cm="1">
        <f t="array" ref="H374">_xlfn.XLOOKUP(Table816212325[Bill],Table2[Bill],Table2[Weight?],"Error")</f>
        <v>5</v>
      </c>
    </row>
    <row r="375" spans="1:8" x14ac:dyDescent="0.2">
      <c r="A375" t="s">
        <v>424</v>
      </c>
      <c r="B375" t="s">
        <v>1</v>
      </c>
      <c r="C375" t="s">
        <v>39</v>
      </c>
      <c r="D375" t="s">
        <v>3</v>
      </c>
      <c r="E375">
        <f>IF(_7[[#This Row],[Vote]]="YEA",1,0)</f>
        <v>0</v>
      </c>
      <c r="F375" cm="1">
        <f t="array" ref="F375">_xlfn.XLOOKUP(Table816212325[Bill],Table2[Bill],Table2[Agree Value])</f>
        <v>0</v>
      </c>
      <c r="G375">
        <f>IF(_7[[#This Row],[Value]]=_7[[#This Row],[Agree]],_7[[#This Row],[Count]],0)</f>
        <v>5</v>
      </c>
      <c r="H375" cm="1">
        <f t="array" ref="H375">_xlfn.XLOOKUP(Table816212325[Bill],Table2[Bill],Table2[Weight?],"Error")</f>
        <v>5</v>
      </c>
    </row>
    <row r="376" spans="1:8" x14ac:dyDescent="0.2">
      <c r="A376" t="s">
        <v>425</v>
      </c>
      <c r="B376" t="s">
        <v>1</v>
      </c>
      <c r="C376" t="s">
        <v>47</v>
      </c>
      <c r="D376" t="s">
        <v>7</v>
      </c>
      <c r="E376">
        <f>IF(_7[[#This Row],[Vote]]="YEA",1,0)</f>
        <v>1</v>
      </c>
      <c r="F376" cm="1">
        <f t="array" ref="F376">_xlfn.XLOOKUP(Table816212325[Bill],Table2[Bill],Table2[Agree Value])</f>
        <v>0</v>
      </c>
      <c r="G376">
        <f>IF(_7[[#This Row],[Value]]=_7[[#This Row],[Agree]],_7[[#This Row],[Count]],0)</f>
        <v>0</v>
      </c>
      <c r="H376" cm="1">
        <f t="array" ref="H376">_xlfn.XLOOKUP(Table816212325[Bill],Table2[Bill],Table2[Weight?],"Error")</f>
        <v>5</v>
      </c>
    </row>
    <row r="377" spans="1:8" x14ac:dyDescent="0.2">
      <c r="A377" t="s">
        <v>426</v>
      </c>
      <c r="B377" t="s">
        <v>5</v>
      </c>
      <c r="C377" t="s">
        <v>29</v>
      </c>
      <c r="D377" t="s">
        <v>7</v>
      </c>
      <c r="E377">
        <f>IF(_7[[#This Row],[Vote]]="YEA",1,0)</f>
        <v>1</v>
      </c>
      <c r="F377" cm="1">
        <f t="array" ref="F377">_xlfn.XLOOKUP(Table816212325[Bill],Table2[Bill],Table2[Agree Value])</f>
        <v>0</v>
      </c>
      <c r="G377">
        <f>IF(_7[[#This Row],[Value]]=_7[[#This Row],[Agree]],_7[[#This Row],[Count]],0)</f>
        <v>0</v>
      </c>
      <c r="H377" cm="1">
        <f t="array" ref="H377">_xlfn.XLOOKUP(Table816212325[Bill],Table2[Bill],Table2[Weight?],"Error")</f>
        <v>5</v>
      </c>
    </row>
    <row r="378" spans="1:8" x14ac:dyDescent="0.2">
      <c r="A378" t="s">
        <v>427</v>
      </c>
      <c r="B378" t="s">
        <v>1</v>
      </c>
      <c r="C378" t="s">
        <v>287</v>
      </c>
      <c r="D378" t="s">
        <v>3</v>
      </c>
      <c r="E378">
        <f>IF(_7[[#This Row],[Vote]]="YEA",1,0)</f>
        <v>0</v>
      </c>
      <c r="F378" cm="1">
        <f t="array" ref="F378">_xlfn.XLOOKUP(Table816212325[Bill],Table2[Bill],Table2[Agree Value])</f>
        <v>0</v>
      </c>
      <c r="G378">
        <f>IF(_7[[#This Row],[Value]]=_7[[#This Row],[Agree]],_7[[#This Row],[Count]],0)</f>
        <v>5</v>
      </c>
      <c r="H378" cm="1">
        <f t="array" ref="H378">_xlfn.XLOOKUP(Table816212325[Bill],Table2[Bill],Table2[Weight?],"Error")</f>
        <v>5</v>
      </c>
    </row>
    <row r="379" spans="1:8" x14ac:dyDescent="0.2">
      <c r="A379" t="s">
        <v>428</v>
      </c>
      <c r="B379" t="s">
        <v>1</v>
      </c>
      <c r="C379" t="s">
        <v>51</v>
      </c>
      <c r="D379" t="s">
        <v>3</v>
      </c>
      <c r="E379">
        <f>IF(_7[[#This Row],[Vote]]="YEA",1,0)</f>
        <v>0</v>
      </c>
      <c r="F379" cm="1">
        <f t="array" ref="F379">_xlfn.XLOOKUP(Table816212325[Bill],Table2[Bill],Table2[Agree Value])</f>
        <v>0</v>
      </c>
      <c r="G379">
        <f>IF(_7[[#This Row],[Value]]=_7[[#This Row],[Agree]],_7[[#This Row],[Count]],0)</f>
        <v>5</v>
      </c>
      <c r="H379" cm="1">
        <f t="array" ref="H379">_xlfn.XLOOKUP(Table816212325[Bill],Table2[Bill],Table2[Weight?],"Error")</f>
        <v>5</v>
      </c>
    </row>
    <row r="380" spans="1:8" x14ac:dyDescent="0.2">
      <c r="A380" t="s">
        <v>429</v>
      </c>
      <c r="B380" t="s">
        <v>5</v>
      </c>
      <c r="C380" t="s">
        <v>120</v>
      </c>
      <c r="D380" t="s">
        <v>7</v>
      </c>
      <c r="E380">
        <f>IF(_7[[#This Row],[Vote]]="YEA",1,0)</f>
        <v>1</v>
      </c>
      <c r="F380" cm="1">
        <f t="array" ref="F380">_xlfn.XLOOKUP(Table816212325[Bill],Table2[Bill],Table2[Agree Value])</f>
        <v>0</v>
      </c>
      <c r="G380">
        <f>IF(_7[[#This Row],[Value]]=_7[[#This Row],[Agree]],_7[[#This Row],[Count]],0)</f>
        <v>0</v>
      </c>
      <c r="H380" cm="1">
        <f t="array" ref="H380">_xlfn.XLOOKUP(Table816212325[Bill],Table2[Bill],Table2[Weight?],"Error")</f>
        <v>5</v>
      </c>
    </row>
    <row r="381" spans="1:8" x14ac:dyDescent="0.2">
      <c r="A381" t="s">
        <v>430</v>
      </c>
      <c r="B381" t="s">
        <v>5</v>
      </c>
      <c r="C381" t="s">
        <v>9</v>
      </c>
      <c r="D381" t="s">
        <v>7</v>
      </c>
      <c r="E381">
        <f>IF(_7[[#This Row],[Vote]]="YEA",1,0)</f>
        <v>1</v>
      </c>
      <c r="F381" cm="1">
        <f t="array" ref="F381">_xlfn.XLOOKUP(Table816212325[Bill],Table2[Bill],Table2[Agree Value])</f>
        <v>0</v>
      </c>
      <c r="G381">
        <f>IF(_7[[#This Row],[Value]]=_7[[#This Row],[Agree]],_7[[#This Row],[Count]],0)</f>
        <v>0</v>
      </c>
      <c r="H381" cm="1">
        <f t="array" ref="H381">_xlfn.XLOOKUP(Table816212325[Bill],Table2[Bill],Table2[Weight?],"Error")</f>
        <v>5</v>
      </c>
    </row>
    <row r="382" spans="1:8" x14ac:dyDescent="0.2">
      <c r="A382" t="s">
        <v>431</v>
      </c>
      <c r="B382" t="s">
        <v>5</v>
      </c>
      <c r="C382" t="s">
        <v>64</v>
      </c>
      <c r="D382" t="s">
        <v>7</v>
      </c>
      <c r="E382">
        <f>IF(_7[[#This Row],[Vote]]="YEA",1,0)</f>
        <v>1</v>
      </c>
      <c r="F382" cm="1">
        <f t="array" ref="F382">_xlfn.XLOOKUP(Table816212325[Bill],Table2[Bill],Table2[Agree Value])</f>
        <v>0</v>
      </c>
      <c r="G382">
        <f>IF(_7[[#This Row],[Value]]=_7[[#This Row],[Agree]],_7[[#This Row],[Count]],0)</f>
        <v>0</v>
      </c>
      <c r="H382" cm="1">
        <f t="array" ref="H382">_xlfn.XLOOKUP(Table816212325[Bill],Table2[Bill],Table2[Weight?],"Error")</f>
        <v>5</v>
      </c>
    </row>
    <row r="383" spans="1:8" x14ac:dyDescent="0.2">
      <c r="A383" t="s">
        <v>432</v>
      </c>
      <c r="B383" t="s">
        <v>5</v>
      </c>
      <c r="C383" t="s">
        <v>169</v>
      </c>
      <c r="D383" t="s">
        <v>7</v>
      </c>
      <c r="E383">
        <f>IF(_7[[#This Row],[Vote]]="YEA",1,0)</f>
        <v>1</v>
      </c>
      <c r="F383" cm="1">
        <f t="array" ref="F383">_xlfn.XLOOKUP(Table816212325[Bill],Table2[Bill],Table2[Agree Value])</f>
        <v>0</v>
      </c>
      <c r="G383">
        <f>IF(_7[[#This Row],[Value]]=_7[[#This Row],[Agree]],_7[[#This Row],[Count]],0)</f>
        <v>0</v>
      </c>
      <c r="H383" cm="1">
        <f t="array" ref="H383">_xlfn.XLOOKUP(Table816212325[Bill],Table2[Bill],Table2[Weight?],"Error")</f>
        <v>5</v>
      </c>
    </row>
    <row r="384" spans="1:8" x14ac:dyDescent="0.2">
      <c r="A384" t="s">
        <v>433</v>
      </c>
      <c r="B384" t="s">
        <v>5</v>
      </c>
      <c r="C384" t="s">
        <v>39</v>
      </c>
      <c r="D384" t="s">
        <v>400</v>
      </c>
      <c r="E384">
        <f>IF(_7[[#This Row],[Vote]]="YEA",1,0)</f>
        <v>0</v>
      </c>
      <c r="F384" cm="1">
        <f t="array" ref="F384">_xlfn.XLOOKUP(Table816212325[Bill],Table2[Bill],Table2[Agree Value])</f>
        <v>0</v>
      </c>
      <c r="G384">
        <f>IF(_7[[#This Row],[Value]]=_7[[#This Row],[Agree]],_7[[#This Row],[Count]],0)</f>
        <v>5</v>
      </c>
      <c r="H384" cm="1">
        <f t="array" ref="H384">_xlfn.XLOOKUP(Table816212325[Bill],Table2[Bill],Table2[Weight?],"Error")</f>
        <v>5</v>
      </c>
    </row>
    <row r="385" spans="1:8" x14ac:dyDescent="0.2">
      <c r="A385" t="s">
        <v>434</v>
      </c>
      <c r="B385" t="s">
        <v>1</v>
      </c>
      <c r="C385" t="s">
        <v>45</v>
      </c>
      <c r="D385" t="s">
        <v>3</v>
      </c>
      <c r="E385">
        <f>IF(_7[[#This Row],[Vote]]="YEA",1,0)</f>
        <v>0</v>
      </c>
      <c r="F385" cm="1">
        <f t="array" ref="F385">_xlfn.XLOOKUP(Table816212325[Bill],Table2[Bill],Table2[Agree Value])</f>
        <v>0</v>
      </c>
      <c r="G385">
        <f>IF(_7[[#This Row],[Value]]=_7[[#This Row],[Agree]],_7[[#This Row],[Count]],0)</f>
        <v>5</v>
      </c>
      <c r="H385" cm="1">
        <f t="array" ref="H385">_xlfn.XLOOKUP(Table816212325[Bill],Table2[Bill],Table2[Weight?],"Error")</f>
        <v>5</v>
      </c>
    </row>
    <row r="386" spans="1:8" x14ac:dyDescent="0.2">
      <c r="A386" t="s">
        <v>498</v>
      </c>
      <c r="B386" t="s">
        <v>5</v>
      </c>
      <c r="C386" t="s">
        <v>129</v>
      </c>
      <c r="D386" t="s">
        <v>7</v>
      </c>
      <c r="E386">
        <f>IF(_7[[#This Row],[Vote]]="YEA",1,0)</f>
        <v>1</v>
      </c>
      <c r="F386" cm="1">
        <f t="array" ref="F386">_xlfn.XLOOKUP(Table816212325[Bill],Table2[Bill],Table2[Agree Value])</f>
        <v>0</v>
      </c>
      <c r="G386">
        <f>IF(_7[[#This Row],[Value]]=_7[[#This Row],[Agree]],_7[[#This Row],[Count]],0)</f>
        <v>0</v>
      </c>
      <c r="H386" cm="1">
        <f t="array" ref="H386">_xlfn.XLOOKUP(Table816212325[Bill],Table2[Bill],Table2[Weight?],"Error")</f>
        <v>5</v>
      </c>
    </row>
    <row r="387" spans="1:8" x14ac:dyDescent="0.2">
      <c r="A387" t="s">
        <v>435</v>
      </c>
      <c r="B387" t="s">
        <v>1</v>
      </c>
      <c r="C387" t="s">
        <v>141</v>
      </c>
      <c r="D387" t="s">
        <v>3</v>
      </c>
      <c r="E387">
        <f>IF(_7[[#This Row],[Vote]]="YEA",1,0)</f>
        <v>0</v>
      </c>
      <c r="F387" cm="1">
        <f t="array" ref="F387">_xlfn.XLOOKUP(Table816212325[Bill],Table2[Bill],Table2[Agree Value])</f>
        <v>0</v>
      </c>
      <c r="G387">
        <f>IF(_7[[#This Row],[Value]]=_7[[#This Row],[Agree]],_7[[#This Row],[Count]],0)</f>
        <v>5</v>
      </c>
      <c r="H387" cm="1">
        <f t="array" ref="H387">_xlfn.XLOOKUP(Table816212325[Bill],Table2[Bill],Table2[Weight?],"Error")</f>
        <v>5</v>
      </c>
    </row>
    <row r="388" spans="1:8" x14ac:dyDescent="0.2">
      <c r="A388" t="s">
        <v>436</v>
      </c>
      <c r="B388" t="s">
        <v>5</v>
      </c>
      <c r="C388" t="s">
        <v>6</v>
      </c>
      <c r="D388" t="s">
        <v>7</v>
      </c>
      <c r="E388">
        <f>IF(_7[[#This Row],[Vote]]="YEA",1,0)</f>
        <v>1</v>
      </c>
      <c r="F388" cm="1">
        <f t="array" ref="F388">_xlfn.XLOOKUP(Table816212325[Bill],Table2[Bill],Table2[Agree Value])</f>
        <v>0</v>
      </c>
      <c r="G388">
        <f>IF(_7[[#This Row],[Value]]=_7[[#This Row],[Agree]],_7[[#This Row],[Count]],0)</f>
        <v>0</v>
      </c>
      <c r="H388" cm="1">
        <f t="array" ref="H388">_xlfn.XLOOKUP(Table816212325[Bill],Table2[Bill],Table2[Weight?],"Error")</f>
        <v>5</v>
      </c>
    </row>
    <row r="389" spans="1:8" x14ac:dyDescent="0.2">
      <c r="A389" t="s">
        <v>437</v>
      </c>
      <c r="B389" t="s">
        <v>1</v>
      </c>
      <c r="C389" t="s">
        <v>9</v>
      </c>
      <c r="D389" t="s">
        <v>3</v>
      </c>
      <c r="E389">
        <f>IF(_7[[#This Row],[Vote]]="YEA",1,0)</f>
        <v>0</v>
      </c>
      <c r="F389" cm="1">
        <f t="array" ref="F389">_xlfn.XLOOKUP(Table816212325[Bill],Table2[Bill],Table2[Agree Value])</f>
        <v>0</v>
      </c>
      <c r="G389">
        <f>IF(_7[[#This Row],[Value]]=_7[[#This Row],[Agree]],_7[[#This Row],[Count]],0)</f>
        <v>5</v>
      </c>
      <c r="H389" cm="1">
        <f t="array" ref="H389">_xlfn.XLOOKUP(Table816212325[Bill],Table2[Bill],Table2[Weight?],"Error")</f>
        <v>5</v>
      </c>
    </row>
    <row r="390" spans="1:8" x14ac:dyDescent="0.2">
      <c r="A390" t="s">
        <v>438</v>
      </c>
      <c r="B390" t="s">
        <v>1</v>
      </c>
      <c r="C390" t="s">
        <v>31</v>
      </c>
      <c r="D390" t="s">
        <v>3</v>
      </c>
      <c r="E390">
        <f>IF(_7[[#This Row],[Vote]]="YEA",1,0)</f>
        <v>0</v>
      </c>
      <c r="F390" cm="1">
        <f t="array" ref="F390">_xlfn.XLOOKUP(Table816212325[Bill],Table2[Bill],Table2[Agree Value])</f>
        <v>0</v>
      </c>
      <c r="G390">
        <f>IF(_7[[#This Row],[Value]]=_7[[#This Row],[Agree]],_7[[#This Row],[Count]],0)</f>
        <v>5</v>
      </c>
      <c r="H390" cm="1">
        <f t="array" ref="H390">_xlfn.XLOOKUP(Table816212325[Bill],Table2[Bill],Table2[Weight?],"Error")</f>
        <v>5</v>
      </c>
    </row>
    <row r="391" spans="1:8" x14ac:dyDescent="0.2">
      <c r="A391" t="s">
        <v>439</v>
      </c>
      <c r="B391" t="s">
        <v>1</v>
      </c>
      <c r="C391" t="s">
        <v>9</v>
      </c>
      <c r="D391" t="s">
        <v>3</v>
      </c>
      <c r="E391">
        <f>IF(_7[[#This Row],[Vote]]="YEA",1,0)</f>
        <v>0</v>
      </c>
      <c r="F391" cm="1">
        <f t="array" ref="F391">_xlfn.XLOOKUP(Table816212325[Bill],Table2[Bill],Table2[Agree Value])</f>
        <v>0</v>
      </c>
      <c r="G391">
        <f>IF(_7[[#This Row],[Value]]=_7[[#This Row],[Agree]],_7[[#This Row],[Count]],0)</f>
        <v>5</v>
      </c>
      <c r="H391" cm="1">
        <f t="array" ref="H391">_xlfn.XLOOKUP(Table816212325[Bill],Table2[Bill],Table2[Weight?],"Error")</f>
        <v>5</v>
      </c>
    </row>
    <row r="392" spans="1:8" x14ac:dyDescent="0.2">
      <c r="A392" t="s">
        <v>440</v>
      </c>
      <c r="B392" t="s">
        <v>5</v>
      </c>
      <c r="C392" t="s">
        <v>64</v>
      </c>
      <c r="D392" t="s">
        <v>7</v>
      </c>
      <c r="E392">
        <f>IF(_7[[#This Row],[Vote]]="YEA",1,0)</f>
        <v>1</v>
      </c>
      <c r="F392" cm="1">
        <f t="array" ref="F392">_xlfn.XLOOKUP(Table816212325[Bill],Table2[Bill],Table2[Agree Value])</f>
        <v>0</v>
      </c>
      <c r="G392">
        <f>IF(_7[[#This Row],[Value]]=_7[[#This Row],[Agree]],_7[[#This Row],[Count]],0)</f>
        <v>0</v>
      </c>
      <c r="H392" cm="1">
        <f t="array" ref="H392">_xlfn.XLOOKUP(Table816212325[Bill],Table2[Bill],Table2[Weight?],"Error")</f>
        <v>5</v>
      </c>
    </row>
    <row r="393" spans="1:8" x14ac:dyDescent="0.2">
      <c r="A393" t="s">
        <v>441</v>
      </c>
      <c r="B393" t="s">
        <v>1</v>
      </c>
      <c r="C393" t="s">
        <v>45</v>
      </c>
      <c r="D393" t="s">
        <v>3</v>
      </c>
      <c r="E393">
        <f>IF(_7[[#This Row],[Vote]]="YEA",1,0)</f>
        <v>0</v>
      </c>
      <c r="F393" cm="1">
        <f t="array" ref="F393">_xlfn.XLOOKUP(Table816212325[Bill],Table2[Bill],Table2[Agree Value])</f>
        <v>0</v>
      </c>
      <c r="G393">
        <f>IF(_7[[#This Row],[Value]]=_7[[#This Row],[Agree]],_7[[#This Row],[Count]],0)</f>
        <v>5</v>
      </c>
      <c r="H393" cm="1">
        <f t="array" ref="H393">_xlfn.XLOOKUP(Table816212325[Bill],Table2[Bill],Table2[Weight?],"Error")</f>
        <v>5</v>
      </c>
    </row>
    <row r="394" spans="1:8" x14ac:dyDescent="0.2">
      <c r="A394" t="s">
        <v>442</v>
      </c>
      <c r="B394" t="s">
        <v>1</v>
      </c>
      <c r="C394" t="s">
        <v>9</v>
      </c>
      <c r="D394" t="s">
        <v>3</v>
      </c>
      <c r="E394">
        <f>IF(_7[[#This Row],[Vote]]="YEA",1,0)</f>
        <v>0</v>
      </c>
      <c r="F394" cm="1">
        <f t="array" ref="F394">_xlfn.XLOOKUP(Table816212325[Bill],Table2[Bill],Table2[Agree Value])</f>
        <v>0</v>
      </c>
      <c r="G394">
        <f>IF(_7[[#This Row],[Value]]=_7[[#This Row],[Agree]],_7[[#This Row],[Count]],0)</f>
        <v>5</v>
      </c>
      <c r="H394" cm="1">
        <f t="array" ref="H394">_xlfn.XLOOKUP(Table816212325[Bill],Table2[Bill],Table2[Weight?],"Error")</f>
        <v>5</v>
      </c>
    </row>
    <row r="395" spans="1:8" x14ac:dyDescent="0.2">
      <c r="A395" t="s">
        <v>443</v>
      </c>
      <c r="B395" t="s">
        <v>1</v>
      </c>
      <c r="C395" t="s">
        <v>161</v>
      </c>
      <c r="D395" t="s">
        <v>3</v>
      </c>
      <c r="E395">
        <f>IF(_7[[#This Row],[Vote]]="YEA",1,0)</f>
        <v>0</v>
      </c>
      <c r="F395" cm="1">
        <f t="array" ref="F395">_xlfn.XLOOKUP(Table816212325[Bill],Table2[Bill],Table2[Agree Value])</f>
        <v>0</v>
      </c>
      <c r="G395">
        <f>IF(_7[[#This Row],[Value]]=_7[[#This Row],[Agree]],_7[[#This Row],[Count]],0)</f>
        <v>5</v>
      </c>
      <c r="H395" cm="1">
        <f t="array" ref="H395">_xlfn.XLOOKUP(Table816212325[Bill],Table2[Bill],Table2[Weight?],"Error")</f>
        <v>5</v>
      </c>
    </row>
    <row r="396" spans="1:8" x14ac:dyDescent="0.2">
      <c r="A396" t="s">
        <v>444</v>
      </c>
      <c r="B396" t="s">
        <v>5</v>
      </c>
      <c r="C396" t="s">
        <v>66</v>
      </c>
      <c r="D396" t="s">
        <v>7</v>
      </c>
      <c r="E396">
        <f>IF(_7[[#This Row],[Vote]]="YEA",1,0)</f>
        <v>1</v>
      </c>
      <c r="F396" cm="1">
        <f t="array" ref="F396">_xlfn.XLOOKUP(Table816212325[Bill],Table2[Bill],Table2[Agree Value])</f>
        <v>0</v>
      </c>
      <c r="G396">
        <f>IF(_7[[#This Row],[Value]]=_7[[#This Row],[Agree]],_7[[#This Row],[Count]],0)</f>
        <v>0</v>
      </c>
      <c r="H396" cm="1">
        <f t="array" ref="H396">_xlfn.XLOOKUP(Table816212325[Bill],Table2[Bill],Table2[Weight?],"Error")</f>
        <v>5</v>
      </c>
    </row>
    <row r="397" spans="1:8" x14ac:dyDescent="0.2">
      <c r="A397" t="s">
        <v>445</v>
      </c>
      <c r="B397" t="s">
        <v>5</v>
      </c>
      <c r="C397" t="s">
        <v>169</v>
      </c>
      <c r="D397" t="s">
        <v>7</v>
      </c>
      <c r="E397">
        <f>IF(_7[[#This Row],[Vote]]="YEA",1,0)</f>
        <v>1</v>
      </c>
      <c r="F397" cm="1">
        <f t="array" ref="F397">_xlfn.XLOOKUP(Table816212325[Bill],Table2[Bill],Table2[Agree Value])</f>
        <v>0</v>
      </c>
      <c r="G397">
        <f>IF(_7[[#This Row],[Value]]=_7[[#This Row],[Agree]],_7[[#This Row],[Count]],0)</f>
        <v>0</v>
      </c>
      <c r="H397" cm="1">
        <f t="array" ref="H397">_xlfn.XLOOKUP(Table816212325[Bill],Table2[Bill],Table2[Weight?],"Error")</f>
        <v>5</v>
      </c>
    </row>
    <row r="398" spans="1:8" x14ac:dyDescent="0.2">
      <c r="A398" t="s">
        <v>446</v>
      </c>
      <c r="B398" t="s">
        <v>5</v>
      </c>
      <c r="C398" t="s">
        <v>108</v>
      </c>
      <c r="D398" t="s">
        <v>7</v>
      </c>
      <c r="E398">
        <f>IF(_7[[#This Row],[Vote]]="YEA",1,0)</f>
        <v>1</v>
      </c>
      <c r="F398" cm="1">
        <f t="array" ref="F398">_xlfn.XLOOKUP(Table816212325[Bill],Table2[Bill],Table2[Agree Value])</f>
        <v>0</v>
      </c>
      <c r="G398">
        <f>IF(_7[[#This Row],[Value]]=_7[[#This Row],[Agree]],_7[[#This Row],[Count]],0)</f>
        <v>0</v>
      </c>
      <c r="H398" cm="1">
        <f t="array" ref="H398">_xlfn.XLOOKUP(Table816212325[Bill],Table2[Bill],Table2[Weight?],"Error")</f>
        <v>5</v>
      </c>
    </row>
    <row r="399" spans="1:8" x14ac:dyDescent="0.2">
      <c r="A399" t="s">
        <v>447</v>
      </c>
      <c r="B399" t="s">
        <v>1</v>
      </c>
      <c r="C399" t="s">
        <v>19</v>
      </c>
      <c r="D399" t="s">
        <v>3</v>
      </c>
      <c r="E399">
        <f>IF(_7[[#This Row],[Vote]]="YEA",1,0)</f>
        <v>0</v>
      </c>
      <c r="F399" cm="1">
        <f t="array" ref="F399">_xlfn.XLOOKUP(Table816212325[Bill],Table2[Bill],Table2[Agree Value])</f>
        <v>0</v>
      </c>
      <c r="G399">
        <f>IF(_7[[#This Row],[Value]]=_7[[#This Row],[Agree]],_7[[#This Row],[Count]],0)</f>
        <v>5</v>
      </c>
      <c r="H399" cm="1">
        <f t="array" ref="H399">_xlfn.XLOOKUP(Table816212325[Bill],Table2[Bill],Table2[Weight?],"Error")</f>
        <v>5</v>
      </c>
    </row>
    <row r="400" spans="1:8" x14ac:dyDescent="0.2">
      <c r="A400" t="s">
        <v>448</v>
      </c>
      <c r="B400" t="s">
        <v>1</v>
      </c>
      <c r="C400" t="s">
        <v>45</v>
      </c>
      <c r="D400" t="s">
        <v>3</v>
      </c>
      <c r="E400">
        <f>IF(_7[[#This Row],[Vote]]="YEA",1,0)</f>
        <v>0</v>
      </c>
      <c r="F400" cm="1">
        <f t="array" ref="F400">_xlfn.XLOOKUP(Table816212325[Bill],Table2[Bill],Table2[Agree Value])</f>
        <v>0</v>
      </c>
      <c r="G400">
        <f>IF(_7[[#This Row],[Value]]=_7[[#This Row],[Agree]],_7[[#This Row],[Count]],0)</f>
        <v>5</v>
      </c>
      <c r="H400" cm="1">
        <f t="array" ref="H400">_xlfn.XLOOKUP(Table816212325[Bill],Table2[Bill],Table2[Weight?],"Error")</f>
        <v>5</v>
      </c>
    </row>
    <row r="401" spans="1:8" x14ac:dyDescent="0.2">
      <c r="A401" t="s">
        <v>449</v>
      </c>
      <c r="B401" t="s">
        <v>1</v>
      </c>
      <c r="C401" t="s">
        <v>94</v>
      </c>
      <c r="D401" t="s">
        <v>3</v>
      </c>
      <c r="E401">
        <f>IF(_7[[#This Row],[Vote]]="YEA",1,0)</f>
        <v>0</v>
      </c>
      <c r="F401" cm="1">
        <f t="array" ref="F401">_xlfn.XLOOKUP(Table816212325[Bill],Table2[Bill],Table2[Agree Value])</f>
        <v>0</v>
      </c>
      <c r="G401">
        <f>IF(_7[[#This Row],[Value]]=_7[[#This Row],[Agree]],_7[[#This Row],[Count]],0)</f>
        <v>5</v>
      </c>
      <c r="H401" cm="1">
        <f t="array" ref="H401">_xlfn.XLOOKUP(Table816212325[Bill],Table2[Bill],Table2[Weight?],"Error")</f>
        <v>5</v>
      </c>
    </row>
    <row r="402" spans="1:8" x14ac:dyDescent="0.2">
      <c r="A402" t="s">
        <v>450</v>
      </c>
      <c r="B402" t="s">
        <v>1</v>
      </c>
      <c r="C402" t="s">
        <v>64</v>
      </c>
      <c r="D402" t="s">
        <v>3</v>
      </c>
      <c r="E402">
        <f>IF(_7[[#This Row],[Vote]]="YEA",1,0)</f>
        <v>0</v>
      </c>
      <c r="F402" cm="1">
        <f t="array" ref="F402">_xlfn.XLOOKUP(Table816212325[Bill],Table2[Bill],Table2[Agree Value])</f>
        <v>0</v>
      </c>
      <c r="G402">
        <f>IF(_7[[#This Row],[Value]]=_7[[#This Row],[Agree]],_7[[#This Row],[Count]],0)</f>
        <v>5</v>
      </c>
      <c r="H402" cm="1">
        <f t="array" ref="H402">_xlfn.XLOOKUP(Table816212325[Bill],Table2[Bill],Table2[Weight?],"Error")</f>
        <v>5</v>
      </c>
    </row>
    <row r="403" spans="1:8" x14ac:dyDescent="0.2">
      <c r="A403" t="s">
        <v>451</v>
      </c>
      <c r="B403" t="s">
        <v>1</v>
      </c>
      <c r="C403" t="s">
        <v>9</v>
      </c>
      <c r="D403" t="s">
        <v>3</v>
      </c>
      <c r="E403">
        <f>IF(_7[[#This Row],[Vote]]="YEA",1,0)</f>
        <v>0</v>
      </c>
      <c r="F403" cm="1">
        <f t="array" ref="F403">_xlfn.XLOOKUP(Table816212325[Bill],Table2[Bill],Table2[Agree Value])</f>
        <v>0</v>
      </c>
      <c r="G403">
        <f>IF(_7[[#This Row],[Value]]=_7[[#This Row],[Agree]],_7[[#This Row],[Count]],0)</f>
        <v>5</v>
      </c>
      <c r="H403" cm="1">
        <f t="array" ref="H403">_xlfn.XLOOKUP(Table816212325[Bill],Table2[Bill],Table2[Weight?],"Error")</f>
        <v>5</v>
      </c>
    </row>
    <row r="404" spans="1:8" x14ac:dyDescent="0.2">
      <c r="A404" t="s">
        <v>452</v>
      </c>
      <c r="B404" t="s">
        <v>1</v>
      </c>
      <c r="C404" t="s">
        <v>64</v>
      </c>
      <c r="D404" t="s">
        <v>3</v>
      </c>
      <c r="E404">
        <f>IF(_7[[#This Row],[Vote]]="YEA",1,0)</f>
        <v>0</v>
      </c>
      <c r="F404" cm="1">
        <f t="array" ref="F404">_xlfn.XLOOKUP(Table816212325[Bill],Table2[Bill],Table2[Agree Value])</f>
        <v>0</v>
      </c>
      <c r="G404">
        <f>IF(_7[[#This Row],[Value]]=_7[[#This Row],[Agree]],_7[[#This Row],[Count]],0)</f>
        <v>5</v>
      </c>
      <c r="H404" cm="1">
        <f t="array" ref="H404">_xlfn.XLOOKUP(Table816212325[Bill],Table2[Bill],Table2[Weight?],"Error")</f>
        <v>5</v>
      </c>
    </row>
    <row r="405" spans="1:8" x14ac:dyDescent="0.2">
      <c r="A405" t="s">
        <v>453</v>
      </c>
      <c r="B405" t="s">
        <v>1</v>
      </c>
      <c r="C405" t="s">
        <v>24</v>
      </c>
      <c r="D405" t="s">
        <v>3</v>
      </c>
      <c r="E405">
        <f>IF(_7[[#This Row],[Vote]]="YEA",1,0)</f>
        <v>0</v>
      </c>
      <c r="F405" cm="1">
        <f t="array" ref="F405">_xlfn.XLOOKUP(Table816212325[Bill],Table2[Bill],Table2[Agree Value])</f>
        <v>0</v>
      </c>
      <c r="G405">
        <f>IF(_7[[#This Row],[Value]]=_7[[#This Row],[Agree]],_7[[#This Row],[Count]],0)</f>
        <v>5</v>
      </c>
      <c r="H405" cm="1">
        <f t="array" ref="H405">_xlfn.XLOOKUP(Table816212325[Bill],Table2[Bill],Table2[Weight?],"Error")</f>
        <v>5</v>
      </c>
    </row>
    <row r="406" spans="1:8" x14ac:dyDescent="0.2">
      <c r="A406" t="s">
        <v>454</v>
      </c>
      <c r="B406" t="s">
        <v>1</v>
      </c>
      <c r="C406" t="s">
        <v>219</v>
      </c>
      <c r="D406" t="s">
        <v>3</v>
      </c>
      <c r="E406">
        <f>IF(_7[[#This Row],[Vote]]="YEA",1,0)</f>
        <v>0</v>
      </c>
      <c r="F406" cm="1">
        <f t="array" ref="F406">_xlfn.XLOOKUP(Table816212325[Bill],Table2[Bill],Table2[Agree Value])</f>
        <v>0</v>
      </c>
      <c r="G406">
        <f>IF(_7[[#This Row],[Value]]=_7[[#This Row],[Agree]],_7[[#This Row],[Count]],0)</f>
        <v>5</v>
      </c>
      <c r="H406" cm="1">
        <f t="array" ref="H406">_xlfn.XLOOKUP(Table816212325[Bill],Table2[Bill],Table2[Weight?],"Error")</f>
        <v>5</v>
      </c>
    </row>
    <row r="407" spans="1:8" x14ac:dyDescent="0.2">
      <c r="A407" t="s">
        <v>455</v>
      </c>
      <c r="B407" t="s">
        <v>5</v>
      </c>
      <c r="C407" t="s">
        <v>31</v>
      </c>
      <c r="D407" t="s">
        <v>7</v>
      </c>
      <c r="E407">
        <f>IF(_7[[#This Row],[Vote]]="YEA",1,0)</f>
        <v>1</v>
      </c>
      <c r="F407" cm="1">
        <f t="array" ref="F407">_xlfn.XLOOKUP(Table816212325[Bill],Table2[Bill],Table2[Agree Value])</f>
        <v>0</v>
      </c>
      <c r="G407">
        <f>IF(_7[[#This Row],[Value]]=_7[[#This Row],[Agree]],_7[[#This Row],[Count]],0)</f>
        <v>0</v>
      </c>
      <c r="H407" cm="1">
        <f t="array" ref="H407">_xlfn.XLOOKUP(Table816212325[Bill],Table2[Bill],Table2[Weight?],"Error")</f>
        <v>5</v>
      </c>
    </row>
    <row r="408" spans="1:8" x14ac:dyDescent="0.2">
      <c r="A408" t="s">
        <v>456</v>
      </c>
      <c r="B408" t="s">
        <v>1</v>
      </c>
      <c r="C408" t="s">
        <v>62</v>
      </c>
      <c r="D408" t="s">
        <v>3</v>
      </c>
      <c r="E408">
        <f>IF(_7[[#This Row],[Vote]]="YEA",1,0)</f>
        <v>0</v>
      </c>
      <c r="F408" cm="1">
        <f t="array" ref="F408">_xlfn.XLOOKUP(Table816212325[Bill],Table2[Bill],Table2[Agree Value])</f>
        <v>0</v>
      </c>
      <c r="G408">
        <f>IF(_7[[#This Row],[Value]]=_7[[#This Row],[Agree]],_7[[#This Row],[Count]],0)</f>
        <v>5</v>
      </c>
      <c r="H408" cm="1">
        <f t="array" ref="H408">_xlfn.XLOOKUP(Table816212325[Bill],Table2[Bill],Table2[Weight?],"Error")</f>
        <v>5</v>
      </c>
    </row>
    <row r="409" spans="1:8" x14ac:dyDescent="0.2">
      <c r="A409" t="s">
        <v>457</v>
      </c>
      <c r="B409" t="s">
        <v>5</v>
      </c>
      <c r="C409" t="s">
        <v>9</v>
      </c>
      <c r="D409" t="s">
        <v>7</v>
      </c>
      <c r="E409">
        <f>IF(_7[[#This Row],[Vote]]="YEA",1,0)</f>
        <v>1</v>
      </c>
      <c r="F409" cm="1">
        <f t="array" ref="F409">_xlfn.XLOOKUP(Table816212325[Bill],Table2[Bill],Table2[Agree Value])</f>
        <v>0</v>
      </c>
      <c r="G409">
        <f>IF(_7[[#This Row],[Value]]=_7[[#This Row],[Agree]],_7[[#This Row],[Count]],0)</f>
        <v>0</v>
      </c>
      <c r="H409" cm="1">
        <f t="array" ref="H409">_xlfn.XLOOKUP(Table816212325[Bill],Table2[Bill],Table2[Weight?],"Error")</f>
        <v>5</v>
      </c>
    </row>
    <row r="410" spans="1:8" x14ac:dyDescent="0.2">
      <c r="A410" t="s">
        <v>458</v>
      </c>
      <c r="B410" t="s">
        <v>5</v>
      </c>
      <c r="C410" t="s">
        <v>203</v>
      </c>
      <c r="D410" t="s">
        <v>7</v>
      </c>
      <c r="E410">
        <f>IF(_7[[#This Row],[Vote]]="YEA",1,0)</f>
        <v>1</v>
      </c>
      <c r="F410" cm="1">
        <f t="array" ref="F410">_xlfn.XLOOKUP(Table816212325[Bill],Table2[Bill],Table2[Agree Value])</f>
        <v>0</v>
      </c>
      <c r="G410">
        <f>IF(_7[[#This Row],[Value]]=_7[[#This Row],[Agree]],_7[[#This Row],[Count]],0)</f>
        <v>0</v>
      </c>
      <c r="H410" cm="1">
        <f t="array" ref="H410">_xlfn.XLOOKUP(Table816212325[Bill],Table2[Bill],Table2[Weight?],"Error")</f>
        <v>5</v>
      </c>
    </row>
    <row r="411" spans="1:8" x14ac:dyDescent="0.2">
      <c r="A411" t="s">
        <v>459</v>
      </c>
      <c r="B411" t="s">
        <v>5</v>
      </c>
      <c r="C411" t="s">
        <v>15</v>
      </c>
      <c r="D411" t="s">
        <v>7</v>
      </c>
      <c r="E411">
        <f>IF(_7[[#This Row],[Vote]]="YEA",1,0)</f>
        <v>1</v>
      </c>
      <c r="F411" cm="1">
        <f t="array" ref="F411">_xlfn.XLOOKUP(Table816212325[Bill],Table2[Bill],Table2[Agree Value])</f>
        <v>0</v>
      </c>
      <c r="G411">
        <f>IF(_7[[#This Row],[Value]]=_7[[#This Row],[Agree]],_7[[#This Row],[Count]],0)</f>
        <v>0</v>
      </c>
      <c r="H411" cm="1">
        <f t="array" ref="H411">_xlfn.XLOOKUP(Table816212325[Bill],Table2[Bill],Table2[Weight?],"Error")</f>
        <v>5</v>
      </c>
    </row>
    <row r="412" spans="1:8" x14ac:dyDescent="0.2">
      <c r="A412" t="s">
        <v>460</v>
      </c>
      <c r="B412" t="s">
        <v>5</v>
      </c>
      <c r="C412" t="s">
        <v>169</v>
      </c>
      <c r="D412" t="s">
        <v>7</v>
      </c>
      <c r="E412">
        <f>IF(_7[[#This Row],[Vote]]="YEA",1,0)</f>
        <v>1</v>
      </c>
      <c r="F412" cm="1">
        <f t="array" ref="F412">_xlfn.XLOOKUP(Table816212325[Bill],Table2[Bill],Table2[Agree Value])</f>
        <v>0</v>
      </c>
      <c r="G412">
        <f>IF(_7[[#This Row],[Value]]=_7[[#This Row],[Agree]],_7[[#This Row],[Count]],0)</f>
        <v>0</v>
      </c>
      <c r="H412" cm="1">
        <f t="array" ref="H412">_xlfn.XLOOKUP(Table816212325[Bill],Table2[Bill],Table2[Weight?],"Error")</f>
        <v>5</v>
      </c>
    </row>
    <row r="413" spans="1:8" x14ac:dyDescent="0.2">
      <c r="A413" t="s">
        <v>461</v>
      </c>
      <c r="B413" t="s">
        <v>1</v>
      </c>
      <c r="C413" t="s">
        <v>9</v>
      </c>
      <c r="D413" t="s">
        <v>3</v>
      </c>
      <c r="E413">
        <f>IF(_7[[#This Row],[Vote]]="YEA",1,0)</f>
        <v>0</v>
      </c>
      <c r="F413" cm="1">
        <f t="array" ref="F413">_xlfn.XLOOKUP(Table816212325[Bill],Table2[Bill],Table2[Agree Value])</f>
        <v>0</v>
      </c>
      <c r="G413">
        <f>IF(_7[[#This Row],[Value]]=_7[[#This Row],[Agree]],_7[[#This Row],[Count]],0)</f>
        <v>5</v>
      </c>
      <c r="H413" cm="1">
        <f t="array" ref="H413">_xlfn.XLOOKUP(Table816212325[Bill],Table2[Bill],Table2[Weight?],"Error")</f>
        <v>5</v>
      </c>
    </row>
    <row r="414" spans="1:8" x14ac:dyDescent="0.2">
      <c r="A414" t="s">
        <v>462</v>
      </c>
      <c r="B414" t="s">
        <v>1</v>
      </c>
      <c r="C414" t="s">
        <v>287</v>
      </c>
      <c r="D414" t="s">
        <v>3</v>
      </c>
      <c r="E414">
        <f>IF(_7[[#This Row],[Vote]]="YEA",1,0)</f>
        <v>0</v>
      </c>
      <c r="F414" cm="1">
        <f t="array" ref="F414">_xlfn.XLOOKUP(Table816212325[Bill],Table2[Bill],Table2[Agree Value])</f>
        <v>0</v>
      </c>
      <c r="G414">
        <f>IF(_7[[#This Row],[Value]]=_7[[#This Row],[Agree]],_7[[#This Row],[Count]],0)</f>
        <v>5</v>
      </c>
      <c r="H414" cm="1">
        <f t="array" ref="H414">_xlfn.XLOOKUP(Table816212325[Bill],Table2[Bill],Table2[Weight?],"Error")</f>
        <v>5</v>
      </c>
    </row>
    <row r="415" spans="1:8" x14ac:dyDescent="0.2">
      <c r="A415" t="s">
        <v>463</v>
      </c>
      <c r="B415" t="s">
        <v>1</v>
      </c>
      <c r="C415" t="s">
        <v>15</v>
      </c>
      <c r="D415" t="s">
        <v>3</v>
      </c>
      <c r="E415">
        <f>IF(_7[[#This Row],[Vote]]="YEA",1,0)</f>
        <v>0</v>
      </c>
      <c r="F415" cm="1">
        <f t="array" ref="F415">_xlfn.XLOOKUP(Table816212325[Bill],Table2[Bill],Table2[Agree Value])</f>
        <v>0</v>
      </c>
      <c r="G415">
        <f>IF(_7[[#This Row],[Value]]=_7[[#This Row],[Agree]],_7[[#This Row],[Count]],0)</f>
        <v>5</v>
      </c>
      <c r="H415" cm="1">
        <f t="array" ref="H415">_xlfn.XLOOKUP(Table816212325[Bill],Table2[Bill],Table2[Weight?],"Error")</f>
        <v>5</v>
      </c>
    </row>
    <row r="416" spans="1:8" x14ac:dyDescent="0.2">
      <c r="A416" t="s">
        <v>464</v>
      </c>
      <c r="B416" t="s">
        <v>1</v>
      </c>
      <c r="C416" t="s">
        <v>64</v>
      </c>
      <c r="D416" t="s">
        <v>3</v>
      </c>
      <c r="E416">
        <f>IF(_7[[#This Row],[Vote]]="YEA",1,0)</f>
        <v>0</v>
      </c>
      <c r="F416" cm="1">
        <f t="array" ref="F416">_xlfn.XLOOKUP(Table816212325[Bill],Table2[Bill],Table2[Agree Value])</f>
        <v>0</v>
      </c>
      <c r="G416">
        <f>IF(_7[[#This Row],[Value]]=_7[[#This Row],[Agree]],_7[[#This Row],[Count]],0)</f>
        <v>5</v>
      </c>
      <c r="H416" cm="1">
        <f t="array" ref="H416">_xlfn.XLOOKUP(Table816212325[Bill],Table2[Bill],Table2[Weight?],"Error")</f>
        <v>5</v>
      </c>
    </row>
    <row r="417" spans="1:8" x14ac:dyDescent="0.2">
      <c r="A417" t="s">
        <v>465</v>
      </c>
      <c r="B417" t="s">
        <v>5</v>
      </c>
      <c r="C417" t="s">
        <v>11</v>
      </c>
      <c r="D417" t="s">
        <v>7</v>
      </c>
      <c r="E417">
        <f>IF(_7[[#This Row],[Vote]]="YEA",1,0)</f>
        <v>1</v>
      </c>
      <c r="F417" cm="1">
        <f t="array" ref="F417">_xlfn.XLOOKUP(Table816212325[Bill],Table2[Bill],Table2[Agree Value])</f>
        <v>0</v>
      </c>
      <c r="G417">
        <f>IF(_7[[#This Row],[Value]]=_7[[#This Row],[Agree]],_7[[#This Row],[Count]],0)</f>
        <v>0</v>
      </c>
      <c r="H417" cm="1">
        <f t="array" ref="H417">_xlfn.XLOOKUP(Table816212325[Bill],Table2[Bill],Table2[Weight?],"Error")</f>
        <v>5</v>
      </c>
    </row>
    <row r="418" spans="1:8" x14ac:dyDescent="0.2">
      <c r="A418" t="s">
        <v>466</v>
      </c>
      <c r="B418" t="s">
        <v>5</v>
      </c>
      <c r="C418" t="s">
        <v>45</v>
      </c>
      <c r="D418" t="s">
        <v>7</v>
      </c>
      <c r="E418">
        <f>IF(_7[[#This Row],[Vote]]="YEA",1,0)</f>
        <v>1</v>
      </c>
      <c r="F418" cm="1">
        <f t="array" ref="F418">_xlfn.XLOOKUP(Table816212325[Bill],Table2[Bill],Table2[Agree Value])</f>
        <v>0</v>
      </c>
      <c r="G418">
        <f>IF(_7[[#This Row],[Value]]=_7[[#This Row],[Agree]],_7[[#This Row],[Count]],0)</f>
        <v>0</v>
      </c>
      <c r="H418" cm="1">
        <f t="array" ref="H418">_xlfn.XLOOKUP(Table816212325[Bill],Table2[Bill],Table2[Weight?],"Error")</f>
        <v>5</v>
      </c>
    </row>
    <row r="419" spans="1:8" x14ac:dyDescent="0.2">
      <c r="A419" t="s">
        <v>467</v>
      </c>
      <c r="B419" t="s">
        <v>5</v>
      </c>
      <c r="C419" t="s">
        <v>39</v>
      </c>
      <c r="D419" t="s">
        <v>7</v>
      </c>
      <c r="E419">
        <f>IF(_7[[#This Row],[Vote]]="YEA",1,0)</f>
        <v>1</v>
      </c>
      <c r="F419" cm="1">
        <f t="array" ref="F419">_xlfn.XLOOKUP(Table816212325[Bill],Table2[Bill],Table2[Agree Value])</f>
        <v>0</v>
      </c>
      <c r="G419">
        <f>IF(_7[[#This Row],[Value]]=_7[[#This Row],[Agree]],_7[[#This Row],[Count]],0)</f>
        <v>0</v>
      </c>
      <c r="H419" cm="1">
        <f t="array" ref="H419">_xlfn.XLOOKUP(Table816212325[Bill],Table2[Bill],Table2[Weight?],"Error")</f>
        <v>5</v>
      </c>
    </row>
    <row r="420" spans="1:8" x14ac:dyDescent="0.2">
      <c r="A420" t="s">
        <v>468</v>
      </c>
      <c r="B420" t="s">
        <v>1</v>
      </c>
      <c r="C420" t="s">
        <v>39</v>
      </c>
      <c r="D420" t="s">
        <v>3</v>
      </c>
      <c r="E420">
        <f>IF(_7[[#This Row],[Vote]]="YEA",1,0)</f>
        <v>0</v>
      </c>
      <c r="F420" cm="1">
        <f t="array" ref="F420">_xlfn.XLOOKUP(Table816212325[Bill],Table2[Bill],Table2[Agree Value])</f>
        <v>0</v>
      </c>
      <c r="G420">
        <f>IF(_7[[#This Row],[Value]]=_7[[#This Row],[Agree]],_7[[#This Row],[Count]],0)</f>
        <v>5</v>
      </c>
      <c r="H420" cm="1">
        <f t="array" ref="H420">_xlfn.XLOOKUP(Table816212325[Bill],Table2[Bill],Table2[Weight?],"Error")</f>
        <v>5</v>
      </c>
    </row>
    <row r="421" spans="1:8" x14ac:dyDescent="0.2">
      <c r="A421" t="s">
        <v>469</v>
      </c>
      <c r="B421" t="s">
        <v>1</v>
      </c>
      <c r="C421" t="s">
        <v>9</v>
      </c>
      <c r="D421" t="s">
        <v>3</v>
      </c>
      <c r="E421">
        <f>IF(_7[[#This Row],[Vote]]="YEA",1,0)</f>
        <v>0</v>
      </c>
      <c r="F421" cm="1">
        <f t="array" ref="F421">_xlfn.XLOOKUP(Table816212325[Bill],Table2[Bill],Table2[Agree Value])</f>
        <v>0</v>
      </c>
      <c r="G421">
        <f>IF(_7[[#This Row],[Value]]=_7[[#This Row],[Agree]],_7[[#This Row],[Count]],0)</f>
        <v>5</v>
      </c>
      <c r="H421" cm="1">
        <f t="array" ref="H421">_xlfn.XLOOKUP(Table816212325[Bill],Table2[Bill],Table2[Weight?],"Error")</f>
        <v>5</v>
      </c>
    </row>
    <row r="422" spans="1:8" x14ac:dyDescent="0.2">
      <c r="A422" t="s">
        <v>470</v>
      </c>
      <c r="B422" t="s">
        <v>1</v>
      </c>
      <c r="C422" t="s">
        <v>203</v>
      </c>
      <c r="D422" t="s">
        <v>3</v>
      </c>
      <c r="E422">
        <f>IF(_7[[#This Row],[Vote]]="YEA",1,0)</f>
        <v>0</v>
      </c>
      <c r="F422" cm="1">
        <f t="array" ref="F422">_xlfn.XLOOKUP(Table816212325[Bill],Table2[Bill],Table2[Agree Value])</f>
        <v>0</v>
      </c>
      <c r="G422">
        <f>IF(_7[[#This Row],[Value]]=_7[[#This Row],[Agree]],_7[[#This Row],[Count]],0)</f>
        <v>5</v>
      </c>
      <c r="H422" cm="1">
        <f t="array" ref="H422">_xlfn.XLOOKUP(Table816212325[Bill],Table2[Bill],Table2[Weight?],"Error")</f>
        <v>5</v>
      </c>
    </row>
    <row r="423" spans="1:8" x14ac:dyDescent="0.2">
      <c r="A423" t="s">
        <v>471</v>
      </c>
      <c r="B423" t="s">
        <v>5</v>
      </c>
      <c r="C423" t="s">
        <v>15</v>
      </c>
      <c r="D423" t="s">
        <v>7</v>
      </c>
      <c r="E423">
        <f>IF(_7[[#This Row],[Vote]]="YEA",1,0)</f>
        <v>1</v>
      </c>
      <c r="F423" cm="1">
        <f t="array" ref="F423">_xlfn.XLOOKUP(Table816212325[Bill],Table2[Bill],Table2[Agree Value])</f>
        <v>0</v>
      </c>
      <c r="G423">
        <f>IF(_7[[#This Row],[Value]]=_7[[#This Row],[Agree]],_7[[#This Row],[Count]],0)</f>
        <v>0</v>
      </c>
      <c r="H423" cm="1">
        <f t="array" ref="H423">_xlfn.XLOOKUP(Table816212325[Bill],Table2[Bill],Table2[Weight?],"Error")</f>
        <v>5</v>
      </c>
    </row>
    <row r="424" spans="1:8" x14ac:dyDescent="0.2">
      <c r="A424" t="s">
        <v>472</v>
      </c>
      <c r="B424" t="s">
        <v>5</v>
      </c>
      <c r="C424" t="s">
        <v>39</v>
      </c>
      <c r="D424" t="s">
        <v>7</v>
      </c>
      <c r="E424">
        <f>IF(_7[[#This Row],[Vote]]="YEA",1,0)</f>
        <v>1</v>
      </c>
      <c r="F424" cm="1">
        <f t="array" ref="F424">_xlfn.XLOOKUP(Table816212325[Bill],Table2[Bill],Table2[Agree Value])</f>
        <v>0</v>
      </c>
      <c r="G424">
        <f>IF(_7[[#This Row],[Value]]=_7[[#This Row],[Agree]],_7[[#This Row],[Count]],0)</f>
        <v>0</v>
      </c>
      <c r="H424" cm="1">
        <f t="array" ref="H424">_xlfn.XLOOKUP(Table816212325[Bill],Table2[Bill],Table2[Weight?],"Error")</f>
        <v>5</v>
      </c>
    </row>
    <row r="425" spans="1:8" x14ac:dyDescent="0.2">
      <c r="A425" t="s">
        <v>473</v>
      </c>
      <c r="B425" t="s">
        <v>5</v>
      </c>
      <c r="C425" t="s">
        <v>31</v>
      </c>
      <c r="D425" t="s">
        <v>7</v>
      </c>
      <c r="E425">
        <f>IF(_7[[#This Row],[Vote]]="YEA",1,0)</f>
        <v>1</v>
      </c>
      <c r="F425" cm="1">
        <f t="array" ref="F425">_xlfn.XLOOKUP(Table816212325[Bill],Table2[Bill],Table2[Agree Value])</f>
        <v>0</v>
      </c>
      <c r="G425">
        <f>IF(_7[[#This Row],[Value]]=_7[[#This Row],[Agree]],_7[[#This Row],[Count]],0)</f>
        <v>0</v>
      </c>
      <c r="H425" cm="1">
        <f t="array" ref="H425">_xlfn.XLOOKUP(Table816212325[Bill],Table2[Bill],Table2[Weight?],"Error")</f>
        <v>5</v>
      </c>
    </row>
    <row r="426" spans="1:8" x14ac:dyDescent="0.2">
      <c r="A426" t="s">
        <v>474</v>
      </c>
      <c r="B426" t="s">
        <v>5</v>
      </c>
      <c r="C426" t="s">
        <v>123</v>
      </c>
      <c r="D426" t="s">
        <v>7</v>
      </c>
      <c r="E426">
        <f>IF(_7[[#This Row],[Vote]]="YEA",1,0)</f>
        <v>1</v>
      </c>
      <c r="F426" cm="1">
        <f t="array" ref="F426">_xlfn.XLOOKUP(Table816212325[Bill],Table2[Bill],Table2[Agree Value])</f>
        <v>0</v>
      </c>
      <c r="G426">
        <f>IF(_7[[#This Row],[Value]]=_7[[#This Row],[Agree]],_7[[#This Row],[Count]],0)</f>
        <v>0</v>
      </c>
      <c r="H426" cm="1">
        <f t="array" ref="H426">_xlfn.XLOOKUP(Table816212325[Bill],Table2[Bill],Table2[Weight?],"Error")</f>
        <v>5</v>
      </c>
    </row>
    <row r="427" spans="1:8" x14ac:dyDescent="0.2">
      <c r="A427" t="s">
        <v>475</v>
      </c>
      <c r="B427" t="s">
        <v>1</v>
      </c>
      <c r="C427" t="s">
        <v>47</v>
      </c>
      <c r="D427" t="s">
        <v>3</v>
      </c>
      <c r="E427">
        <f>IF(_7[[#This Row],[Vote]]="YEA",1,0)</f>
        <v>0</v>
      </c>
      <c r="F427" cm="1">
        <f t="array" ref="F427">_xlfn.XLOOKUP(Table816212325[Bill],Table2[Bill],Table2[Agree Value])</f>
        <v>0</v>
      </c>
      <c r="G427">
        <f>IF(_7[[#This Row],[Value]]=_7[[#This Row],[Agree]],_7[[#This Row],[Count]],0)</f>
        <v>5</v>
      </c>
      <c r="H427" cm="1">
        <f t="array" ref="H427">_xlfn.XLOOKUP(Table816212325[Bill],Table2[Bill],Table2[Weight?],"Error")</f>
        <v>5</v>
      </c>
    </row>
    <row r="428" spans="1:8" x14ac:dyDescent="0.2">
      <c r="A428" t="s">
        <v>476</v>
      </c>
      <c r="B428" t="s">
        <v>1</v>
      </c>
      <c r="C428" t="s">
        <v>66</v>
      </c>
      <c r="D428" t="s">
        <v>3</v>
      </c>
      <c r="E428">
        <f>IF(_7[[#This Row],[Vote]]="YEA",1,0)</f>
        <v>0</v>
      </c>
      <c r="F428" cm="1">
        <f t="array" ref="F428">_xlfn.XLOOKUP(Table816212325[Bill],Table2[Bill],Table2[Agree Value])</f>
        <v>0</v>
      </c>
      <c r="G428">
        <f>IF(_7[[#This Row],[Value]]=_7[[#This Row],[Agree]],_7[[#This Row],[Count]],0)</f>
        <v>5</v>
      </c>
      <c r="H428" cm="1">
        <f t="array" ref="H428">_xlfn.XLOOKUP(Table816212325[Bill],Table2[Bill],Table2[Weight?],"Error")</f>
        <v>5</v>
      </c>
    </row>
    <row r="429" spans="1:8" x14ac:dyDescent="0.2">
      <c r="A429" t="s">
        <v>477</v>
      </c>
      <c r="B429" t="s">
        <v>1</v>
      </c>
      <c r="C429" t="s">
        <v>13</v>
      </c>
      <c r="D429" t="s">
        <v>3</v>
      </c>
      <c r="E429">
        <f>IF(_7[[#This Row],[Vote]]="YEA",1,0)</f>
        <v>0</v>
      </c>
      <c r="F429" cm="1">
        <f t="array" ref="F429">_xlfn.XLOOKUP(Table816212325[Bill],Table2[Bill],Table2[Agree Value])</f>
        <v>0</v>
      </c>
      <c r="G429">
        <f>IF(_7[[#This Row],[Value]]=_7[[#This Row],[Agree]],_7[[#This Row],[Count]],0)</f>
        <v>5</v>
      </c>
      <c r="H429" cm="1">
        <f t="array" ref="H429">_xlfn.XLOOKUP(Table816212325[Bill],Table2[Bill],Table2[Weight?],"Error")</f>
        <v>5</v>
      </c>
    </row>
    <row r="430" spans="1:8" x14ac:dyDescent="0.2">
      <c r="A430" t="s">
        <v>478</v>
      </c>
      <c r="B430" t="s">
        <v>5</v>
      </c>
      <c r="C430" t="s">
        <v>64</v>
      </c>
      <c r="D430" t="s">
        <v>7</v>
      </c>
      <c r="E430">
        <f>IF(_7[[#This Row],[Vote]]="YEA",1,0)</f>
        <v>1</v>
      </c>
      <c r="F430" cm="1">
        <f t="array" ref="F430">_xlfn.XLOOKUP(Table816212325[Bill],Table2[Bill],Table2[Agree Value])</f>
        <v>0</v>
      </c>
      <c r="G430">
        <f>IF(_7[[#This Row],[Value]]=_7[[#This Row],[Agree]],_7[[#This Row],[Count]],0)</f>
        <v>0</v>
      </c>
      <c r="H430" cm="1">
        <f t="array" ref="H430">_xlfn.XLOOKUP(Table816212325[Bill],Table2[Bill],Table2[Weight?],"Error")</f>
        <v>5</v>
      </c>
    </row>
    <row r="431" spans="1:8" x14ac:dyDescent="0.2">
      <c r="A431" t="s">
        <v>479</v>
      </c>
      <c r="B431" t="s">
        <v>5</v>
      </c>
      <c r="C431" t="s">
        <v>15</v>
      </c>
      <c r="D431" t="s">
        <v>7</v>
      </c>
      <c r="E431">
        <f>IF(_7[[#This Row],[Vote]]="YEA",1,0)</f>
        <v>1</v>
      </c>
      <c r="F431" cm="1">
        <f t="array" ref="F431">_xlfn.XLOOKUP(Table816212325[Bill],Table2[Bill],Table2[Agree Value])</f>
        <v>0</v>
      </c>
      <c r="G431">
        <f>IF(_7[[#This Row],[Value]]=_7[[#This Row],[Agree]],_7[[#This Row],[Count]],0)</f>
        <v>0</v>
      </c>
      <c r="H431" cm="1">
        <f t="array" ref="H431">_xlfn.XLOOKUP(Table816212325[Bill],Table2[Bill],Table2[Weight?],"Error")</f>
        <v>5</v>
      </c>
    </row>
    <row r="432" spans="1:8" x14ac:dyDescent="0.2">
      <c r="A432" t="s">
        <v>480</v>
      </c>
      <c r="B432" t="s">
        <v>1</v>
      </c>
      <c r="C432" t="s">
        <v>39</v>
      </c>
      <c r="D432" t="s">
        <v>3</v>
      </c>
      <c r="E432">
        <f>IF(_7[[#This Row],[Vote]]="YEA",1,0)</f>
        <v>0</v>
      </c>
      <c r="F432" cm="1">
        <f t="array" ref="F432">_xlfn.XLOOKUP(Table816212325[Bill],Table2[Bill],Table2[Agree Value])</f>
        <v>0</v>
      </c>
      <c r="G432">
        <f>IF(_7[[#This Row],[Value]]=_7[[#This Row],[Agree]],_7[[#This Row],[Count]],0)</f>
        <v>5</v>
      </c>
      <c r="H432" cm="1">
        <f t="array" ref="H432">_xlfn.XLOOKUP(Table816212325[Bill],Table2[Bill],Table2[Weight?],"Error")</f>
        <v>5</v>
      </c>
    </row>
    <row r="433" spans="1:8" x14ac:dyDescent="0.2">
      <c r="A433" t="s">
        <v>481</v>
      </c>
      <c r="B433" t="s">
        <v>5</v>
      </c>
      <c r="C433" t="s">
        <v>108</v>
      </c>
      <c r="D433" t="s">
        <v>7</v>
      </c>
      <c r="E433">
        <f>IF(_7[[#This Row],[Vote]]="YEA",1,0)</f>
        <v>1</v>
      </c>
      <c r="F433" cm="1">
        <f t="array" ref="F433">_xlfn.XLOOKUP(Table816212325[Bill],Table2[Bill],Table2[Agree Value])</f>
        <v>0</v>
      </c>
      <c r="G433">
        <f>IF(_7[[#This Row],[Value]]=_7[[#This Row],[Agree]],_7[[#This Row],[Count]],0)</f>
        <v>0</v>
      </c>
      <c r="H433" cm="1">
        <f t="array" ref="H433">_xlfn.XLOOKUP(Table816212325[Bill],Table2[Bill],Table2[Weight?],"Error")</f>
        <v>5</v>
      </c>
    </row>
    <row r="434" spans="1:8" x14ac:dyDescent="0.2">
      <c r="A434" t="s">
        <v>482</v>
      </c>
      <c r="B434" t="s">
        <v>5</v>
      </c>
      <c r="C434" t="s">
        <v>47</v>
      </c>
      <c r="D434" t="s">
        <v>7</v>
      </c>
      <c r="E434">
        <f>IF(_7[[#This Row],[Vote]]="YEA",1,0)</f>
        <v>1</v>
      </c>
      <c r="F434" cm="1">
        <f t="array" ref="F434">_xlfn.XLOOKUP(Table816212325[Bill],Table2[Bill],Table2[Agree Value])</f>
        <v>0</v>
      </c>
      <c r="G434">
        <f>IF(_7[[#This Row],[Value]]=_7[[#This Row],[Agree]],_7[[#This Row],[Count]],0)</f>
        <v>0</v>
      </c>
      <c r="H434" cm="1">
        <f t="array" ref="H434">_xlfn.XLOOKUP(Table816212325[Bill],Table2[Bill],Table2[Weight?],"Error")</f>
        <v>5</v>
      </c>
    </row>
    <row r="435" spans="1:8" x14ac:dyDescent="0.2">
      <c r="A435" t="s">
        <v>483</v>
      </c>
      <c r="B435" t="s">
        <v>5</v>
      </c>
      <c r="C435" t="s">
        <v>123</v>
      </c>
      <c r="D435" t="s">
        <v>7</v>
      </c>
      <c r="E435">
        <f>IF(_7[[#This Row],[Vote]]="YEA",1,0)</f>
        <v>1</v>
      </c>
      <c r="F435" cm="1">
        <f t="array" ref="F435">_xlfn.XLOOKUP(Table816212325[Bill],Table2[Bill],Table2[Agree Value])</f>
        <v>0</v>
      </c>
      <c r="G435">
        <f>IF(_7[[#This Row],[Value]]=_7[[#This Row],[Agree]],_7[[#This Row],[Count]],0)</f>
        <v>0</v>
      </c>
      <c r="H435" cm="1">
        <f t="array" ref="H435">_xlfn.XLOOKUP(Table816212325[Bill],Table2[Bill],Table2[Weight?],"Error")</f>
        <v>5</v>
      </c>
    </row>
    <row r="436" spans="1:8" x14ac:dyDescent="0.2">
      <c r="A436" t="s">
        <v>484</v>
      </c>
      <c r="B436" t="s">
        <v>5</v>
      </c>
      <c r="C436" t="s">
        <v>29</v>
      </c>
      <c r="D436" t="s">
        <v>7</v>
      </c>
      <c r="E436">
        <f>IF(_7[[#This Row],[Vote]]="YEA",1,0)</f>
        <v>1</v>
      </c>
      <c r="F436" cm="1">
        <f t="array" ref="F436">_xlfn.XLOOKUP(Table816212325[Bill],Table2[Bill],Table2[Agree Value])</f>
        <v>0</v>
      </c>
      <c r="G436">
        <f>IF(_7[[#This Row],[Value]]=_7[[#This Row],[Agree]],_7[[#This Row],[Count]],0)</f>
        <v>0</v>
      </c>
      <c r="H436" cm="1">
        <f t="array" ref="H436">_xlfn.XLOOKUP(Table816212325[Bill],Table2[Bill],Table2[Weight?],"Error")</f>
        <v>5</v>
      </c>
    </row>
    <row r="437" spans="1:8" x14ac:dyDescent="0.2">
      <c r="A437" t="s">
        <v>485</v>
      </c>
      <c r="B437" t="s">
        <v>5</v>
      </c>
      <c r="C437" t="s">
        <v>387</v>
      </c>
      <c r="D437" t="s">
        <v>7</v>
      </c>
      <c r="E437">
        <f>IF(_7[[#This Row],[Vote]]="YEA",1,0)</f>
        <v>1</v>
      </c>
      <c r="F437" cm="1">
        <f t="array" ref="F437">_xlfn.XLOOKUP(Table816212325[Bill],Table2[Bill],Table2[Agree Value])</f>
        <v>0</v>
      </c>
      <c r="G437">
        <f>IF(_7[[#This Row],[Value]]=_7[[#This Row],[Agree]],_7[[#This Row],[Count]],0)</f>
        <v>0</v>
      </c>
      <c r="H437" cm="1">
        <f t="array" ref="H437">_xlfn.XLOOKUP(Table816212325[Bill],Table2[Bill],Table2[Weight?],"Error")</f>
        <v>5</v>
      </c>
    </row>
  </sheetData>
  <hyperlinks>
    <hyperlink ref="B1" r:id="rId1" display="https://clerk.house.gov/Votes/2023104" xr:uid="{6AC8F265-B7AA-422E-B29F-C1595A4323B5}"/>
  </hyperlinks>
  <pageMargins left="0.7" right="0.7" top="0.75" bottom="0.75" header="0.3" footer="0.3"/>
  <pageSetup orientation="portrait" r:id="rId2"/>
  <tableParts count="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979D4-9715-E843-9B4D-8DD334BACCB8}">
  <dimension ref="A1:H436"/>
  <sheetViews>
    <sheetView workbookViewId="0">
      <selection activeCell="C3" sqref="C3"/>
    </sheetView>
  </sheetViews>
  <sheetFormatPr baseColWidth="10" defaultColWidth="8.83203125" defaultRowHeight="15" x14ac:dyDescent="0.2"/>
  <cols>
    <col min="1" max="1" width="20.6640625" customWidth="1"/>
    <col min="3" max="3" width="19.83203125" customWidth="1"/>
    <col min="4" max="5" width="16.83203125" customWidth="1"/>
  </cols>
  <sheetData>
    <row r="1" spans="1:8" x14ac:dyDescent="0.2">
      <c r="A1" t="s">
        <v>523</v>
      </c>
      <c r="B1" s="6" t="s">
        <v>526</v>
      </c>
    </row>
    <row r="2" spans="1:8" x14ac:dyDescent="0.2">
      <c r="A2" t="s">
        <v>501</v>
      </c>
      <c r="B2" s="6"/>
    </row>
    <row r="3" spans="1:8" x14ac:dyDescent="0.2">
      <c r="A3" t="s">
        <v>622</v>
      </c>
      <c r="B3" s="6"/>
      <c r="C3" s="6" t="s">
        <v>628</v>
      </c>
    </row>
    <row r="4" spans="1:8" x14ac:dyDescent="0.2">
      <c r="A4" t="s">
        <v>486</v>
      </c>
      <c r="B4" t="s">
        <v>487</v>
      </c>
      <c r="C4" t="s">
        <v>488</v>
      </c>
      <c r="D4" t="s">
        <v>489</v>
      </c>
      <c r="E4" t="s">
        <v>507</v>
      </c>
      <c r="F4" t="s">
        <v>502</v>
      </c>
      <c r="G4" t="s">
        <v>499</v>
      </c>
      <c r="H4" s="10" t="s">
        <v>553</v>
      </c>
    </row>
    <row r="5" spans="1:8" x14ac:dyDescent="0.2">
      <c r="A5" t="s">
        <v>0</v>
      </c>
      <c r="B5" t="s">
        <v>1</v>
      </c>
      <c r="C5" t="s">
        <v>2</v>
      </c>
      <c r="D5" t="s">
        <v>7</v>
      </c>
      <c r="E5">
        <f>IF(_7521[[#This Row],[Vote]]="YEA",1,0)</f>
        <v>1</v>
      </c>
      <c r="F5" cm="1">
        <f t="array" ref="F5">_xlfn.XLOOKUP(Table81621232528[Bill],Table2[Bill],Table2[Agree Value])</f>
        <v>0</v>
      </c>
      <c r="G5">
        <f>IF(_7521[[#This Row],[Value]]=_7521[[#This Row],[Agree]],_7521[[#This Row],[Count]],0)</f>
        <v>0</v>
      </c>
      <c r="H5" cm="1">
        <f t="array" ref="H5">_xlfn.XLOOKUP(Table81621232528[Bill],Table2[Bill],Table2[Weight?],"Error")</f>
        <v>9</v>
      </c>
    </row>
    <row r="6" spans="1:8" x14ac:dyDescent="0.2">
      <c r="A6" t="s">
        <v>4</v>
      </c>
      <c r="B6" t="s">
        <v>5</v>
      </c>
      <c r="C6" t="s">
        <v>6</v>
      </c>
      <c r="D6" t="s">
        <v>7</v>
      </c>
      <c r="E6">
        <f>IF(_7521[[#This Row],[Vote]]="YEA",1,0)</f>
        <v>1</v>
      </c>
      <c r="F6" cm="1">
        <f t="array" ref="F6">_xlfn.XLOOKUP(Table81621232528[Bill],Table2[Bill],Table2[Agree Value])</f>
        <v>0</v>
      </c>
      <c r="G6">
        <f>IF(_7521[[#This Row],[Value]]=_7521[[#This Row],[Agree]],_7521[[#This Row],[Count]],0)</f>
        <v>0</v>
      </c>
      <c r="H6" cm="1">
        <f t="array" ref="H6">_xlfn.XLOOKUP(Table81621232528[Bill],Table2[Bill],Table2[Weight?],"Error")</f>
        <v>9</v>
      </c>
    </row>
    <row r="7" spans="1:8" x14ac:dyDescent="0.2">
      <c r="A7" t="s">
        <v>8</v>
      </c>
      <c r="B7" t="s">
        <v>1</v>
      </c>
      <c r="C7" t="s">
        <v>9</v>
      </c>
      <c r="D7" t="s">
        <v>7</v>
      </c>
      <c r="E7">
        <f>IF(_7521[[#This Row],[Vote]]="YEA",1,0)</f>
        <v>1</v>
      </c>
      <c r="F7" cm="1">
        <f t="array" ref="F7">_xlfn.XLOOKUP(Table81621232528[Bill],Table2[Bill],Table2[Agree Value])</f>
        <v>0</v>
      </c>
      <c r="G7">
        <f>IF(_7521[[#This Row],[Value]]=_7521[[#This Row],[Agree]],_7521[[#This Row],[Count]],0)</f>
        <v>0</v>
      </c>
      <c r="H7" cm="1">
        <f t="array" ref="H7">_xlfn.XLOOKUP(Table81621232528[Bill],Table2[Bill],Table2[Weight?],"Error")</f>
        <v>9</v>
      </c>
    </row>
    <row r="8" spans="1:8" x14ac:dyDescent="0.2">
      <c r="A8" t="s">
        <v>10</v>
      </c>
      <c r="B8" t="s">
        <v>5</v>
      </c>
      <c r="C8" t="s">
        <v>11</v>
      </c>
      <c r="D8" t="s">
        <v>7</v>
      </c>
      <c r="E8">
        <f>IF(_7521[[#This Row],[Vote]]="YEA",1,0)</f>
        <v>1</v>
      </c>
      <c r="F8" cm="1">
        <f t="array" ref="F8">_xlfn.XLOOKUP(Table81621232528[Bill],Table2[Bill],Table2[Agree Value])</f>
        <v>0</v>
      </c>
      <c r="G8">
        <f>IF(_7521[[#This Row],[Value]]=_7521[[#This Row],[Agree]],_7521[[#This Row],[Count]],0)</f>
        <v>0</v>
      </c>
      <c r="H8" cm="1">
        <f t="array" ref="H8">_xlfn.XLOOKUP(Table81621232528[Bill],Table2[Bill],Table2[Weight?],"Error")</f>
        <v>9</v>
      </c>
    </row>
    <row r="9" spans="1:8" x14ac:dyDescent="0.2">
      <c r="A9" t="s">
        <v>12</v>
      </c>
      <c r="B9" t="s">
        <v>5</v>
      </c>
      <c r="C9" t="s">
        <v>13</v>
      </c>
      <c r="D9" t="s">
        <v>7</v>
      </c>
      <c r="E9">
        <f>IF(_7521[[#This Row],[Vote]]="YEA",1,0)</f>
        <v>1</v>
      </c>
      <c r="F9" cm="1">
        <f t="array" ref="F9">_xlfn.XLOOKUP(Table81621232528[Bill],Table2[Bill],Table2[Agree Value])</f>
        <v>0</v>
      </c>
      <c r="G9">
        <f>IF(_7521[[#This Row],[Value]]=_7521[[#This Row],[Agree]],_7521[[#This Row],[Count]],0)</f>
        <v>0</v>
      </c>
      <c r="H9" cm="1">
        <f t="array" ref="H9">_xlfn.XLOOKUP(Table81621232528[Bill],Table2[Bill],Table2[Weight?],"Error")</f>
        <v>9</v>
      </c>
    </row>
    <row r="10" spans="1:8" x14ac:dyDescent="0.2">
      <c r="A10" t="s">
        <v>14</v>
      </c>
      <c r="B10" t="s">
        <v>1</v>
      </c>
      <c r="C10" t="s">
        <v>15</v>
      </c>
      <c r="D10" t="s">
        <v>7</v>
      </c>
      <c r="E10">
        <f>IF(_7521[[#This Row],[Vote]]="YEA",1,0)</f>
        <v>1</v>
      </c>
      <c r="F10" cm="1">
        <f t="array" ref="F10">_xlfn.XLOOKUP(Table81621232528[Bill],Table2[Bill],Table2[Agree Value])</f>
        <v>0</v>
      </c>
      <c r="G10">
        <f>IF(_7521[[#This Row],[Value]]=_7521[[#This Row],[Agree]],_7521[[#This Row],[Count]],0)</f>
        <v>0</v>
      </c>
      <c r="H10" cm="1">
        <f t="array" ref="H10">_xlfn.XLOOKUP(Table81621232528[Bill],Table2[Bill],Table2[Weight?],"Error")</f>
        <v>9</v>
      </c>
    </row>
    <row r="11" spans="1:8" x14ac:dyDescent="0.2">
      <c r="A11" t="s">
        <v>16</v>
      </c>
      <c r="B11" t="s">
        <v>1</v>
      </c>
      <c r="C11" t="s">
        <v>17</v>
      </c>
      <c r="D11" t="s">
        <v>7</v>
      </c>
      <c r="E11">
        <f>IF(_7521[[#This Row],[Vote]]="YEA",1,0)</f>
        <v>1</v>
      </c>
      <c r="F11" cm="1">
        <f t="array" ref="F11">_xlfn.XLOOKUP(Table81621232528[Bill],Table2[Bill],Table2[Agree Value])</f>
        <v>0</v>
      </c>
      <c r="G11">
        <f>IF(_7521[[#This Row],[Value]]=_7521[[#This Row],[Agree]],_7521[[#This Row],[Count]],0)</f>
        <v>0</v>
      </c>
      <c r="H11" cm="1">
        <f t="array" ref="H11">_xlfn.XLOOKUP(Table81621232528[Bill],Table2[Bill],Table2[Weight?],"Error")</f>
        <v>9</v>
      </c>
    </row>
    <row r="12" spans="1:8" x14ac:dyDescent="0.2">
      <c r="A12" t="s">
        <v>18</v>
      </c>
      <c r="B12" t="s">
        <v>5</v>
      </c>
      <c r="C12" t="s">
        <v>19</v>
      </c>
      <c r="D12" t="s">
        <v>7</v>
      </c>
      <c r="E12">
        <f>IF(_7521[[#This Row],[Vote]]="YEA",1,0)</f>
        <v>1</v>
      </c>
      <c r="F12" cm="1">
        <f t="array" ref="F12">_xlfn.XLOOKUP(Table81621232528[Bill],Table2[Bill],Table2[Agree Value])</f>
        <v>0</v>
      </c>
      <c r="G12">
        <f>IF(_7521[[#This Row],[Value]]=_7521[[#This Row],[Agree]],_7521[[#This Row],[Count]],0)</f>
        <v>0</v>
      </c>
      <c r="H12" cm="1">
        <f t="array" ref="H12">_xlfn.XLOOKUP(Table81621232528[Bill],Table2[Bill],Table2[Weight?],"Error")</f>
        <v>9</v>
      </c>
    </row>
    <row r="13" spans="1:8" x14ac:dyDescent="0.2">
      <c r="A13" t="s">
        <v>20</v>
      </c>
      <c r="B13" t="s">
        <v>5</v>
      </c>
      <c r="C13" t="s">
        <v>21</v>
      </c>
      <c r="D13" t="s">
        <v>7</v>
      </c>
      <c r="E13">
        <f>IF(_7521[[#This Row],[Vote]]="YEA",1,0)</f>
        <v>1</v>
      </c>
      <c r="F13" cm="1">
        <f t="array" ref="F13">_xlfn.XLOOKUP(Table81621232528[Bill],Table2[Bill],Table2[Agree Value])</f>
        <v>0</v>
      </c>
      <c r="G13">
        <f>IF(_7521[[#This Row],[Value]]=_7521[[#This Row],[Agree]],_7521[[#This Row],[Count]],0)</f>
        <v>0</v>
      </c>
      <c r="H13" cm="1">
        <f t="array" ref="H13">_xlfn.XLOOKUP(Table81621232528[Bill],Table2[Bill],Table2[Weight?],"Error")</f>
        <v>9</v>
      </c>
    </row>
    <row r="14" spans="1:8" x14ac:dyDescent="0.2">
      <c r="A14" t="s">
        <v>22</v>
      </c>
      <c r="B14" t="s">
        <v>5</v>
      </c>
      <c r="C14" t="s">
        <v>15</v>
      </c>
      <c r="D14" t="s">
        <v>7</v>
      </c>
      <c r="E14">
        <f>IF(_7521[[#This Row],[Vote]]="YEA",1,0)</f>
        <v>1</v>
      </c>
      <c r="F14" cm="1">
        <f t="array" ref="F14">_xlfn.XLOOKUP(Table81621232528[Bill],Table2[Bill],Table2[Agree Value])</f>
        <v>0</v>
      </c>
      <c r="G14">
        <f>IF(_7521[[#This Row],[Value]]=_7521[[#This Row],[Agree]],_7521[[#This Row],[Count]],0)</f>
        <v>0</v>
      </c>
      <c r="H14" cm="1">
        <f t="array" ref="H14">_xlfn.XLOOKUP(Table81621232528[Bill],Table2[Bill],Table2[Weight?],"Error")</f>
        <v>9</v>
      </c>
    </row>
    <row r="15" spans="1:8" x14ac:dyDescent="0.2">
      <c r="A15" t="s">
        <v>23</v>
      </c>
      <c r="B15" t="s">
        <v>1</v>
      </c>
      <c r="C15" t="s">
        <v>24</v>
      </c>
      <c r="D15" t="s">
        <v>7</v>
      </c>
      <c r="E15">
        <f>IF(_7521[[#This Row],[Vote]]="YEA",1,0)</f>
        <v>1</v>
      </c>
      <c r="F15" cm="1">
        <f t="array" ref="F15">_xlfn.XLOOKUP(Table81621232528[Bill],Table2[Bill],Table2[Agree Value])</f>
        <v>0</v>
      </c>
      <c r="G15">
        <f>IF(_7521[[#This Row],[Value]]=_7521[[#This Row],[Agree]],_7521[[#This Row],[Count]],0)</f>
        <v>0</v>
      </c>
      <c r="H15" cm="1">
        <f t="array" ref="H15">_xlfn.XLOOKUP(Table81621232528[Bill],Table2[Bill],Table2[Weight?],"Error")</f>
        <v>9</v>
      </c>
    </row>
    <row r="16" spans="1:8" x14ac:dyDescent="0.2">
      <c r="A16" t="s">
        <v>25</v>
      </c>
      <c r="B16" t="s">
        <v>5</v>
      </c>
      <c r="C16" t="s">
        <v>15</v>
      </c>
      <c r="D16" t="s">
        <v>7</v>
      </c>
      <c r="E16">
        <f>IF(_7521[[#This Row],[Vote]]="YEA",1,0)</f>
        <v>1</v>
      </c>
      <c r="F16" cm="1">
        <f t="array" ref="F16">_xlfn.XLOOKUP(Table81621232528[Bill],Table2[Bill],Table2[Agree Value])</f>
        <v>0</v>
      </c>
      <c r="G16">
        <f>IF(_7521[[#This Row],[Value]]=_7521[[#This Row],[Agree]],_7521[[#This Row],[Count]],0)</f>
        <v>0</v>
      </c>
      <c r="H16" cm="1">
        <f t="array" ref="H16">_xlfn.XLOOKUP(Table81621232528[Bill],Table2[Bill],Table2[Weight?],"Error")</f>
        <v>9</v>
      </c>
    </row>
    <row r="17" spans="1:8" x14ac:dyDescent="0.2">
      <c r="A17" t="s">
        <v>26</v>
      </c>
      <c r="B17" t="s">
        <v>5</v>
      </c>
      <c r="C17" t="s">
        <v>27</v>
      </c>
      <c r="D17" t="s">
        <v>7</v>
      </c>
      <c r="E17">
        <f>IF(_7521[[#This Row],[Vote]]="YEA",1,0)</f>
        <v>1</v>
      </c>
      <c r="F17" cm="1">
        <f t="array" ref="F17">_xlfn.XLOOKUP(Table81621232528[Bill],Table2[Bill],Table2[Agree Value])</f>
        <v>0</v>
      </c>
      <c r="G17">
        <f>IF(_7521[[#This Row],[Value]]=_7521[[#This Row],[Agree]],_7521[[#This Row],[Count]],0)</f>
        <v>0</v>
      </c>
      <c r="H17" cm="1">
        <f t="array" ref="H17">_xlfn.XLOOKUP(Table81621232528[Bill],Table2[Bill],Table2[Weight?],"Error")</f>
        <v>9</v>
      </c>
    </row>
    <row r="18" spans="1:8" x14ac:dyDescent="0.2">
      <c r="A18" t="s">
        <v>28</v>
      </c>
      <c r="B18" t="s">
        <v>5</v>
      </c>
      <c r="C18" t="s">
        <v>29</v>
      </c>
      <c r="D18" t="s">
        <v>7</v>
      </c>
      <c r="E18">
        <f>IF(_7521[[#This Row],[Vote]]="YEA",1,0)</f>
        <v>1</v>
      </c>
      <c r="F18" cm="1">
        <f t="array" ref="F18">_xlfn.XLOOKUP(Table81621232528[Bill],Table2[Bill],Table2[Agree Value])</f>
        <v>0</v>
      </c>
      <c r="G18">
        <f>IF(_7521[[#This Row],[Value]]=_7521[[#This Row],[Agree]],_7521[[#This Row],[Count]],0)</f>
        <v>0</v>
      </c>
      <c r="H18" cm="1">
        <f t="array" ref="H18">_xlfn.XLOOKUP(Table81621232528[Bill],Table2[Bill],Table2[Weight?],"Error")</f>
        <v>9</v>
      </c>
    </row>
    <row r="19" spans="1:8" x14ac:dyDescent="0.2">
      <c r="A19" t="s">
        <v>30</v>
      </c>
      <c r="B19" t="s">
        <v>5</v>
      </c>
      <c r="C19" t="s">
        <v>31</v>
      </c>
      <c r="D19" t="s">
        <v>7</v>
      </c>
      <c r="E19">
        <f>IF(_7521[[#This Row],[Vote]]="YEA",1,0)</f>
        <v>1</v>
      </c>
      <c r="F19" cm="1">
        <f t="array" ref="F19">_xlfn.XLOOKUP(Table81621232528[Bill],Table2[Bill],Table2[Agree Value])</f>
        <v>0</v>
      </c>
      <c r="G19">
        <f>IF(_7521[[#This Row],[Value]]=_7521[[#This Row],[Agree]],_7521[[#This Row],[Count]],0)</f>
        <v>0</v>
      </c>
      <c r="H19" cm="1">
        <f t="array" ref="H19">_xlfn.XLOOKUP(Table81621232528[Bill],Table2[Bill],Table2[Weight?],"Error")</f>
        <v>9</v>
      </c>
    </row>
    <row r="20" spans="1:8" x14ac:dyDescent="0.2">
      <c r="A20" t="s">
        <v>32</v>
      </c>
      <c r="B20" t="s">
        <v>1</v>
      </c>
      <c r="C20" t="s">
        <v>33</v>
      </c>
      <c r="D20" t="s">
        <v>7</v>
      </c>
      <c r="E20">
        <f>IF(_7521[[#This Row],[Vote]]="YEA",1,0)</f>
        <v>1</v>
      </c>
      <c r="F20" cm="1">
        <f t="array" ref="F20">_xlfn.XLOOKUP(Table81621232528[Bill],Table2[Bill],Table2[Agree Value])</f>
        <v>0</v>
      </c>
      <c r="G20">
        <f>IF(_7521[[#This Row],[Value]]=_7521[[#This Row],[Agree]],_7521[[#This Row],[Count]],0)</f>
        <v>0</v>
      </c>
      <c r="H20" cm="1">
        <f t="array" ref="H20">_xlfn.XLOOKUP(Table81621232528[Bill],Table2[Bill],Table2[Weight?],"Error")</f>
        <v>9</v>
      </c>
    </row>
    <row r="21" spans="1:8" x14ac:dyDescent="0.2">
      <c r="A21" t="s">
        <v>34</v>
      </c>
      <c r="B21" t="s">
        <v>5</v>
      </c>
      <c r="C21" t="s">
        <v>29</v>
      </c>
      <c r="D21" t="s">
        <v>7</v>
      </c>
      <c r="E21">
        <f>IF(_7521[[#This Row],[Vote]]="YEA",1,0)</f>
        <v>1</v>
      </c>
      <c r="F21" cm="1">
        <f t="array" ref="F21">_xlfn.XLOOKUP(Table81621232528[Bill],Table2[Bill],Table2[Agree Value])</f>
        <v>0</v>
      </c>
      <c r="G21">
        <f>IF(_7521[[#This Row],[Value]]=_7521[[#This Row],[Agree]],_7521[[#This Row],[Count]],0)</f>
        <v>0</v>
      </c>
      <c r="H21" cm="1">
        <f t="array" ref="H21">_xlfn.XLOOKUP(Table81621232528[Bill],Table2[Bill],Table2[Weight?],"Error")</f>
        <v>9</v>
      </c>
    </row>
    <row r="22" spans="1:8" x14ac:dyDescent="0.2">
      <c r="A22" t="s">
        <v>35</v>
      </c>
      <c r="B22" t="s">
        <v>5</v>
      </c>
      <c r="C22" t="s">
        <v>36</v>
      </c>
      <c r="D22" t="s">
        <v>7</v>
      </c>
      <c r="E22">
        <f>IF(_7521[[#This Row],[Vote]]="YEA",1,0)</f>
        <v>1</v>
      </c>
      <c r="F22" cm="1">
        <f t="array" ref="F22">_xlfn.XLOOKUP(Table81621232528[Bill],Table2[Bill],Table2[Agree Value])</f>
        <v>0</v>
      </c>
      <c r="G22">
        <f>IF(_7521[[#This Row],[Value]]=_7521[[#This Row],[Agree]],_7521[[#This Row],[Count]],0)</f>
        <v>0</v>
      </c>
      <c r="H22" cm="1">
        <f t="array" ref="H22">_xlfn.XLOOKUP(Table81621232528[Bill],Table2[Bill],Table2[Weight?],"Error")</f>
        <v>9</v>
      </c>
    </row>
    <row r="23" spans="1:8" x14ac:dyDescent="0.2">
      <c r="A23" t="s">
        <v>37</v>
      </c>
      <c r="B23" t="s">
        <v>1</v>
      </c>
      <c r="C23" t="s">
        <v>9</v>
      </c>
      <c r="D23" t="s">
        <v>7</v>
      </c>
      <c r="E23">
        <f>IF(_7521[[#This Row],[Vote]]="YEA",1,0)</f>
        <v>1</v>
      </c>
      <c r="F23" cm="1">
        <f t="array" ref="F23">_xlfn.XLOOKUP(Table81621232528[Bill],Table2[Bill],Table2[Agree Value])</f>
        <v>0</v>
      </c>
      <c r="G23">
        <f>IF(_7521[[#This Row],[Value]]=_7521[[#This Row],[Agree]],_7521[[#This Row],[Count]],0)</f>
        <v>0</v>
      </c>
      <c r="H23" cm="1">
        <f t="array" ref="H23">_xlfn.XLOOKUP(Table81621232528[Bill],Table2[Bill],Table2[Weight?],"Error")</f>
        <v>9</v>
      </c>
    </row>
    <row r="24" spans="1:8" x14ac:dyDescent="0.2">
      <c r="A24" t="s">
        <v>38</v>
      </c>
      <c r="B24" t="s">
        <v>5</v>
      </c>
      <c r="C24" t="s">
        <v>39</v>
      </c>
      <c r="D24" t="s">
        <v>7</v>
      </c>
      <c r="E24">
        <f>IF(_7521[[#This Row],[Vote]]="YEA",1,0)</f>
        <v>1</v>
      </c>
      <c r="F24" cm="1">
        <f t="array" ref="F24">_xlfn.XLOOKUP(Table81621232528[Bill],Table2[Bill],Table2[Agree Value])</f>
        <v>0</v>
      </c>
      <c r="G24">
        <f>IF(_7521[[#This Row],[Value]]=_7521[[#This Row],[Agree]],_7521[[#This Row],[Count]],0)</f>
        <v>0</v>
      </c>
      <c r="H24" cm="1">
        <f t="array" ref="H24">_xlfn.XLOOKUP(Table81621232528[Bill],Table2[Bill],Table2[Weight?],"Error")</f>
        <v>9</v>
      </c>
    </row>
    <row r="25" spans="1:8" x14ac:dyDescent="0.2">
      <c r="A25" t="s">
        <v>40</v>
      </c>
      <c r="B25" t="s">
        <v>1</v>
      </c>
      <c r="C25" t="s">
        <v>31</v>
      </c>
      <c r="D25" t="s">
        <v>7</v>
      </c>
      <c r="E25">
        <f>IF(_7521[[#This Row],[Vote]]="YEA",1,0)</f>
        <v>1</v>
      </c>
      <c r="F25" cm="1">
        <f t="array" ref="F25">_xlfn.XLOOKUP(Table81621232528[Bill],Table2[Bill],Table2[Agree Value])</f>
        <v>0</v>
      </c>
      <c r="G25">
        <f>IF(_7521[[#This Row],[Value]]=_7521[[#This Row],[Agree]],_7521[[#This Row],[Count]],0)</f>
        <v>0</v>
      </c>
      <c r="H25" cm="1">
        <f t="array" ref="H25">_xlfn.XLOOKUP(Table81621232528[Bill],Table2[Bill],Table2[Weight?],"Error")</f>
        <v>9</v>
      </c>
    </row>
    <row r="26" spans="1:8" x14ac:dyDescent="0.2">
      <c r="A26" t="s">
        <v>41</v>
      </c>
      <c r="B26" t="s">
        <v>5</v>
      </c>
      <c r="C26" t="s">
        <v>42</v>
      </c>
      <c r="D26" t="s">
        <v>7</v>
      </c>
      <c r="E26">
        <f>IF(_7521[[#This Row],[Vote]]="YEA",1,0)</f>
        <v>1</v>
      </c>
      <c r="F26" cm="1">
        <f t="array" ref="F26">_xlfn.XLOOKUP(Table81621232528[Bill],Table2[Bill],Table2[Agree Value])</f>
        <v>0</v>
      </c>
      <c r="G26">
        <f>IF(_7521[[#This Row],[Value]]=_7521[[#This Row],[Agree]],_7521[[#This Row],[Count]],0)</f>
        <v>0</v>
      </c>
      <c r="H26" cm="1">
        <f t="array" ref="H26">_xlfn.XLOOKUP(Table81621232528[Bill],Table2[Bill],Table2[Weight?],"Error")</f>
        <v>9</v>
      </c>
    </row>
    <row r="27" spans="1:8" x14ac:dyDescent="0.2">
      <c r="A27" t="s">
        <v>43</v>
      </c>
      <c r="B27" t="s">
        <v>1</v>
      </c>
      <c r="C27" t="s">
        <v>9</v>
      </c>
      <c r="D27" t="s">
        <v>7</v>
      </c>
      <c r="E27">
        <f>IF(_7521[[#This Row],[Vote]]="YEA",1,0)</f>
        <v>1</v>
      </c>
      <c r="F27" cm="1">
        <f t="array" ref="F27">_xlfn.XLOOKUP(Table81621232528[Bill],Table2[Bill],Table2[Agree Value])</f>
        <v>0</v>
      </c>
      <c r="G27">
        <f>IF(_7521[[#This Row],[Value]]=_7521[[#This Row],[Agree]],_7521[[#This Row],[Count]],0)</f>
        <v>0</v>
      </c>
      <c r="H27" cm="1">
        <f t="array" ref="H27">_xlfn.XLOOKUP(Table81621232528[Bill],Table2[Bill],Table2[Weight?],"Error")</f>
        <v>9</v>
      </c>
    </row>
    <row r="28" spans="1:8" x14ac:dyDescent="0.2">
      <c r="A28" t="s">
        <v>44</v>
      </c>
      <c r="B28" t="s">
        <v>5</v>
      </c>
      <c r="C28" t="s">
        <v>45</v>
      </c>
      <c r="D28" t="s">
        <v>7</v>
      </c>
      <c r="E28">
        <f>IF(_7521[[#This Row],[Vote]]="YEA",1,0)</f>
        <v>1</v>
      </c>
      <c r="F28" cm="1">
        <f t="array" ref="F28">_xlfn.XLOOKUP(Table81621232528[Bill],Table2[Bill],Table2[Agree Value])</f>
        <v>0</v>
      </c>
      <c r="G28">
        <f>IF(_7521[[#This Row],[Value]]=_7521[[#This Row],[Agree]],_7521[[#This Row],[Count]],0)</f>
        <v>0</v>
      </c>
      <c r="H28" cm="1">
        <f t="array" ref="H28">_xlfn.XLOOKUP(Table81621232528[Bill],Table2[Bill],Table2[Weight?],"Error")</f>
        <v>9</v>
      </c>
    </row>
    <row r="29" spans="1:8" x14ac:dyDescent="0.2">
      <c r="A29" t="s">
        <v>46</v>
      </c>
      <c r="B29" t="s">
        <v>1</v>
      </c>
      <c r="C29" t="s">
        <v>47</v>
      </c>
      <c r="D29" t="s">
        <v>7</v>
      </c>
      <c r="E29">
        <f>IF(_7521[[#This Row],[Vote]]="YEA",1,0)</f>
        <v>1</v>
      </c>
      <c r="F29" cm="1">
        <f t="array" ref="F29">_xlfn.XLOOKUP(Table81621232528[Bill],Table2[Bill],Table2[Agree Value])</f>
        <v>0</v>
      </c>
      <c r="G29">
        <f>IF(_7521[[#This Row],[Value]]=_7521[[#This Row],[Agree]],_7521[[#This Row],[Count]],0)</f>
        <v>0</v>
      </c>
      <c r="H29" cm="1">
        <f t="array" ref="H29">_xlfn.XLOOKUP(Table81621232528[Bill],Table2[Bill],Table2[Weight?],"Error")</f>
        <v>9</v>
      </c>
    </row>
    <row r="30" spans="1:8" x14ac:dyDescent="0.2">
      <c r="A30" t="s">
        <v>48</v>
      </c>
      <c r="B30" t="s">
        <v>5</v>
      </c>
      <c r="C30" t="s">
        <v>49</v>
      </c>
      <c r="D30" t="s">
        <v>7</v>
      </c>
      <c r="E30">
        <f>IF(_7521[[#This Row],[Vote]]="YEA",1,0)</f>
        <v>1</v>
      </c>
      <c r="F30" cm="1">
        <f t="array" ref="F30">_xlfn.XLOOKUP(Table81621232528[Bill],Table2[Bill],Table2[Agree Value])</f>
        <v>0</v>
      </c>
      <c r="G30">
        <f>IF(_7521[[#This Row],[Value]]=_7521[[#This Row],[Agree]],_7521[[#This Row],[Count]],0)</f>
        <v>0</v>
      </c>
      <c r="H30" cm="1">
        <f t="array" ref="H30">_xlfn.XLOOKUP(Table81621232528[Bill],Table2[Bill],Table2[Weight?],"Error")</f>
        <v>9</v>
      </c>
    </row>
    <row r="31" spans="1:8" x14ac:dyDescent="0.2">
      <c r="A31" t="s">
        <v>50</v>
      </c>
      <c r="B31" t="s">
        <v>5</v>
      </c>
      <c r="C31" t="s">
        <v>51</v>
      </c>
      <c r="D31" t="s">
        <v>3</v>
      </c>
      <c r="E31">
        <f>IF(_7521[[#This Row],[Vote]]="YEA",1,0)</f>
        <v>0</v>
      </c>
      <c r="F31" cm="1">
        <f t="array" ref="F31">_xlfn.XLOOKUP(Table81621232528[Bill],Table2[Bill],Table2[Agree Value])</f>
        <v>0</v>
      </c>
      <c r="G31">
        <f>IF(_7521[[#This Row],[Value]]=_7521[[#This Row],[Agree]],_7521[[#This Row],[Count]],0)</f>
        <v>9</v>
      </c>
      <c r="H31" cm="1">
        <f t="array" ref="H31">_xlfn.XLOOKUP(Table81621232528[Bill],Table2[Bill],Table2[Weight?],"Error")</f>
        <v>9</v>
      </c>
    </row>
    <row r="32" spans="1:8" x14ac:dyDescent="0.2">
      <c r="A32" t="s">
        <v>52</v>
      </c>
      <c r="B32" t="s">
        <v>5</v>
      </c>
      <c r="C32" t="s">
        <v>39</v>
      </c>
      <c r="D32" t="s">
        <v>7</v>
      </c>
      <c r="E32">
        <f>IF(_7521[[#This Row],[Vote]]="YEA",1,0)</f>
        <v>1</v>
      </c>
      <c r="F32" cm="1">
        <f t="array" ref="F32">_xlfn.XLOOKUP(Table81621232528[Bill],Table2[Bill],Table2[Agree Value])</f>
        <v>0</v>
      </c>
      <c r="G32">
        <f>IF(_7521[[#This Row],[Value]]=_7521[[#This Row],[Agree]],_7521[[#This Row],[Count]],0)</f>
        <v>0</v>
      </c>
      <c r="H32" cm="1">
        <f t="array" ref="H32">_xlfn.XLOOKUP(Table81621232528[Bill],Table2[Bill],Table2[Weight?],"Error")</f>
        <v>9</v>
      </c>
    </row>
    <row r="33" spans="1:8" x14ac:dyDescent="0.2">
      <c r="A33" t="s">
        <v>53</v>
      </c>
      <c r="B33" t="s">
        <v>1</v>
      </c>
      <c r="C33" t="s">
        <v>13</v>
      </c>
      <c r="D33" t="s">
        <v>7</v>
      </c>
      <c r="E33">
        <f>IF(_7521[[#This Row],[Vote]]="YEA",1,0)</f>
        <v>1</v>
      </c>
      <c r="F33" cm="1">
        <f t="array" ref="F33">_xlfn.XLOOKUP(Table81621232528[Bill],Table2[Bill],Table2[Agree Value])</f>
        <v>0</v>
      </c>
      <c r="G33">
        <f>IF(_7521[[#This Row],[Value]]=_7521[[#This Row],[Agree]],_7521[[#This Row],[Count]],0)</f>
        <v>0</v>
      </c>
      <c r="H33" cm="1">
        <f t="array" ref="H33">_xlfn.XLOOKUP(Table81621232528[Bill],Table2[Bill],Table2[Weight?],"Error")</f>
        <v>9</v>
      </c>
    </row>
    <row r="34" spans="1:8" x14ac:dyDescent="0.2">
      <c r="A34" t="s">
        <v>54</v>
      </c>
      <c r="B34" t="s">
        <v>5</v>
      </c>
      <c r="C34" t="s">
        <v>2</v>
      </c>
      <c r="D34" t="s">
        <v>3</v>
      </c>
      <c r="E34">
        <f>IF(_7521[[#This Row],[Vote]]="YEA",1,0)</f>
        <v>0</v>
      </c>
      <c r="F34" cm="1">
        <f t="array" ref="F34">_xlfn.XLOOKUP(Table81621232528[Bill],Table2[Bill],Table2[Agree Value])</f>
        <v>0</v>
      </c>
      <c r="G34">
        <f>IF(_7521[[#This Row],[Value]]=_7521[[#This Row],[Agree]],_7521[[#This Row],[Count]],0)</f>
        <v>9</v>
      </c>
      <c r="H34" cm="1">
        <f t="array" ref="H34">_xlfn.XLOOKUP(Table81621232528[Bill],Table2[Bill],Table2[Weight?],"Error")</f>
        <v>9</v>
      </c>
    </row>
    <row r="35" spans="1:8" x14ac:dyDescent="0.2">
      <c r="A35" t="s">
        <v>55</v>
      </c>
      <c r="B35" t="s">
        <v>1</v>
      </c>
      <c r="C35" t="s">
        <v>42</v>
      </c>
      <c r="D35" t="s">
        <v>7</v>
      </c>
      <c r="E35">
        <f>IF(_7521[[#This Row],[Vote]]="YEA",1,0)</f>
        <v>1</v>
      </c>
      <c r="F35" cm="1">
        <f t="array" ref="F35">_xlfn.XLOOKUP(Table81621232528[Bill],Table2[Bill],Table2[Agree Value])</f>
        <v>0</v>
      </c>
      <c r="G35">
        <f>IF(_7521[[#This Row],[Value]]=_7521[[#This Row],[Agree]],_7521[[#This Row],[Count]],0)</f>
        <v>0</v>
      </c>
      <c r="H35" cm="1">
        <f t="array" ref="H35">_xlfn.XLOOKUP(Table81621232528[Bill],Table2[Bill],Table2[Weight?],"Error")</f>
        <v>9</v>
      </c>
    </row>
    <row r="36" spans="1:8" x14ac:dyDescent="0.2">
      <c r="A36" t="s">
        <v>56</v>
      </c>
      <c r="B36" t="s">
        <v>1</v>
      </c>
      <c r="C36" t="s">
        <v>57</v>
      </c>
      <c r="D36" t="s">
        <v>7</v>
      </c>
      <c r="E36">
        <f>IF(_7521[[#This Row],[Vote]]="YEA",1,0)</f>
        <v>1</v>
      </c>
      <c r="F36" cm="1">
        <f t="array" ref="F36">_xlfn.XLOOKUP(Table81621232528[Bill],Table2[Bill],Table2[Agree Value])</f>
        <v>0</v>
      </c>
      <c r="G36">
        <f>IF(_7521[[#This Row],[Value]]=_7521[[#This Row],[Agree]],_7521[[#This Row],[Count]],0)</f>
        <v>0</v>
      </c>
      <c r="H36" cm="1">
        <f t="array" ref="H36">_xlfn.XLOOKUP(Table81621232528[Bill],Table2[Bill],Table2[Weight?],"Error")</f>
        <v>9</v>
      </c>
    </row>
    <row r="37" spans="1:8" x14ac:dyDescent="0.2">
      <c r="A37" t="s">
        <v>58</v>
      </c>
      <c r="B37" t="s">
        <v>5</v>
      </c>
      <c r="C37" t="s">
        <v>59</v>
      </c>
      <c r="D37" t="s">
        <v>7</v>
      </c>
      <c r="E37">
        <f>IF(_7521[[#This Row],[Vote]]="YEA",1,0)</f>
        <v>1</v>
      </c>
      <c r="F37" cm="1">
        <f t="array" ref="F37">_xlfn.XLOOKUP(Table81621232528[Bill],Table2[Bill],Table2[Agree Value])</f>
        <v>0</v>
      </c>
      <c r="G37">
        <f>IF(_7521[[#This Row],[Value]]=_7521[[#This Row],[Agree]],_7521[[#This Row],[Count]],0)</f>
        <v>0</v>
      </c>
      <c r="H37" cm="1">
        <f t="array" ref="H37">_xlfn.XLOOKUP(Table81621232528[Bill],Table2[Bill],Table2[Weight?],"Error")</f>
        <v>9</v>
      </c>
    </row>
    <row r="38" spans="1:8" x14ac:dyDescent="0.2">
      <c r="A38" t="s">
        <v>60</v>
      </c>
      <c r="B38" t="s">
        <v>1</v>
      </c>
      <c r="C38" t="s">
        <v>42</v>
      </c>
      <c r="D38" t="s">
        <v>3</v>
      </c>
      <c r="E38">
        <f>IF(_7521[[#This Row],[Vote]]="YEA",1,0)</f>
        <v>0</v>
      </c>
      <c r="F38" cm="1">
        <f t="array" ref="F38">_xlfn.XLOOKUP(Table81621232528[Bill],Table2[Bill],Table2[Agree Value])</f>
        <v>0</v>
      </c>
      <c r="G38">
        <f>IF(_7521[[#This Row],[Value]]=_7521[[#This Row],[Agree]],_7521[[#This Row],[Count]],0)</f>
        <v>9</v>
      </c>
      <c r="H38" cm="1">
        <f t="array" ref="H38">_xlfn.XLOOKUP(Table81621232528[Bill],Table2[Bill],Table2[Weight?],"Error")</f>
        <v>9</v>
      </c>
    </row>
    <row r="39" spans="1:8" x14ac:dyDescent="0.2">
      <c r="A39" t="s">
        <v>61</v>
      </c>
      <c r="B39" t="s">
        <v>5</v>
      </c>
      <c r="C39" t="s">
        <v>62</v>
      </c>
      <c r="D39" t="s">
        <v>7</v>
      </c>
      <c r="E39">
        <f>IF(_7521[[#This Row],[Vote]]="YEA",1,0)</f>
        <v>1</v>
      </c>
      <c r="F39" cm="1">
        <f t="array" ref="F39">_xlfn.XLOOKUP(Table81621232528[Bill],Table2[Bill],Table2[Agree Value])</f>
        <v>0</v>
      </c>
      <c r="G39">
        <f>IF(_7521[[#This Row],[Value]]=_7521[[#This Row],[Agree]],_7521[[#This Row],[Count]],0)</f>
        <v>0</v>
      </c>
      <c r="H39" cm="1">
        <f t="array" ref="H39">_xlfn.XLOOKUP(Table81621232528[Bill],Table2[Bill],Table2[Weight?],"Error")</f>
        <v>9</v>
      </c>
    </row>
    <row r="40" spans="1:8" x14ac:dyDescent="0.2">
      <c r="A40" t="s">
        <v>63</v>
      </c>
      <c r="B40" t="s">
        <v>1</v>
      </c>
      <c r="C40" t="s">
        <v>64</v>
      </c>
      <c r="D40" t="s">
        <v>3</v>
      </c>
      <c r="E40">
        <f>IF(_7521[[#This Row],[Vote]]="YEA",1,0)</f>
        <v>0</v>
      </c>
      <c r="F40" cm="1">
        <f t="array" ref="F40">_xlfn.XLOOKUP(Table81621232528[Bill],Table2[Bill],Table2[Agree Value])</f>
        <v>0</v>
      </c>
      <c r="G40">
        <f>IF(_7521[[#This Row],[Value]]=_7521[[#This Row],[Agree]],_7521[[#This Row],[Count]],0)</f>
        <v>9</v>
      </c>
      <c r="H40" cm="1">
        <f t="array" ref="H40">_xlfn.XLOOKUP(Table81621232528[Bill],Table2[Bill],Table2[Weight?],"Error")</f>
        <v>9</v>
      </c>
    </row>
    <row r="41" spans="1:8" x14ac:dyDescent="0.2">
      <c r="A41" t="s">
        <v>65</v>
      </c>
      <c r="B41" t="s">
        <v>1</v>
      </c>
      <c r="C41" t="s">
        <v>66</v>
      </c>
      <c r="D41" t="s">
        <v>3</v>
      </c>
      <c r="E41">
        <f>IF(_7521[[#This Row],[Vote]]="YEA",1,0)</f>
        <v>0</v>
      </c>
      <c r="F41" cm="1">
        <f t="array" ref="F41">_xlfn.XLOOKUP(Table81621232528[Bill],Table2[Bill],Table2[Agree Value])</f>
        <v>0</v>
      </c>
      <c r="G41">
        <f>IF(_7521[[#This Row],[Value]]=_7521[[#This Row],[Agree]],_7521[[#This Row],[Count]],0)</f>
        <v>9</v>
      </c>
      <c r="H41" cm="1">
        <f t="array" ref="H41">_xlfn.XLOOKUP(Table81621232528[Bill],Table2[Bill],Table2[Weight?],"Error")</f>
        <v>9</v>
      </c>
    </row>
    <row r="42" spans="1:8" x14ac:dyDescent="0.2">
      <c r="A42" t="s">
        <v>67</v>
      </c>
      <c r="B42" t="s">
        <v>5</v>
      </c>
      <c r="C42" t="s">
        <v>49</v>
      </c>
      <c r="D42" t="s">
        <v>7</v>
      </c>
      <c r="E42">
        <f>IF(_7521[[#This Row],[Vote]]="YEA",1,0)</f>
        <v>1</v>
      </c>
      <c r="F42" cm="1">
        <f t="array" ref="F42">_xlfn.XLOOKUP(Table81621232528[Bill],Table2[Bill],Table2[Agree Value])</f>
        <v>0</v>
      </c>
      <c r="G42">
        <f>IF(_7521[[#This Row],[Value]]=_7521[[#This Row],[Agree]],_7521[[#This Row],[Count]],0)</f>
        <v>0</v>
      </c>
      <c r="H42" cm="1">
        <f t="array" ref="H42">_xlfn.XLOOKUP(Table81621232528[Bill],Table2[Bill],Table2[Weight?],"Error")</f>
        <v>9</v>
      </c>
    </row>
    <row r="43" spans="1:8" x14ac:dyDescent="0.2">
      <c r="A43" t="s">
        <v>68</v>
      </c>
      <c r="B43" t="s">
        <v>1</v>
      </c>
      <c r="C43" t="s">
        <v>31</v>
      </c>
      <c r="D43" t="s">
        <v>7</v>
      </c>
      <c r="E43">
        <f>IF(_7521[[#This Row],[Vote]]="YEA",1,0)</f>
        <v>1</v>
      </c>
      <c r="F43" cm="1">
        <f t="array" ref="F43">_xlfn.XLOOKUP(Table81621232528[Bill],Table2[Bill],Table2[Agree Value])</f>
        <v>0</v>
      </c>
      <c r="G43">
        <f>IF(_7521[[#This Row],[Value]]=_7521[[#This Row],[Agree]],_7521[[#This Row],[Count]],0)</f>
        <v>0</v>
      </c>
      <c r="H43" cm="1">
        <f t="array" ref="H43">_xlfn.XLOOKUP(Table81621232528[Bill],Table2[Bill],Table2[Weight?],"Error")</f>
        <v>9</v>
      </c>
    </row>
    <row r="44" spans="1:8" x14ac:dyDescent="0.2">
      <c r="A44" t="s">
        <v>69</v>
      </c>
      <c r="B44" t="s">
        <v>1</v>
      </c>
      <c r="C44" t="s">
        <v>9</v>
      </c>
      <c r="D44" t="s">
        <v>7</v>
      </c>
      <c r="E44">
        <f>IF(_7521[[#This Row],[Vote]]="YEA",1,0)</f>
        <v>1</v>
      </c>
      <c r="F44" cm="1">
        <f t="array" ref="F44">_xlfn.XLOOKUP(Table81621232528[Bill],Table2[Bill],Table2[Agree Value])</f>
        <v>0</v>
      </c>
      <c r="G44">
        <f>IF(_7521[[#This Row],[Value]]=_7521[[#This Row],[Agree]],_7521[[#This Row],[Count]],0)</f>
        <v>0</v>
      </c>
      <c r="H44" cm="1">
        <f t="array" ref="H44">_xlfn.XLOOKUP(Table81621232528[Bill],Table2[Bill],Table2[Weight?],"Error")</f>
        <v>9</v>
      </c>
    </row>
    <row r="45" spans="1:8" x14ac:dyDescent="0.2">
      <c r="A45" t="s">
        <v>70</v>
      </c>
      <c r="B45" t="s">
        <v>5</v>
      </c>
      <c r="C45" t="s">
        <v>39</v>
      </c>
      <c r="D45" t="s">
        <v>7</v>
      </c>
      <c r="E45">
        <f>IF(_7521[[#This Row],[Vote]]="YEA",1,0)</f>
        <v>1</v>
      </c>
      <c r="F45" cm="1">
        <f t="array" ref="F45">_xlfn.XLOOKUP(Table81621232528[Bill],Table2[Bill],Table2[Agree Value])</f>
        <v>0</v>
      </c>
      <c r="G45">
        <f>IF(_7521[[#This Row],[Value]]=_7521[[#This Row],[Agree]],_7521[[#This Row],[Count]],0)</f>
        <v>0</v>
      </c>
      <c r="H45" cm="1">
        <f t="array" ref="H45">_xlfn.XLOOKUP(Table81621232528[Bill],Table2[Bill],Table2[Weight?],"Error")</f>
        <v>9</v>
      </c>
    </row>
    <row r="46" spans="1:8" x14ac:dyDescent="0.2">
      <c r="A46" t="s">
        <v>71</v>
      </c>
      <c r="B46" t="s">
        <v>5</v>
      </c>
      <c r="C46" t="s">
        <v>59</v>
      </c>
      <c r="D46" t="s">
        <v>7</v>
      </c>
      <c r="E46">
        <f>IF(_7521[[#This Row],[Vote]]="YEA",1,0)</f>
        <v>1</v>
      </c>
      <c r="F46" cm="1">
        <f t="array" ref="F46">_xlfn.XLOOKUP(Table81621232528[Bill],Table2[Bill],Table2[Agree Value])</f>
        <v>0</v>
      </c>
      <c r="G46">
        <f>IF(_7521[[#This Row],[Value]]=_7521[[#This Row],[Agree]],_7521[[#This Row],[Count]],0)</f>
        <v>0</v>
      </c>
      <c r="H46" cm="1">
        <f t="array" ref="H46">_xlfn.XLOOKUP(Table81621232528[Bill],Table2[Bill],Table2[Weight?],"Error")</f>
        <v>9</v>
      </c>
    </row>
    <row r="47" spans="1:8" x14ac:dyDescent="0.2">
      <c r="A47" t="s">
        <v>72</v>
      </c>
      <c r="B47" t="s">
        <v>5</v>
      </c>
      <c r="C47" t="s">
        <v>29</v>
      </c>
      <c r="D47" t="s">
        <v>7</v>
      </c>
      <c r="E47">
        <f>IF(_7521[[#This Row],[Vote]]="YEA",1,0)</f>
        <v>1</v>
      </c>
      <c r="F47" cm="1">
        <f t="array" ref="F47">_xlfn.XLOOKUP(Table81621232528[Bill],Table2[Bill],Table2[Agree Value])</f>
        <v>0</v>
      </c>
      <c r="G47">
        <f>IF(_7521[[#This Row],[Value]]=_7521[[#This Row],[Agree]],_7521[[#This Row],[Count]],0)</f>
        <v>0</v>
      </c>
      <c r="H47" cm="1">
        <f t="array" ref="H47">_xlfn.XLOOKUP(Table81621232528[Bill],Table2[Bill],Table2[Weight?],"Error")</f>
        <v>9</v>
      </c>
    </row>
    <row r="48" spans="1:8" x14ac:dyDescent="0.2">
      <c r="A48" t="s">
        <v>73</v>
      </c>
      <c r="B48" t="s">
        <v>1</v>
      </c>
      <c r="C48" t="s">
        <v>62</v>
      </c>
      <c r="D48" t="s">
        <v>7</v>
      </c>
      <c r="E48">
        <f>IF(_7521[[#This Row],[Vote]]="YEA",1,0)</f>
        <v>1</v>
      </c>
      <c r="F48" cm="1">
        <f t="array" ref="F48">_xlfn.XLOOKUP(Table81621232528[Bill],Table2[Bill],Table2[Agree Value])</f>
        <v>0</v>
      </c>
      <c r="G48">
        <f>IF(_7521[[#This Row],[Value]]=_7521[[#This Row],[Agree]],_7521[[#This Row],[Count]],0)</f>
        <v>0</v>
      </c>
      <c r="H48" cm="1">
        <f t="array" ref="H48">_xlfn.XLOOKUP(Table81621232528[Bill],Table2[Bill],Table2[Weight?],"Error")</f>
        <v>9</v>
      </c>
    </row>
    <row r="49" spans="1:8" x14ac:dyDescent="0.2">
      <c r="A49" t="s">
        <v>74</v>
      </c>
      <c r="B49" t="s">
        <v>5</v>
      </c>
      <c r="C49" t="s">
        <v>75</v>
      </c>
      <c r="D49" t="s">
        <v>7</v>
      </c>
      <c r="E49">
        <f>IF(_7521[[#This Row],[Vote]]="YEA",1,0)</f>
        <v>1</v>
      </c>
      <c r="F49" cm="1">
        <f t="array" ref="F49">_xlfn.XLOOKUP(Table81621232528[Bill],Table2[Bill],Table2[Agree Value])</f>
        <v>0</v>
      </c>
      <c r="G49">
        <f>IF(_7521[[#This Row],[Value]]=_7521[[#This Row],[Agree]],_7521[[#This Row],[Count]],0)</f>
        <v>0</v>
      </c>
      <c r="H49" cm="1">
        <f t="array" ref="H49">_xlfn.XLOOKUP(Table81621232528[Bill],Table2[Bill],Table2[Weight?],"Error")</f>
        <v>9</v>
      </c>
    </row>
    <row r="50" spans="1:8" x14ac:dyDescent="0.2">
      <c r="A50" t="s">
        <v>76</v>
      </c>
      <c r="B50" t="s">
        <v>5</v>
      </c>
      <c r="C50" t="s">
        <v>15</v>
      </c>
      <c r="D50" t="s">
        <v>7</v>
      </c>
      <c r="E50">
        <f>IF(_7521[[#This Row],[Vote]]="YEA",1,0)</f>
        <v>1</v>
      </c>
      <c r="F50" cm="1">
        <f t="array" ref="F50">_xlfn.XLOOKUP(Table81621232528[Bill],Table2[Bill],Table2[Agree Value])</f>
        <v>0</v>
      </c>
      <c r="G50">
        <f>IF(_7521[[#This Row],[Value]]=_7521[[#This Row],[Agree]],_7521[[#This Row],[Count]],0)</f>
        <v>0</v>
      </c>
      <c r="H50" cm="1">
        <f t="array" ref="H50">_xlfn.XLOOKUP(Table81621232528[Bill],Table2[Bill],Table2[Weight?],"Error")</f>
        <v>9</v>
      </c>
    </row>
    <row r="51" spans="1:8" x14ac:dyDescent="0.2">
      <c r="A51" t="s">
        <v>77</v>
      </c>
      <c r="B51" t="s">
        <v>5</v>
      </c>
      <c r="C51" t="s">
        <v>11</v>
      </c>
      <c r="D51" t="s">
        <v>7</v>
      </c>
      <c r="E51">
        <f>IF(_7521[[#This Row],[Vote]]="YEA",1,0)</f>
        <v>1</v>
      </c>
      <c r="F51" cm="1">
        <f t="array" ref="F51">_xlfn.XLOOKUP(Table81621232528[Bill],Table2[Bill],Table2[Agree Value])</f>
        <v>0</v>
      </c>
      <c r="G51">
        <f>IF(_7521[[#This Row],[Value]]=_7521[[#This Row],[Agree]],_7521[[#This Row],[Count]],0)</f>
        <v>0</v>
      </c>
      <c r="H51" cm="1">
        <f t="array" ref="H51">_xlfn.XLOOKUP(Table81621232528[Bill],Table2[Bill],Table2[Weight?],"Error")</f>
        <v>9</v>
      </c>
    </row>
    <row r="52" spans="1:8" x14ac:dyDescent="0.2">
      <c r="A52" t="s">
        <v>78</v>
      </c>
      <c r="B52" t="s">
        <v>1</v>
      </c>
      <c r="C52" t="s">
        <v>11</v>
      </c>
      <c r="D52" t="s">
        <v>3</v>
      </c>
      <c r="E52">
        <f>IF(_7521[[#This Row],[Vote]]="YEA",1,0)</f>
        <v>0</v>
      </c>
      <c r="F52" cm="1">
        <f t="array" ref="F52">_xlfn.XLOOKUP(Table81621232528[Bill],Table2[Bill],Table2[Agree Value])</f>
        <v>0</v>
      </c>
      <c r="G52">
        <f>IF(_7521[[#This Row],[Value]]=_7521[[#This Row],[Agree]],_7521[[#This Row],[Count]],0)</f>
        <v>9</v>
      </c>
      <c r="H52" cm="1">
        <f t="array" ref="H52">_xlfn.XLOOKUP(Table81621232528[Bill],Table2[Bill],Table2[Weight?],"Error")</f>
        <v>9</v>
      </c>
    </row>
    <row r="53" spans="1:8" x14ac:dyDescent="0.2">
      <c r="A53" t="s">
        <v>79</v>
      </c>
      <c r="B53" t="s">
        <v>5</v>
      </c>
      <c r="C53" t="s">
        <v>9</v>
      </c>
      <c r="D53" t="s">
        <v>7</v>
      </c>
      <c r="E53">
        <f>IF(_7521[[#This Row],[Vote]]="YEA",1,0)</f>
        <v>1</v>
      </c>
      <c r="F53" cm="1">
        <f t="array" ref="F53">_xlfn.XLOOKUP(Table81621232528[Bill],Table2[Bill],Table2[Agree Value])</f>
        <v>0</v>
      </c>
      <c r="G53">
        <f>IF(_7521[[#This Row],[Value]]=_7521[[#This Row],[Agree]],_7521[[#This Row],[Count]],0)</f>
        <v>0</v>
      </c>
      <c r="H53" cm="1">
        <f t="array" ref="H53">_xlfn.XLOOKUP(Table81621232528[Bill],Table2[Bill],Table2[Weight?],"Error")</f>
        <v>9</v>
      </c>
    </row>
    <row r="54" spans="1:8" x14ac:dyDescent="0.2">
      <c r="A54" t="s">
        <v>80</v>
      </c>
      <c r="B54" t="s">
        <v>5</v>
      </c>
      <c r="C54" t="s">
        <v>39</v>
      </c>
      <c r="D54" t="s">
        <v>7</v>
      </c>
      <c r="E54">
        <f>IF(_7521[[#This Row],[Vote]]="YEA",1,0)</f>
        <v>1</v>
      </c>
      <c r="F54" cm="1">
        <f t="array" ref="F54">_xlfn.XLOOKUP(Table81621232528[Bill],Table2[Bill],Table2[Agree Value])</f>
        <v>0</v>
      </c>
      <c r="G54">
        <f>IF(_7521[[#This Row],[Value]]=_7521[[#This Row],[Agree]],_7521[[#This Row],[Count]],0)</f>
        <v>0</v>
      </c>
      <c r="H54" cm="1">
        <f t="array" ref="H54">_xlfn.XLOOKUP(Table81621232528[Bill],Table2[Bill],Table2[Weight?],"Error")</f>
        <v>9</v>
      </c>
    </row>
    <row r="55" spans="1:8" x14ac:dyDescent="0.2">
      <c r="A55" t="s">
        <v>81</v>
      </c>
      <c r="B55" t="s">
        <v>1</v>
      </c>
      <c r="C55" t="s">
        <v>59</v>
      </c>
      <c r="D55" t="s">
        <v>7</v>
      </c>
      <c r="E55">
        <f>IF(_7521[[#This Row],[Vote]]="YEA",1,0)</f>
        <v>1</v>
      </c>
      <c r="F55" cm="1">
        <f t="array" ref="F55">_xlfn.XLOOKUP(Table81621232528[Bill],Table2[Bill],Table2[Agree Value])</f>
        <v>0</v>
      </c>
      <c r="G55">
        <f>IF(_7521[[#This Row],[Value]]=_7521[[#This Row],[Agree]],_7521[[#This Row],[Count]],0)</f>
        <v>0</v>
      </c>
      <c r="H55" cm="1">
        <f t="array" ref="H55">_xlfn.XLOOKUP(Table81621232528[Bill],Table2[Bill],Table2[Weight?],"Error")</f>
        <v>9</v>
      </c>
    </row>
    <row r="56" spans="1:8" x14ac:dyDescent="0.2">
      <c r="A56" t="s">
        <v>82</v>
      </c>
      <c r="B56" t="s">
        <v>1</v>
      </c>
      <c r="C56" t="s">
        <v>9</v>
      </c>
      <c r="D56" t="s">
        <v>7</v>
      </c>
      <c r="E56">
        <f>IF(_7521[[#This Row],[Vote]]="YEA",1,0)</f>
        <v>1</v>
      </c>
      <c r="F56" cm="1">
        <f t="array" ref="F56">_xlfn.XLOOKUP(Table81621232528[Bill],Table2[Bill],Table2[Agree Value])</f>
        <v>0</v>
      </c>
      <c r="G56">
        <f>IF(_7521[[#This Row],[Value]]=_7521[[#This Row],[Agree]],_7521[[#This Row],[Count]],0)</f>
        <v>0</v>
      </c>
      <c r="H56" cm="1">
        <f t="array" ref="H56">_xlfn.XLOOKUP(Table81621232528[Bill],Table2[Bill],Table2[Weight?],"Error")</f>
        <v>9</v>
      </c>
    </row>
    <row r="57" spans="1:8" x14ac:dyDescent="0.2">
      <c r="A57" t="s">
        <v>83</v>
      </c>
      <c r="B57" t="s">
        <v>1</v>
      </c>
      <c r="C57" t="s">
        <v>9</v>
      </c>
      <c r="D57" t="s">
        <v>7</v>
      </c>
      <c r="E57">
        <f>IF(_7521[[#This Row],[Vote]]="YEA",1,0)</f>
        <v>1</v>
      </c>
      <c r="F57" cm="1">
        <f t="array" ref="F57">_xlfn.XLOOKUP(Table81621232528[Bill],Table2[Bill],Table2[Agree Value])</f>
        <v>0</v>
      </c>
      <c r="G57">
        <f>IF(_7521[[#This Row],[Value]]=_7521[[#This Row],[Agree]],_7521[[#This Row],[Count]],0)</f>
        <v>0</v>
      </c>
      <c r="H57" cm="1">
        <f t="array" ref="H57">_xlfn.XLOOKUP(Table81621232528[Bill],Table2[Bill],Table2[Weight?],"Error")</f>
        <v>9</v>
      </c>
    </row>
    <row r="58" spans="1:8" x14ac:dyDescent="0.2">
      <c r="A58" t="s">
        <v>84</v>
      </c>
      <c r="B58" t="s">
        <v>5</v>
      </c>
      <c r="C58" t="s">
        <v>31</v>
      </c>
      <c r="D58" t="s">
        <v>7</v>
      </c>
      <c r="E58">
        <f>IF(_7521[[#This Row],[Vote]]="YEA",1,0)</f>
        <v>1</v>
      </c>
      <c r="F58" cm="1">
        <f t="array" ref="F58">_xlfn.XLOOKUP(Table81621232528[Bill],Table2[Bill],Table2[Agree Value])</f>
        <v>0</v>
      </c>
      <c r="G58">
        <f>IF(_7521[[#This Row],[Value]]=_7521[[#This Row],[Agree]],_7521[[#This Row],[Count]],0)</f>
        <v>0</v>
      </c>
      <c r="H58" cm="1">
        <f t="array" ref="H58">_xlfn.XLOOKUP(Table81621232528[Bill],Table2[Bill],Table2[Weight?],"Error")</f>
        <v>9</v>
      </c>
    </row>
    <row r="59" spans="1:8" x14ac:dyDescent="0.2">
      <c r="A59" t="s">
        <v>85</v>
      </c>
      <c r="B59" t="s">
        <v>5</v>
      </c>
      <c r="C59" t="s">
        <v>6</v>
      </c>
      <c r="D59" t="s">
        <v>7</v>
      </c>
      <c r="E59">
        <f>IF(_7521[[#This Row],[Vote]]="YEA",1,0)</f>
        <v>1</v>
      </c>
      <c r="F59" cm="1">
        <f t="array" ref="F59">_xlfn.XLOOKUP(Table81621232528[Bill],Table2[Bill],Table2[Agree Value])</f>
        <v>0</v>
      </c>
      <c r="G59">
        <f>IF(_7521[[#This Row],[Value]]=_7521[[#This Row],[Agree]],_7521[[#This Row],[Count]],0)</f>
        <v>0</v>
      </c>
      <c r="H59" cm="1">
        <f t="array" ref="H59">_xlfn.XLOOKUP(Table81621232528[Bill],Table2[Bill],Table2[Weight?],"Error")</f>
        <v>9</v>
      </c>
    </row>
    <row r="60" spans="1:8" x14ac:dyDescent="0.2">
      <c r="A60" t="s">
        <v>86</v>
      </c>
      <c r="B60" t="s">
        <v>1</v>
      </c>
      <c r="C60" t="s">
        <v>29</v>
      </c>
      <c r="D60" t="s">
        <v>7</v>
      </c>
      <c r="E60">
        <f>IF(_7521[[#This Row],[Vote]]="YEA",1,0)</f>
        <v>1</v>
      </c>
      <c r="F60" cm="1">
        <f t="array" ref="F60">_xlfn.XLOOKUP(Table81621232528[Bill],Table2[Bill],Table2[Agree Value])</f>
        <v>0</v>
      </c>
      <c r="G60">
        <f>IF(_7521[[#This Row],[Value]]=_7521[[#This Row],[Agree]],_7521[[#This Row],[Count]],0)</f>
        <v>0</v>
      </c>
      <c r="H60" cm="1">
        <f t="array" ref="H60">_xlfn.XLOOKUP(Table81621232528[Bill],Table2[Bill],Table2[Weight?],"Error")</f>
        <v>9</v>
      </c>
    </row>
    <row r="61" spans="1:8" x14ac:dyDescent="0.2">
      <c r="A61" t="s">
        <v>87</v>
      </c>
      <c r="B61" t="s">
        <v>5</v>
      </c>
      <c r="C61" t="s">
        <v>13</v>
      </c>
      <c r="D61" t="s">
        <v>7</v>
      </c>
      <c r="E61">
        <f>IF(_7521[[#This Row],[Vote]]="YEA",1,0)</f>
        <v>1</v>
      </c>
      <c r="F61" cm="1">
        <f t="array" ref="F61">_xlfn.XLOOKUP(Table81621232528[Bill],Table2[Bill],Table2[Agree Value])</f>
        <v>0</v>
      </c>
      <c r="G61">
        <f>IF(_7521[[#This Row],[Value]]=_7521[[#This Row],[Agree]],_7521[[#This Row],[Count]],0)</f>
        <v>0</v>
      </c>
      <c r="H61" cm="1">
        <f t="array" ref="H61">_xlfn.XLOOKUP(Table81621232528[Bill],Table2[Bill],Table2[Weight?],"Error")</f>
        <v>9</v>
      </c>
    </row>
    <row r="62" spans="1:8" x14ac:dyDescent="0.2">
      <c r="A62" t="s">
        <v>88</v>
      </c>
      <c r="B62" t="s">
        <v>1</v>
      </c>
      <c r="C62" t="s">
        <v>89</v>
      </c>
      <c r="D62" t="s">
        <v>7</v>
      </c>
      <c r="E62">
        <f>IF(_7521[[#This Row],[Vote]]="YEA",1,0)</f>
        <v>1</v>
      </c>
      <c r="F62" cm="1">
        <f t="array" ref="F62">_xlfn.XLOOKUP(Table81621232528[Bill],Table2[Bill],Table2[Agree Value])</f>
        <v>0</v>
      </c>
      <c r="G62">
        <f>IF(_7521[[#This Row],[Value]]=_7521[[#This Row],[Agree]],_7521[[#This Row],[Count]],0)</f>
        <v>0</v>
      </c>
      <c r="H62" cm="1">
        <f t="array" ref="H62">_xlfn.XLOOKUP(Table81621232528[Bill],Table2[Bill],Table2[Weight?],"Error")</f>
        <v>9</v>
      </c>
    </row>
    <row r="63" spans="1:8" x14ac:dyDescent="0.2">
      <c r="A63" t="s">
        <v>90</v>
      </c>
      <c r="B63" t="s">
        <v>5</v>
      </c>
      <c r="C63" t="s">
        <v>15</v>
      </c>
      <c r="D63" t="s">
        <v>7</v>
      </c>
      <c r="E63">
        <f>IF(_7521[[#This Row],[Vote]]="YEA",1,0)</f>
        <v>1</v>
      </c>
      <c r="F63" cm="1">
        <f t="array" ref="F63">_xlfn.XLOOKUP(Table81621232528[Bill],Table2[Bill],Table2[Agree Value])</f>
        <v>0</v>
      </c>
      <c r="G63">
        <f>IF(_7521[[#This Row],[Value]]=_7521[[#This Row],[Agree]],_7521[[#This Row],[Count]],0)</f>
        <v>0</v>
      </c>
      <c r="H63" cm="1">
        <f t="array" ref="H63">_xlfn.XLOOKUP(Table81621232528[Bill],Table2[Bill],Table2[Weight?],"Error")</f>
        <v>9</v>
      </c>
    </row>
    <row r="64" spans="1:8" x14ac:dyDescent="0.2">
      <c r="A64" t="s">
        <v>91</v>
      </c>
      <c r="B64" t="s">
        <v>1</v>
      </c>
      <c r="C64" t="s">
        <v>66</v>
      </c>
      <c r="D64" t="s">
        <v>7</v>
      </c>
      <c r="E64">
        <f>IF(_7521[[#This Row],[Vote]]="YEA",1,0)</f>
        <v>1</v>
      </c>
      <c r="F64" cm="1">
        <f t="array" ref="F64">_xlfn.XLOOKUP(Table81621232528[Bill],Table2[Bill],Table2[Agree Value])</f>
        <v>0</v>
      </c>
      <c r="G64">
        <f>IF(_7521[[#This Row],[Value]]=_7521[[#This Row],[Agree]],_7521[[#This Row],[Count]],0)</f>
        <v>0</v>
      </c>
      <c r="H64" cm="1">
        <f t="array" ref="H64">_xlfn.XLOOKUP(Table81621232528[Bill],Table2[Bill],Table2[Weight?],"Error")</f>
        <v>9</v>
      </c>
    </row>
    <row r="65" spans="1:8" x14ac:dyDescent="0.2">
      <c r="A65" t="s">
        <v>92</v>
      </c>
      <c r="B65" t="s">
        <v>1</v>
      </c>
      <c r="C65" t="s">
        <v>15</v>
      </c>
      <c r="D65" t="s">
        <v>3</v>
      </c>
      <c r="E65">
        <f>IF(_7521[[#This Row],[Vote]]="YEA",1,0)</f>
        <v>0</v>
      </c>
      <c r="F65" cm="1">
        <f t="array" ref="F65">_xlfn.XLOOKUP(Table81621232528[Bill],Table2[Bill],Table2[Agree Value])</f>
        <v>0</v>
      </c>
      <c r="G65">
        <f>IF(_7521[[#This Row],[Value]]=_7521[[#This Row],[Agree]],_7521[[#This Row],[Count]],0)</f>
        <v>9</v>
      </c>
      <c r="H65" cm="1">
        <f t="array" ref="H65">_xlfn.XLOOKUP(Table81621232528[Bill],Table2[Bill],Table2[Weight?],"Error")</f>
        <v>9</v>
      </c>
    </row>
    <row r="66" spans="1:8" x14ac:dyDescent="0.2">
      <c r="A66" t="s">
        <v>93</v>
      </c>
      <c r="B66" t="s">
        <v>1</v>
      </c>
      <c r="C66" t="s">
        <v>94</v>
      </c>
      <c r="D66" t="s">
        <v>7</v>
      </c>
      <c r="E66">
        <f>IF(_7521[[#This Row],[Vote]]="YEA",1,0)</f>
        <v>1</v>
      </c>
      <c r="F66" cm="1">
        <f t="array" ref="F66">_xlfn.XLOOKUP(Table81621232528[Bill],Table2[Bill],Table2[Agree Value])</f>
        <v>0</v>
      </c>
      <c r="G66">
        <f>IF(_7521[[#This Row],[Value]]=_7521[[#This Row],[Agree]],_7521[[#This Row],[Count]],0)</f>
        <v>0</v>
      </c>
      <c r="H66" cm="1">
        <f t="array" ref="H66">_xlfn.XLOOKUP(Table81621232528[Bill],Table2[Bill],Table2[Weight?],"Error")</f>
        <v>9</v>
      </c>
    </row>
    <row r="67" spans="1:8" x14ac:dyDescent="0.2">
      <c r="A67" t="s">
        <v>95</v>
      </c>
      <c r="B67" t="s">
        <v>1</v>
      </c>
      <c r="C67" t="s">
        <v>62</v>
      </c>
      <c r="D67" t="s">
        <v>7</v>
      </c>
      <c r="E67">
        <f>IF(_7521[[#This Row],[Vote]]="YEA",1,0)</f>
        <v>1</v>
      </c>
      <c r="F67" cm="1">
        <f t="array" ref="F67">_xlfn.XLOOKUP(Table81621232528[Bill],Table2[Bill],Table2[Agree Value])</f>
        <v>0</v>
      </c>
      <c r="G67">
        <f>IF(_7521[[#This Row],[Value]]=_7521[[#This Row],[Agree]],_7521[[#This Row],[Count]],0)</f>
        <v>0</v>
      </c>
      <c r="H67" cm="1">
        <f t="array" ref="H67">_xlfn.XLOOKUP(Table81621232528[Bill],Table2[Bill],Table2[Weight?],"Error")</f>
        <v>9</v>
      </c>
    </row>
    <row r="68" spans="1:8" x14ac:dyDescent="0.2">
      <c r="A68" t="s">
        <v>96</v>
      </c>
      <c r="B68" t="s">
        <v>1</v>
      </c>
      <c r="C68" t="s">
        <v>39</v>
      </c>
      <c r="D68" t="s">
        <v>7</v>
      </c>
      <c r="E68">
        <f>IF(_7521[[#This Row],[Vote]]="YEA",1,0)</f>
        <v>1</v>
      </c>
      <c r="F68" cm="1">
        <f t="array" ref="F68">_xlfn.XLOOKUP(Table81621232528[Bill],Table2[Bill],Table2[Agree Value])</f>
        <v>0</v>
      </c>
      <c r="G68">
        <f>IF(_7521[[#This Row],[Value]]=_7521[[#This Row],[Agree]],_7521[[#This Row],[Count]],0)</f>
        <v>0</v>
      </c>
      <c r="H68" cm="1">
        <f t="array" ref="H68">_xlfn.XLOOKUP(Table81621232528[Bill],Table2[Bill],Table2[Weight?],"Error")</f>
        <v>9</v>
      </c>
    </row>
    <row r="69" spans="1:8" x14ac:dyDescent="0.2">
      <c r="A69" t="s">
        <v>97</v>
      </c>
      <c r="B69" t="s">
        <v>1</v>
      </c>
      <c r="C69" t="s">
        <v>15</v>
      </c>
      <c r="D69" t="s">
        <v>3</v>
      </c>
      <c r="E69">
        <f>IF(_7521[[#This Row],[Vote]]="YEA",1,0)</f>
        <v>0</v>
      </c>
      <c r="F69" cm="1">
        <f t="array" ref="F69">_xlfn.XLOOKUP(Table81621232528[Bill],Table2[Bill],Table2[Agree Value])</f>
        <v>0</v>
      </c>
      <c r="G69">
        <f>IF(_7521[[#This Row],[Value]]=_7521[[#This Row],[Agree]],_7521[[#This Row],[Count]],0)</f>
        <v>9</v>
      </c>
      <c r="H69" cm="1">
        <f t="array" ref="H69">_xlfn.XLOOKUP(Table81621232528[Bill],Table2[Bill],Table2[Weight?],"Error")</f>
        <v>9</v>
      </c>
    </row>
    <row r="70" spans="1:8" x14ac:dyDescent="0.2">
      <c r="A70" t="s">
        <v>98</v>
      </c>
      <c r="B70" t="s">
        <v>5</v>
      </c>
      <c r="C70" t="s">
        <v>42</v>
      </c>
      <c r="D70" t="s">
        <v>7</v>
      </c>
      <c r="E70">
        <f>IF(_7521[[#This Row],[Vote]]="YEA",1,0)</f>
        <v>1</v>
      </c>
      <c r="F70" cm="1">
        <f t="array" ref="F70">_xlfn.XLOOKUP(Table81621232528[Bill],Table2[Bill],Table2[Agree Value])</f>
        <v>0</v>
      </c>
      <c r="G70">
        <f>IF(_7521[[#This Row],[Value]]=_7521[[#This Row],[Agree]],_7521[[#This Row],[Count]],0)</f>
        <v>0</v>
      </c>
      <c r="H70" cm="1">
        <f t="array" ref="H70">_xlfn.XLOOKUP(Table81621232528[Bill],Table2[Bill],Table2[Weight?],"Error")</f>
        <v>9</v>
      </c>
    </row>
    <row r="71" spans="1:8" x14ac:dyDescent="0.2">
      <c r="A71" t="s">
        <v>99</v>
      </c>
      <c r="B71" t="s">
        <v>1</v>
      </c>
      <c r="C71" t="s">
        <v>39</v>
      </c>
      <c r="D71" t="s">
        <v>7</v>
      </c>
      <c r="E71">
        <f>IF(_7521[[#This Row],[Vote]]="YEA",1,0)</f>
        <v>1</v>
      </c>
      <c r="F71" cm="1">
        <f t="array" ref="F71">_xlfn.XLOOKUP(Table81621232528[Bill],Table2[Bill],Table2[Agree Value])</f>
        <v>0</v>
      </c>
      <c r="G71">
        <f>IF(_7521[[#This Row],[Value]]=_7521[[#This Row],[Agree]],_7521[[#This Row],[Count]],0)</f>
        <v>0</v>
      </c>
      <c r="H71" cm="1">
        <f t="array" ref="H71">_xlfn.XLOOKUP(Table81621232528[Bill],Table2[Bill],Table2[Weight?],"Error")</f>
        <v>9</v>
      </c>
    </row>
    <row r="72" spans="1:8" x14ac:dyDescent="0.2">
      <c r="A72" t="s">
        <v>100</v>
      </c>
      <c r="B72" t="s">
        <v>1</v>
      </c>
      <c r="C72" t="s">
        <v>9</v>
      </c>
      <c r="D72" t="s">
        <v>7</v>
      </c>
      <c r="E72">
        <f>IF(_7521[[#This Row],[Vote]]="YEA",1,0)</f>
        <v>1</v>
      </c>
      <c r="F72" cm="1">
        <f t="array" ref="F72">_xlfn.XLOOKUP(Table81621232528[Bill],Table2[Bill],Table2[Agree Value])</f>
        <v>0</v>
      </c>
      <c r="G72">
        <f>IF(_7521[[#This Row],[Value]]=_7521[[#This Row],[Agree]],_7521[[#This Row],[Count]],0)</f>
        <v>0</v>
      </c>
      <c r="H72" cm="1">
        <f t="array" ref="H72">_xlfn.XLOOKUP(Table81621232528[Bill],Table2[Bill],Table2[Weight?],"Error")</f>
        <v>9</v>
      </c>
    </row>
    <row r="73" spans="1:8" x14ac:dyDescent="0.2">
      <c r="A73" t="s">
        <v>101</v>
      </c>
      <c r="B73" t="s">
        <v>5</v>
      </c>
      <c r="C73" t="s">
        <v>51</v>
      </c>
      <c r="D73" t="s">
        <v>7</v>
      </c>
      <c r="E73">
        <f>IF(_7521[[#This Row],[Vote]]="YEA",1,0)</f>
        <v>1</v>
      </c>
      <c r="F73" cm="1">
        <f t="array" ref="F73">_xlfn.XLOOKUP(Table81621232528[Bill],Table2[Bill],Table2[Agree Value])</f>
        <v>0</v>
      </c>
      <c r="G73">
        <f>IF(_7521[[#This Row],[Value]]=_7521[[#This Row],[Agree]],_7521[[#This Row],[Count]],0)</f>
        <v>0</v>
      </c>
      <c r="H73" cm="1">
        <f t="array" ref="H73">_xlfn.XLOOKUP(Table81621232528[Bill],Table2[Bill],Table2[Weight?],"Error")</f>
        <v>9</v>
      </c>
    </row>
    <row r="74" spans="1:8" x14ac:dyDescent="0.2">
      <c r="A74" t="s">
        <v>102</v>
      </c>
      <c r="B74" t="s">
        <v>1</v>
      </c>
      <c r="C74" t="s">
        <v>24</v>
      </c>
      <c r="D74" t="s">
        <v>3</v>
      </c>
      <c r="E74">
        <f>IF(_7521[[#This Row],[Vote]]="YEA",1,0)</f>
        <v>0</v>
      </c>
      <c r="F74" cm="1">
        <f t="array" ref="F74">_xlfn.XLOOKUP(Table81621232528[Bill],Table2[Bill],Table2[Agree Value])</f>
        <v>0</v>
      </c>
      <c r="G74">
        <f>IF(_7521[[#This Row],[Value]]=_7521[[#This Row],[Agree]],_7521[[#This Row],[Count]],0)</f>
        <v>9</v>
      </c>
      <c r="H74" cm="1">
        <f t="array" ref="H74">_xlfn.XLOOKUP(Table81621232528[Bill],Table2[Bill],Table2[Weight?],"Error")</f>
        <v>9</v>
      </c>
    </row>
    <row r="75" spans="1:8" x14ac:dyDescent="0.2">
      <c r="A75" t="s">
        <v>103</v>
      </c>
      <c r="B75" t="s">
        <v>1</v>
      </c>
      <c r="C75" t="s">
        <v>64</v>
      </c>
      <c r="D75" t="s">
        <v>7</v>
      </c>
      <c r="E75">
        <f>IF(_7521[[#This Row],[Vote]]="YEA",1,0)</f>
        <v>1</v>
      </c>
      <c r="F75" cm="1">
        <f t="array" ref="F75">_xlfn.XLOOKUP(Table81621232528[Bill],Table2[Bill],Table2[Agree Value])</f>
        <v>0</v>
      </c>
      <c r="G75">
        <f>IF(_7521[[#This Row],[Value]]=_7521[[#This Row],[Agree]],_7521[[#This Row],[Count]],0)</f>
        <v>0</v>
      </c>
      <c r="H75" cm="1">
        <f t="array" ref="H75">_xlfn.XLOOKUP(Table81621232528[Bill],Table2[Bill],Table2[Weight?],"Error")</f>
        <v>9</v>
      </c>
    </row>
    <row r="76" spans="1:8" x14ac:dyDescent="0.2">
      <c r="A76" t="s">
        <v>104</v>
      </c>
      <c r="B76" t="s">
        <v>1</v>
      </c>
      <c r="C76" t="s">
        <v>11</v>
      </c>
      <c r="D76" t="s">
        <v>7</v>
      </c>
      <c r="E76">
        <f>IF(_7521[[#This Row],[Vote]]="YEA",1,0)</f>
        <v>1</v>
      </c>
      <c r="F76" cm="1">
        <f t="array" ref="F76">_xlfn.XLOOKUP(Table81621232528[Bill],Table2[Bill],Table2[Agree Value])</f>
        <v>0</v>
      </c>
      <c r="G76">
        <f>IF(_7521[[#This Row],[Value]]=_7521[[#This Row],[Agree]],_7521[[#This Row],[Count]],0)</f>
        <v>0</v>
      </c>
      <c r="H76" cm="1">
        <f t="array" ref="H76">_xlfn.XLOOKUP(Table81621232528[Bill],Table2[Bill],Table2[Weight?],"Error")</f>
        <v>9</v>
      </c>
    </row>
    <row r="77" spans="1:8" x14ac:dyDescent="0.2">
      <c r="A77" t="s">
        <v>105</v>
      </c>
      <c r="B77" t="s">
        <v>5</v>
      </c>
      <c r="C77" t="s">
        <v>47</v>
      </c>
      <c r="D77" t="s">
        <v>7</v>
      </c>
      <c r="E77">
        <f>IF(_7521[[#This Row],[Vote]]="YEA",1,0)</f>
        <v>1</v>
      </c>
      <c r="F77" cm="1">
        <f t="array" ref="F77">_xlfn.XLOOKUP(Table81621232528[Bill],Table2[Bill],Table2[Agree Value])</f>
        <v>0</v>
      </c>
      <c r="G77">
        <f>IF(_7521[[#This Row],[Value]]=_7521[[#This Row],[Agree]],_7521[[#This Row],[Count]],0)</f>
        <v>0</v>
      </c>
      <c r="H77" cm="1">
        <f t="array" ref="H77">_xlfn.XLOOKUP(Table81621232528[Bill],Table2[Bill],Table2[Weight?],"Error")</f>
        <v>9</v>
      </c>
    </row>
    <row r="78" spans="1:8" x14ac:dyDescent="0.2">
      <c r="A78" t="s">
        <v>106</v>
      </c>
      <c r="B78" t="s">
        <v>5</v>
      </c>
      <c r="C78" t="s">
        <v>15</v>
      </c>
      <c r="D78" t="s">
        <v>7</v>
      </c>
      <c r="E78">
        <f>IF(_7521[[#This Row],[Vote]]="YEA",1,0)</f>
        <v>1</v>
      </c>
      <c r="F78" cm="1">
        <f t="array" ref="F78">_xlfn.XLOOKUP(Table81621232528[Bill],Table2[Bill],Table2[Agree Value])</f>
        <v>0</v>
      </c>
      <c r="G78">
        <f>IF(_7521[[#This Row],[Value]]=_7521[[#This Row],[Agree]],_7521[[#This Row],[Count]],0)</f>
        <v>0</v>
      </c>
      <c r="H78" cm="1">
        <f t="array" ref="H78">_xlfn.XLOOKUP(Table81621232528[Bill],Table2[Bill],Table2[Weight?],"Error")</f>
        <v>9</v>
      </c>
    </row>
    <row r="79" spans="1:8" x14ac:dyDescent="0.2">
      <c r="A79" t="s">
        <v>107</v>
      </c>
      <c r="B79" t="s">
        <v>1</v>
      </c>
      <c r="C79" t="s">
        <v>108</v>
      </c>
      <c r="D79" t="s">
        <v>3</v>
      </c>
      <c r="E79">
        <f>IF(_7521[[#This Row],[Vote]]="YEA",1,0)</f>
        <v>0</v>
      </c>
      <c r="F79" cm="1">
        <f t="array" ref="F79">_xlfn.XLOOKUP(Table81621232528[Bill],Table2[Bill],Table2[Agree Value])</f>
        <v>0</v>
      </c>
      <c r="G79">
        <f>IF(_7521[[#This Row],[Value]]=_7521[[#This Row],[Agree]],_7521[[#This Row],[Count]],0)</f>
        <v>9</v>
      </c>
      <c r="H79" cm="1">
        <f t="array" ref="H79">_xlfn.XLOOKUP(Table81621232528[Bill],Table2[Bill],Table2[Weight?],"Error")</f>
        <v>9</v>
      </c>
    </row>
    <row r="80" spans="1:8" x14ac:dyDescent="0.2">
      <c r="A80" t="s">
        <v>109</v>
      </c>
      <c r="B80" t="s">
        <v>5</v>
      </c>
      <c r="C80" t="s">
        <v>13</v>
      </c>
      <c r="D80" t="s">
        <v>7</v>
      </c>
      <c r="E80">
        <f>IF(_7521[[#This Row],[Vote]]="YEA",1,0)</f>
        <v>1</v>
      </c>
      <c r="F80" cm="1">
        <f t="array" ref="F80">_xlfn.XLOOKUP(Table81621232528[Bill],Table2[Bill],Table2[Agree Value])</f>
        <v>0</v>
      </c>
      <c r="G80">
        <f>IF(_7521[[#This Row],[Value]]=_7521[[#This Row],[Agree]],_7521[[#This Row],[Count]],0)</f>
        <v>0</v>
      </c>
      <c r="H80" cm="1">
        <f t="array" ref="H80">_xlfn.XLOOKUP(Table81621232528[Bill],Table2[Bill],Table2[Weight?],"Error")</f>
        <v>9</v>
      </c>
    </row>
    <row r="81" spans="1:8" x14ac:dyDescent="0.2">
      <c r="A81" t="s">
        <v>110</v>
      </c>
      <c r="B81" t="s">
        <v>1</v>
      </c>
      <c r="C81" t="s">
        <v>75</v>
      </c>
      <c r="D81" t="s">
        <v>7</v>
      </c>
      <c r="E81">
        <f>IF(_7521[[#This Row],[Vote]]="YEA",1,0)</f>
        <v>1</v>
      </c>
      <c r="F81" cm="1">
        <f t="array" ref="F81">_xlfn.XLOOKUP(Table81621232528[Bill],Table2[Bill],Table2[Agree Value])</f>
        <v>0</v>
      </c>
      <c r="G81">
        <f>IF(_7521[[#This Row],[Value]]=_7521[[#This Row],[Agree]],_7521[[#This Row],[Count]],0)</f>
        <v>0</v>
      </c>
      <c r="H81" cm="1">
        <f t="array" ref="H81">_xlfn.XLOOKUP(Table81621232528[Bill],Table2[Bill],Table2[Weight?],"Error")</f>
        <v>9</v>
      </c>
    </row>
    <row r="82" spans="1:8" x14ac:dyDescent="0.2">
      <c r="A82" t="s">
        <v>111</v>
      </c>
      <c r="B82" t="s">
        <v>5</v>
      </c>
      <c r="C82" t="s">
        <v>49</v>
      </c>
      <c r="D82" t="s">
        <v>7</v>
      </c>
      <c r="E82">
        <f>IF(_7521[[#This Row],[Vote]]="YEA",1,0)</f>
        <v>1</v>
      </c>
      <c r="F82" cm="1">
        <f t="array" ref="F82">_xlfn.XLOOKUP(Table81621232528[Bill],Table2[Bill],Table2[Agree Value])</f>
        <v>0</v>
      </c>
      <c r="G82">
        <f>IF(_7521[[#This Row],[Value]]=_7521[[#This Row],[Agree]],_7521[[#This Row],[Count]],0)</f>
        <v>0</v>
      </c>
      <c r="H82" cm="1">
        <f t="array" ref="H82">_xlfn.XLOOKUP(Table81621232528[Bill],Table2[Bill],Table2[Weight?],"Error")</f>
        <v>9</v>
      </c>
    </row>
    <row r="83" spans="1:8" x14ac:dyDescent="0.2">
      <c r="A83" t="s">
        <v>112</v>
      </c>
      <c r="B83" t="s">
        <v>5</v>
      </c>
      <c r="C83" t="s">
        <v>13</v>
      </c>
      <c r="D83" t="s">
        <v>7</v>
      </c>
      <c r="E83">
        <f>IF(_7521[[#This Row],[Vote]]="YEA",1,0)</f>
        <v>1</v>
      </c>
      <c r="F83" cm="1">
        <f t="array" ref="F83">_xlfn.XLOOKUP(Table81621232528[Bill],Table2[Bill],Table2[Agree Value])</f>
        <v>0</v>
      </c>
      <c r="G83">
        <f>IF(_7521[[#This Row],[Value]]=_7521[[#This Row],[Agree]],_7521[[#This Row],[Count]],0)</f>
        <v>0</v>
      </c>
      <c r="H83" cm="1">
        <f t="array" ref="H83">_xlfn.XLOOKUP(Table81621232528[Bill],Table2[Bill],Table2[Weight?],"Error")</f>
        <v>9</v>
      </c>
    </row>
    <row r="84" spans="1:8" x14ac:dyDescent="0.2">
      <c r="A84" t="s">
        <v>113</v>
      </c>
      <c r="B84" t="s">
        <v>5</v>
      </c>
      <c r="C84" t="s">
        <v>36</v>
      </c>
      <c r="D84" t="s">
        <v>7</v>
      </c>
      <c r="E84">
        <f>IF(_7521[[#This Row],[Vote]]="YEA",1,0)</f>
        <v>1</v>
      </c>
      <c r="F84" cm="1">
        <f t="array" ref="F84">_xlfn.XLOOKUP(Table81621232528[Bill],Table2[Bill],Table2[Agree Value])</f>
        <v>0</v>
      </c>
      <c r="G84">
        <f>IF(_7521[[#This Row],[Value]]=_7521[[#This Row],[Agree]],_7521[[#This Row],[Count]],0)</f>
        <v>0</v>
      </c>
      <c r="H84" cm="1">
        <f t="array" ref="H84">_xlfn.XLOOKUP(Table81621232528[Bill],Table2[Bill],Table2[Weight?],"Error")</f>
        <v>9</v>
      </c>
    </row>
    <row r="85" spans="1:8" x14ac:dyDescent="0.2">
      <c r="A85" t="s">
        <v>114</v>
      </c>
      <c r="B85" t="s">
        <v>1</v>
      </c>
      <c r="C85" t="s">
        <v>47</v>
      </c>
      <c r="D85" t="s">
        <v>400</v>
      </c>
      <c r="E85">
        <f>IF(_7521[[#This Row],[Vote]]="YEA",1,0)</f>
        <v>0</v>
      </c>
      <c r="F85" cm="1">
        <f t="array" ref="F85">_xlfn.XLOOKUP(Table81621232528[Bill],Table2[Bill],Table2[Agree Value])</f>
        <v>0</v>
      </c>
      <c r="G85">
        <f>IF(_7521[[#This Row],[Value]]=_7521[[#This Row],[Agree]],_7521[[#This Row],[Count]],0)</f>
        <v>9</v>
      </c>
      <c r="H85" cm="1">
        <f t="array" ref="H85">_xlfn.XLOOKUP(Table81621232528[Bill],Table2[Bill],Table2[Weight?],"Error")</f>
        <v>9</v>
      </c>
    </row>
    <row r="86" spans="1:8" x14ac:dyDescent="0.2">
      <c r="A86" t="s">
        <v>115</v>
      </c>
      <c r="B86" t="s">
        <v>1</v>
      </c>
      <c r="C86" t="s">
        <v>9</v>
      </c>
      <c r="D86" t="s">
        <v>7</v>
      </c>
      <c r="E86">
        <f>IF(_7521[[#This Row],[Vote]]="YEA",1,0)</f>
        <v>1</v>
      </c>
      <c r="F86" cm="1">
        <f t="array" ref="F86">_xlfn.XLOOKUP(Table81621232528[Bill],Table2[Bill],Table2[Agree Value])</f>
        <v>0</v>
      </c>
      <c r="G86">
        <f>IF(_7521[[#This Row],[Value]]=_7521[[#This Row],[Agree]],_7521[[#This Row],[Count]],0)</f>
        <v>0</v>
      </c>
      <c r="H86" cm="1">
        <f t="array" ref="H86">_xlfn.XLOOKUP(Table81621232528[Bill],Table2[Bill],Table2[Weight?],"Error")</f>
        <v>9</v>
      </c>
    </row>
    <row r="87" spans="1:8" x14ac:dyDescent="0.2">
      <c r="A87" t="s">
        <v>116</v>
      </c>
      <c r="B87" t="s">
        <v>1</v>
      </c>
      <c r="C87" t="s">
        <v>9</v>
      </c>
      <c r="D87" t="s">
        <v>7</v>
      </c>
      <c r="E87">
        <f>IF(_7521[[#This Row],[Vote]]="YEA",1,0)</f>
        <v>1</v>
      </c>
      <c r="F87" cm="1">
        <f t="array" ref="F87">_xlfn.XLOOKUP(Table81621232528[Bill],Table2[Bill],Table2[Agree Value])</f>
        <v>0</v>
      </c>
      <c r="G87">
        <f>IF(_7521[[#This Row],[Value]]=_7521[[#This Row],[Agree]],_7521[[#This Row],[Count]],0)</f>
        <v>0</v>
      </c>
      <c r="H87" cm="1">
        <f t="array" ref="H87">_xlfn.XLOOKUP(Table81621232528[Bill],Table2[Bill],Table2[Weight?],"Error")</f>
        <v>9</v>
      </c>
    </row>
    <row r="88" spans="1:8" x14ac:dyDescent="0.2">
      <c r="A88" t="s">
        <v>117</v>
      </c>
      <c r="B88" t="s">
        <v>1</v>
      </c>
      <c r="C88" t="s">
        <v>118</v>
      </c>
      <c r="D88" t="s">
        <v>7</v>
      </c>
      <c r="E88">
        <f>IF(_7521[[#This Row],[Vote]]="YEA",1,0)</f>
        <v>1</v>
      </c>
      <c r="F88" cm="1">
        <f t="array" ref="F88">_xlfn.XLOOKUP(Table81621232528[Bill],Table2[Bill],Table2[Agree Value])</f>
        <v>0</v>
      </c>
      <c r="G88">
        <f>IF(_7521[[#This Row],[Value]]=_7521[[#This Row],[Agree]],_7521[[#This Row],[Count]],0)</f>
        <v>0</v>
      </c>
      <c r="H88" cm="1">
        <f t="array" ref="H88">_xlfn.XLOOKUP(Table81621232528[Bill],Table2[Bill],Table2[Weight?],"Error")</f>
        <v>9</v>
      </c>
    </row>
    <row r="89" spans="1:8" x14ac:dyDescent="0.2">
      <c r="A89" t="s">
        <v>119</v>
      </c>
      <c r="B89" t="s">
        <v>1</v>
      </c>
      <c r="C89" t="s">
        <v>120</v>
      </c>
      <c r="D89" t="s">
        <v>7</v>
      </c>
      <c r="E89">
        <f>IF(_7521[[#This Row],[Vote]]="YEA",1,0)</f>
        <v>1</v>
      </c>
      <c r="F89" cm="1">
        <f t="array" ref="F89">_xlfn.XLOOKUP(Table81621232528[Bill],Table2[Bill],Table2[Agree Value])</f>
        <v>0</v>
      </c>
      <c r="G89">
        <f>IF(_7521[[#This Row],[Value]]=_7521[[#This Row],[Agree]],_7521[[#This Row],[Count]],0)</f>
        <v>0</v>
      </c>
      <c r="H89" cm="1">
        <f t="array" ref="H89">_xlfn.XLOOKUP(Table81621232528[Bill],Table2[Bill],Table2[Weight?],"Error")</f>
        <v>9</v>
      </c>
    </row>
    <row r="90" spans="1:8" x14ac:dyDescent="0.2">
      <c r="A90" t="s">
        <v>121</v>
      </c>
      <c r="B90" t="s">
        <v>5</v>
      </c>
      <c r="C90" t="s">
        <v>51</v>
      </c>
      <c r="D90" t="s">
        <v>7</v>
      </c>
      <c r="E90">
        <f>IF(_7521[[#This Row],[Vote]]="YEA",1,0)</f>
        <v>1</v>
      </c>
      <c r="F90" cm="1">
        <f t="array" ref="F90">_xlfn.XLOOKUP(Table81621232528[Bill],Table2[Bill],Table2[Agree Value])</f>
        <v>0</v>
      </c>
      <c r="G90">
        <f>IF(_7521[[#This Row],[Value]]=_7521[[#This Row],[Agree]],_7521[[#This Row],[Count]],0)</f>
        <v>0</v>
      </c>
      <c r="H90" cm="1">
        <f t="array" ref="H90">_xlfn.XLOOKUP(Table81621232528[Bill],Table2[Bill],Table2[Weight?],"Error")</f>
        <v>9</v>
      </c>
    </row>
    <row r="91" spans="1:8" x14ac:dyDescent="0.2">
      <c r="A91" t="s">
        <v>122</v>
      </c>
      <c r="B91" t="s">
        <v>5</v>
      </c>
      <c r="C91" t="s">
        <v>123</v>
      </c>
      <c r="D91" t="s">
        <v>7</v>
      </c>
      <c r="E91">
        <f>IF(_7521[[#This Row],[Vote]]="YEA",1,0)</f>
        <v>1</v>
      </c>
      <c r="F91" cm="1">
        <f t="array" ref="F91">_xlfn.XLOOKUP(Table81621232528[Bill],Table2[Bill],Table2[Agree Value])</f>
        <v>0</v>
      </c>
      <c r="G91">
        <f>IF(_7521[[#This Row],[Value]]=_7521[[#This Row],[Agree]],_7521[[#This Row],[Count]],0)</f>
        <v>0</v>
      </c>
      <c r="H91" cm="1">
        <f t="array" ref="H91">_xlfn.XLOOKUP(Table81621232528[Bill],Table2[Bill],Table2[Weight?],"Error")</f>
        <v>9</v>
      </c>
    </row>
    <row r="92" spans="1:8" x14ac:dyDescent="0.2">
      <c r="A92" t="s">
        <v>124</v>
      </c>
      <c r="B92" t="s">
        <v>5</v>
      </c>
      <c r="C92" t="s">
        <v>15</v>
      </c>
      <c r="D92" t="s">
        <v>7</v>
      </c>
      <c r="E92">
        <f>IF(_7521[[#This Row],[Vote]]="YEA",1,0)</f>
        <v>1</v>
      </c>
      <c r="F92" cm="1">
        <f t="array" ref="F92">_xlfn.XLOOKUP(Table81621232528[Bill],Table2[Bill],Table2[Agree Value])</f>
        <v>0</v>
      </c>
      <c r="G92">
        <f>IF(_7521[[#This Row],[Value]]=_7521[[#This Row],[Agree]],_7521[[#This Row],[Count]],0)</f>
        <v>0</v>
      </c>
      <c r="H92" cm="1">
        <f t="array" ref="H92">_xlfn.XLOOKUP(Table81621232528[Bill],Table2[Bill],Table2[Weight?],"Error")</f>
        <v>9</v>
      </c>
    </row>
    <row r="93" spans="1:8" x14ac:dyDescent="0.2">
      <c r="A93" t="s">
        <v>125</v>
      </c>
      <c r="B93" t="s">
        <v>1</v>
      </c>
      <c r="C93" t="s">
        <v>15</v>
      </c>
      <c r="D93" t="s">
        <v>510</v>
      </c>
      <c r="E93">
        <f>IF(_7521[[#This Row],[Vote]]="YEA",1,0)</f>
        <v>0</v>
      </c>
      <c r="F93" cm="1">
        <f t="array" ref="F93">_xlfn.XLOOKUP(Table81621232528[Bill],Table2[Bill],Table2[Agree Value])</f>
        <v>0</v>
      </c>
      <c r="G93">
        <f>IF(_7521[[#This Row],[Value]]=_7521[[#This Row],[Agree]],_7521[[#This Row],[Count]],0)</f>
        <v>9</v>
      </c>
      <c r="H93" cm="1">
        <f t="array" ref="H93">_xlfn.XLOOKUP(Table81621232528[Bill],Table2[Bill],Table2[Weight?],"Error")</f>
        <v>9</v>
      </c>
    </row>
    <row r="94" spans="1:8" x14ac:dyDescent="0.2">
      <c r="A94" t="s">
        <v>126</v>
      </c>
      <c r="B94" t="s">
        <v>1</v>
      </c>
      <c r="C94" t="s">
        <v>59</v>
      </c>
      <c r="D94" t="s">
        <v>7</v>
      </c>
      <c r="E94">
        <f>IF(_7521[[#This Row],[Vote]]="YEA",1,0)</f>
        <v>1</v>
      </c>
      <c r="F94" cm="1">
        <f t="array" ref="F94">_xlfn.XLOOKUP(Table81621232528[Bill],Table2[Bill],Table2[Agree Value])</f>
        <v>0</v>
      </c>
      <c r="G94">
        <f>IF(_7521[[#This Row],[Value]]=_7521[[#This Row],[Agree]],_7521[[#This Row],[Count]],0)</f>
        <v>0</v>
      </c>
      <c r="H94" cm="1">
        <f t="array" ref="H94">_xlfn.XLOOKUP(Table81621232528[Bill],Table2[Bill],Table2[Weight?],"Error")</f>
        <v>9</v>
      </c>
    </row>
    <row r="95" spans="1:8" x14ac:dyDescent="0.2">
      <c r="A95" t="s">
        <v>127</v>
      </c>
      <c r="B95" t="s">
        <v>1</v>
      </c>
      <c r="C95" t="s">
        <v>15</v>
      </c>
      <c r="D95" t="s">
        <v>7</v>
      </c>
      <c r="E95">
        <f>IF(_7521[[#This Row],[Vote]]="YEA",1,0)</f>
        <v>1</v>
      </c>
      <c r="F95" cm="1">
        <f t="array" ref="F95">_xlfn.XLOOKUP(Table81621232528[Bill],Table2[Bill],Table2[Agree Value])</f>
        <v>0</v>
      </c>
      <c r="G95">
        <f>IF(_7521[[#This Row],[Value]]=_7521[[#This Row],[Agree]],_7521[[#This Row],[Count]],0)</f>
        <v>0</v>
      </c>
      <c r="H95" cm="1">
        <f t="array" ref="H95">_xlfn.XLOOKUP(Table81621232528[Bill],Table2[Bill],Table2[Weight?],"Error")</f>
        <v>9</v>
      </c>
    </row>
    <row r="96" spans="1:8" x14ac:dyDescent="0.2">
      <c r="A96" t="s">
        <v>128</v>
      </c>
      <c r="B96" t="s">
        <v>5</v>
      </c>
      <c r="C96" t="s">
        <v>129</v>
      </c>
      <c r="D96" t="s">
        <v>7</v>
      </c>
      <c r="E96">
        <f>IF(_7521[[#This Row],[Vote]]="YEA",1,0)</f>
        <v>1</v>
      </c>
      <c r="F96" cm="1">
        <f t="array" ref="F96">_xlfn.XLOOKUP(Table81621232528[Bill],Table2[Bill],Table2[Agree Value])</f>
        <v>0</v>
      </c>
      <c r="G96">
        <f>IF(_7521[[#This Row],[Value]]=_7521[[#This Row],[Agree]],_7521[[#This Row],[Count]],0)</f>
        <v>0</v>
      </c>
      <c r="H96" cm="1">
        <f t="array" ref="H96">_xlfn.XLOOKUP(Table81621232528[Bill],Table2[Bill],Table2[Weight?],"Error")</f>
        <v>9</v>
      </c>
    </row>
    <row r="97" spans="1:8" x14ac:dyDescent="0.2">
      <c r="A97" t="s">
        <v>130</v>
      </c>
      <c r="B97" t="s">
        <v>5</v>
      </c>
      <c r="C97" t="s">
        <v>64</v>
      </c>
      <c r="D97" t="s">
        <v>7</v>
      </c>
      <c r="E97">
        <f>IF(_7521[[#This Row],[Vote]]="YEA",1,0)</f>
        <v>1</v>
      </c>
      <c r="F97" cm="1">
        <f t="array" ref="F97">_xlfn.XLOOKUP(Table81621232528[Bill],Table2[Bill],Table2[Agree Value])</f>
        <v>0</v>
      </c>
      <c r="G97">
        <f>IF(_7521[[#This Row],[Value]]=_7521[[#This Row],[Agree]],_7521[[#This Row],[Count]],0)</f>
        <v>0</v>
      </c>
      <c r="H97" cm="1">
        <f t="array" ref="H97">_xlfn.XLOOKUP(Table81621232528[Bill],Table2[Bill],Table2[Weight?],"Error")</f>
        <v>9</v>
      </c>
    </row>
    <row r="98" spans="1:8" x14ac:dyDescent="0.2">
      <c r="A98" t="s">
        <v>131</v>
      </c>
      <c r="B98" t="s">
        <v>1</v>
      </c>
      <c r="C98" t="s">
        <v>132</v>
      </c>
      <c r="D98" t="s">
        <v>7</v>
      </c>
      <c r="E98">
        <f>IF(_7521[[#This Row],[Vote]]="YEA",1,0)</f>
        <v>1</v>
      </c>
      <c r="F98" cm="1">
        <f t="array" ref="F98">_xlfn.XLOOKUP(Table81621232528[Bill],Table2[Bill],Table2[Agree Value])</f>
        <v>0</v>
      </c>
      <c r="G98">
        <f>IF(_7521[[#This Row],[Value]]=_7521[[#This Row],[Agree]],_7521[[#This Row],[Count]],0)</f>
        <v>0</v>
      </c>
      <c r="H98" cm="1">
        <f t="array" ref="H98">_xlfn.XLOOKUP(Table81621232528[Bill],Table2[Bill],Table2[Weight?],"Error")</f>
        <v>9</v>
      </c>
    </row>
    <row r="99" spans="1:8" x14ac:dyDescent="0.2">
      <c r="A99" t="s">
        <v>133</v>
      </c>
      <c r="B99" t="s">
        <v>5</v>
      </c>
      <c r="C99" t="s">
        <v>31</v>
      </c>
      <c r="D99" t="s">
        <v>3</v>
      </c>
      <c r="E99">
        <f>IF(_7521[[#This Row],[Vote]]="YEA",1,0)</f>
        <v>0</v>
      </c>
      <c r="F99" cm="1">
        <f t="array" ref="F99">_xlfn.XLOOKUP(Table81621232528[Bill],Table2[Bill],Table2[Agree Value])</f>
        <v>0</v>
      </c>
      <c r="G99">
        <f>IF(_7521[[#This Row],[Value]]=_7521[[#This Row],[Agree]],_7521[[#This Row],[Count]],0)</f>
        <v>9</v>
      </c>
      <c r="H99" cm="1">
        <f t="array" ref="H99">_xlfn.XLOOKUP(Table81621232528[Bill],Table2[Bill],Table2[Weight?],"Error")</f>
        <v>9</v>
      </c>
    </row>
    <row r="100" spans="1:8" x14ac:dyDescent="0.2">
      <c r="A100" t="s">
        <v>134</v>
      </c>
      <c r="B100" t="s">
        <v>1</v>
      </c>
      <c r="C100" t="s">
        <v>62</v>
      </c>
      <c r="D100" t="s">
        <v>400</v>
      </c>
      <c r="E100">
        <f>IF(_7521[[#This Row],[Vote]]="YEA",1,0)</f>
        <v>0</v>
      </c>
      <c r="F100" cm="1">
        <f t="array" ref="F100">_xlfn.XLOOKUP(Table81621232528[Bill],Table2[Bill],Table2[Agree Value])</f>
        <v>0</v>
      </c>
      <c r="G100">
        <f>IF(_7521[[#This Row],[Value]]=_7521[[#This Row],[Agree]],_7521[[#This Row],[Count]],0)</f>
        <v>9</v>
      </c>
      <c r="H100" cm="1">
        <f t="array" ref="H100">_xlfn.XLOOKUP(Table81621232528[Bill],Table2[Bill],Table2[Weight?],"Error")</f>
        <v>9</v>
      </c>
    </row>
    <row r="101" spans="1:8" x14ac:dyDescent="0.2">
      <c r="A101" t="s">
        <v>135</v>
      </c>
      <c r="B101" t="s">
        <v>1</v>
      </c>
      <c r="C101" t="s">
        <v>2</v>
      </c>
      <c r="D101" t="s">
        <v>7</v>
      </c>
      <c r="E101">
        <f>IF(_7521[[#This Row],[Vote]]="YEA",1,0)</f>
        <v>1</v>
      </c>
      <c r="F101" cm="1">
        <f t="array" ref="F101">_xlfn.XLOOKUP(Table81621232528[Bill],Table2[Bill],Table2[Agree Value])</f>
        <v>0</v>
      </c>
      <c r="G101">
        <f>IF(_7521[[#This Row],[Value]]=_7521[[#This Row],[Agree]],_7521[[#This Row],[Count]],0)</f>
        <v>0</v>
      </c>
      <c r="H101" cm="1">
        <f t="array" ref="H101">_xlfn.XLOOKUP(Table81621232528[Bill],Table2[Bill],Table2[Weight?],"Error")</f>
        <v>9</v>
      </c>
    </row>
    <row r="102" spans="1:8" x14ac:dyDescent="0.2">
      <c r="A102" t="s">
        <v>136</v>
      </c>
      <c r="B102" t="s">
        <v>5</v>
      </c>
      <c r="C102" t="s">
        <v>15</v>
      </c>
      <c r="D102" t="s">
        <v>7</v>
      </c>
      <c r="E102">
        <f>IF(_7521[[#This Row],[Vote]]="YEA",1,0)</f>
        <v>1</v>
      </c>
      <c r="F102" cm="1">
        <f t="array" ref="F102">_xlfn.XLOOKUP(Table81621232528[Bill],Table2[Bill],Table2[Agree Value])</f>
        <v>0</v>
      </c>
      <c r="G102">
        <f>IF(_7521[[#This Row],[Value]]=_7521[[#This Row],[Agree]],_7521[[#This Row],[Count]],0)</f>
        <v>0</v>
      </c>
      <c r="H102" cm="1">
        <f t="array" ref="H102">_xlfn.XLOOKUP(Table81621232528[Bill],Table2[Bill],Table2[Weight?],"Error")</f>
        <v>9</v>
      </c>
    </row>
    <row r="103" spans="1:8" x14ac:dyDescent="0.2">
      <c r="A103" t="s">
        <v>137</v>
      </c>
      <c r="B103" t="s">
        <v>1</v>
      </c>
      <c r="C103" t="s">
        <v>66</v>
      </c>
      <c r="D103" t="s">
        <v>7</v>
      </c>
      <c r="E103">
        <f>IF(_7521[[#This Row],[Vote]]="YEA",1,0)</f>
        <v>1</v>
      </c>
      <c r="F103" cm="1">
        <f t="array" ref="F103">_xlfn.XLOOKUP(Table81621232528[Bill],Table2[Bill],Table2[Agree Value])</f>
        <v>0</v>
      </c>
      <c r="G103">
        <f>IF(_7521[[#This Row],[Value]]=_7521[[#This Row],[Agree]],_7521[[#This Row],[Count]],0)</f>
        <v>0</v>
      </c>
      <c r="H103" cm="1">
        <f t="array" ref="H103">_xlfn.XLOOKUP(Table81621232528[Bill],Table2[Bill],Table2[Weight?],"Error")</f>
        <v>9</v>
      </c>
    </row>
    <row r="104" spans="1:8" x14ac:dyDescent="0.2">
      <c r="A104" t="s">
        <v>138</v>
      </c>
      <c r="B104" t="s">
        <v>1</v>
      </c>
      <c r="C104" t="s">
        <v>59</v>
      </c>
      <c r="D104" t="s">
        <v>7</v>
      </c>
      <c r="E104">
        <f>IF(_7521[[#This Row],[Vote]]="YEA",1,0)</f>
        <v>1</v>
      </c>
      <c r="F104" cm="1">
        <f t="array" ref="F104">_xlfn.XLOOKUP(Table81621232528[Bill],Table2[Bill],Table2[Agree Value])</f>
        <v>0</v>
      </c>
      <c r="G104">
        <f>IF(_7521[[#This Row],[Value]]=_7521[[#This Row],[Agree]],_7521[[#This Row],[Count]],0)</f>
        <v>0</v>
      </c>
      <c r="H104" cm="1">
        <f t="array" ref="H104">_xlfn.XLOOKUP(Table81621232528[Bill],Table2[Bill],Table2[Weight?],"Error")</f>
        <v>9</v>
      </c>
    </row>
    <row r="105" spans="1:8" x14ac:dyDescent="0.2">
      <c r="A105" t="s">
        <v>139</v>
      </c>
      <c r="B105" t="s">
        <v>1</v>
      </c>
      <c r="C105" t="s">
        <v>118</v>
      </c>
      <c r="D105" t="s">
        <v>7</v>
      </c>
      <c r="E105">
        <f>IF(_7521[[#This Row],[Vote]]="YEA",1,0)</f>
        <v>1</v>
      </c>
      <c r="F105" cm="1">
        <f t="array" ref="F105">_xlfn.XLOOKUP(Table81621232528[Bill],Table2[Bill],Table2[Agree Value])</f>
        <v>0</v>
      </c>
      <c r="G105">
        <f>IF(_7521[[#This Row],[Value]]=_7521[[#This Row],[Agree]],_7521[[#This Row],[Count]],0)</f>
        <v>0</v>
      </c>
      <c r="H105" cm="1">
        <f t="array" ref="H105">_xlfn.XLOOKUP(Table81621232528[Bill],Table2[Bill],Table2[Weight?],"Error")</f>
        <v>9</v>
      </c>
    </row>
    <row r="106" spans="1:8" x14ac:dyDescent="0.2">
      <c r="A106" t="s">
        <v>140</v>
      </c>
      <c r="B106" t="s">
        <v>1</v>
      </c>
      <c r="C106" t="s">
        <v>141</v>
      </c>
      <c r="D106" t="s">
        <v>7</v>
      </c>
      <c r="E106">
        <f>IF(_7521[[#This Row],[Vote]]="YEA",1,0)</f>
        <v>1</v>
      </c>
      <c r="F106" cm="1">
        <f t="array" ref="F106">_xlfn.XLOOKUP(Table81621232528[Bill],Table2[Bill],Table2[Agree Value])</f>
        <v>0</v>
      </c>
      <c r="G106">
        <f>IF(_7521[[#This Row],[Value]]=_7521[[#This Row],[Agree]],_7521[[#This Row],[Count]],0)</f>
        <v>0</v>
      </c>
      <c r="H106" cm="1">
        <f t="array" ref="H106">_xlfn.XLOOKUP(Table81621232528[Bill],Table2[Bill],Table2[Weight?],"Error")</f>
        <v>9</v>
      </c>
    </row>
    <row r="107" spans="1:8" x14ac:dyDescent="0.2">
      <c r="A107" t="s">
        <v>142</v>
      </c>
      <c r="B107" t="s">
        <v>1</v>
      </c>
      <c r="C107" t="s">
        <v>66</v>
      </c>
      <c r="D107" t="s">
        <v>7</v>
      </c>
      <c r="E107">
        <f>IF(_7521[[#This Row],[Vote]]="YEA",1,0)</f>
        <v>1</v>
      </c>
      <c r="F107" cm="1">
        <f t="array" ref="F107">_xlfn.XLOOKUP(Table81621232528[Bill],Table2[Bill],Table2[Agree Value])</f>
        <v>0</v>
      </c>
      <c r="G107">
        <f>IF(_7521[[#This Row],[Value]]=_7521[[#This Row],[Agree]],_7521[[#This Row],[Count]],0)</f>
        <v>0</v>
      </c>
      <c r="H107" cm="1">
        <f t="array" ref="H107">_xlfn.XLOOKUP(Table81621232528[Bill],Table2[Bill],Table2[Weight?],"Error")</f>
        <v>9</v>
      </c>
    </row>
    <row r="108" spans="1:8" x14ac:dyDescent="0.2">
      <c r="A108" t="s">
        <v>143</v>
      </c>
      <c r="B108" t="s">
        <v>1</v>
      </c>
      <c r="C108" t="s">
        <v>9</v>
      </c>
      <c r="D108" t="s">
        <v>7</v>
      </c>
      <c r="E108">
        <f>IF(_7521[[#This Row],[Vote]]="YEA",1,0)</f>
        <v>1</v>
      </c>
      <c r="F108" cm="1">
        <f t="array" ref="F108">_xlfn.XLOOKUP(Table81621232528[Bill],Table2[Bill],Table2[Agree Value])</f>
        <v>0</v>
      </c>
      <c r="G108">
        <f>IF(_7521[[#This Row],[Value]]=_7521[[#This Row],[Agree]],_7521[[#This Row],[Count]],0)</f>
        <v>0</v>
      </c>
      <c r="H108" cm="1">
        <f t="array" ref="H108">_xlfn.XLOOKUP(Table81621232528[Bill],Table2[Bill],Table2[Weight?],"Error")</f>
        <v>9</v>
      </c>
    </row>
    <row r="109" spans="1:8" x14ac:dyDescent="0.2">
      <c r="A109" t="s">
        <v>144</v>
      </c>
      <c r="B109" t="s">
        <v>5</v>
      </c>
      <c r="C109" t="s">
        <v>75</v>
      </c>
      <c r="D109" t="s">
        <v>400</v>
      </c>
      <c r="E109">
        <f>IF(_7521[[#This Row],[Vote]]="YEA",1,0)</f>
        <v>0</v>
      </c>
      <c r="F109" cm="1">
        <f t="array" ref="F109">_xlfn.XLOOKUP(Table81621232528[Bill],Table2[Bill],Table2[Agree Value])</f>
        <v>0</v>
      </c>
      <c r="G109">
        <f>IF(_7521[[#This Row],[Value]]=_7521[[#This Row],[Agree]],_7521[[#This Row],[Count]],0)</f>
        <v>9</v>
      </c>
      <c r="H109" cm="1">
        <f t="array" ref="H109">_xlfn.XLOOKUP(Table81621232528[Bill],Table2[Bill],Table2[Weight?],"Error")</f>
        <v>9</v>
      </c>
    </row>
    <row r="110" spans="1:8" x14ac:dyDescent="0.2">
      <c r="A110" t="s">
        <v>145</v>
      </c>
      <c r="B110" t="s">
        <v>5</v>
      </c>
      <c r="C110" t="s">
        <v>39</v>
      </c>
      <c r="D110" t="s">
        <v>7</v>
      </c>
      <c r="E110">
        <f>IF(_7521[[#This Row],[Vote]]="YEA",1,0)</f>
        <v>1</v>
      </c>
      <c r="F110" cm="1">
        <f t="array" ref="F110">_xlfn.XLOOKUP(Table81621232528[Bill],Table2[Bill],Table2[Agree Value])</f>
        <v>0</v>
      </c>
      <c r="G110">
        <f>IF(_7521[[#This Row],[Value]]=_7521[[#This Row],[Agree]],_7521[[#This Row],[Count]],0)</f>
        <v>0</v>
      </c>
      <c r="H110" cm="1">
        <f t="array" ref="H110">_xlfn.XLOOKUP(Table81621232528[Bill],Table2[Bill],Table2[Weight?],"Error")</f>
        <v>9</v>
      </c>
    </row>
    <row r="111" spans="1:8" x14ac:dyDescent="0.2">
      <c r="A111" t="s">
        <v>146</v>
      </c>
      <c r="B111" t="s">
        <v>1</v>
      </c>
      <c r="C111" t="s">
        <v>45</v>
      </c>
      <c r="D111" t="s">
        <v>7</v>
      </c>
      <c r="E111">
        <f>IF(_7521[[#This Row],[Vote]]="YEA",1,0)</f>
        <v>1</v>
      </c>
      <c r="F111" cm="1">
        <f t="array" ref="F111">_xlfn.XLOOKUP(Table81621232528[Bill],Table2[Bill],Table2[Agree Value])</f>
        <v>0</v>
      </c>
      <c r="G111">
        <f>IF(_7521[[#This Row],[Value]]=_7521[[#This Row],[Agree]],_7521[[#This Row],[Count]],0)</f>
        <v>0</v>
      </c>
      <c r="H111" cm="1">
        <f t="array" ref="H111">_xlfn.XLOOKUP(Table81621232528[Bill],Table2[Bill],Table2[Weight?],"Error")</f>
        <v>9</v>
      </c>
    </row>
    <row r="112" spans="1:8" x14ac:dyDescent="0.2">
      <c r="A112" t="s">
        <v>147</v>
      </c>
      <c r="B112" t="s">
        <v>1</v>
      </c>
      <c r="C112" t="s">
        <v>15</v>
      </c>
      <c r="D112" t="s">
        <v>7</v>
      </c>
      <c r="E112">
        <f>IF(_7521[[#This Row],[Vote]]="YEA",1,0)</f>
        <v>1</v>
      </c>
      <c r="F112" cm="1">
        <f t="array" ref="F112">_xlfn.XLOOKUP(Table81621232528[Bill],Table2[Bill],Table2[Agree Value])</f>
        <v>0</v>
      </c>
      <c r="G112">
        <f>IF(_7521[[#This Row],[Value]]=_7521[[#This Row],[Agree]],_7521[[#This Row],[Count]],0)</f>
        <v>0</v>
      </c>
      <c r="H112" cm="1">
        <f t="array" ref="H112">_xlfn.XLOOKUP(Table81621232528[Bill],Table2[Bill],Table2[Weight?],"Error")</f>
        <v>9</v>
      </c>
    </row>
    <row r="113" spans="1:8" x14ac:dyDescent="0.2">
      <c r="A113" t="s">
        <v>148</v>
      </c>
      <c r="B113" t="s">
        <v>5</v>
      </c>
      <c r="C113" t="s">
        <v>39</v>
      </c>
      <c r="D113" t="s">
        <v>7</v>
      </c>
      <c r="E113">
        <f>IF(_7521[[#This Row],[Vote]]="YEA",1,0)</f>
        <v>1</v>
      </c>
      <c r="F113" cm="1">
        <f t="array" ref="F113">_xlfn.XLOOKUP(Table81621232528[Bill],Table2[Bill],Table2[Agree Value])</f>
        <v>0</v>
      </c>
      <c r="G113">
        <f>IF(_7521[[#This Row],[Value]]=_7521[[#This Row],[Agree]],_7521[[#This Row],[Count]],0)</f>
        <v>0</v>
      </c>
      <c r="H113" cm="1">
        <f t="array" ref="H113">_xlfn.XLOOKUP(Table81621232528[Bill],Table2[Bill],Table2[Weight?],"Error")</f>
        <v>9</v>
      </c>
    </row>
    <row r="114" spans="1:8" x14ac:dyDescent="0.2">
      <c r="A114" t="s">
        <v>149</v>
      </c>
      <c r="B114" t="s">
        <v>5</v>
      </c>
      <c r="C114" t="s">
        <v>9</v>
      </c>
      <c r="D114" t="s">
        <v>3</v>
      </c>
      <c r="E114">
        <f>IF(_7521[[#This Row],[Vote]]="YEA",1,0)</f>
        <v>0</v>
      </c>
      <c r="F114" cm="1">
        <f t="array" ref="F114">_xlfn.XLOOKUP(Table81621232528[Bill],Table2[Bill],Table2[Agree Value])</f>
        <v>0</v>
      </c>
      <c r="G114">
        <f>IF(_7521[[#This Row],[Value]]=_7521[[#This Row],[Agree]],_7521[[#This Row],[Count]],0)</f>
        <v>9</v>
      </c>
      <c r="H114" cm="1">
        <f t="array" ref="H114">_xlfn.XLOOKUP(Table81621232528[Bill],Table2[Bill],Table2[Weight?],"Error")</f>
        <v>9</v>
      </c>
    </row>
    <row r="115" spans="1:8" x14ac:dyDescent="0.2">
      <c r="A115" t="s">
        <v>150</v>
      </c>
      <c r="B115" t="s">
        <v>5</v>
      </c>
      <c r="C115" t="s">
        <v>108</v>
      </c>
      <c r="D115" t="s">
        <v>7</v>
      </c>
      <c r="E115">
        <f>IF(_7521[[#This Row],[Vote]]="YEA",1,0)</f>
        <v>1</v>
      </c>
      <c r="F115" cm="1">
        <f t="array" ref="F115">_xlfn.XLOOKUP(Table81621232528[Bill],Table2[Bill],Table2[Agree Value])</f>
        <v>0</v>
      </c>
      <c r="G115">
        <f>IF(_7521[[#This Row],[Value]]=_7521[[#This Row],[Agree]],_7521[[#This Row],[Count]],0)</f>
        <v>0</v>
      </c>
      <c r="H115" cm="1">
        <f t="array" ref="H115">_xlfn.XLOOKUP(Table81621232528[Bill],Table2[Bill],Table2[Weight?],"Error")</f>
        <v>9</v>
      </c>
    </row>
    <row r="116" spans="1:8" x14ac:dyDescent="0.2">
      <c r="A116" t="s">
        <v>151</v>
      </c>
      <c r="B116" t="s">
        <v>5</v>
      </c>
      <c r="C116" t="s">
        <v>39</v>
      </c>
      <c r="D116" t="s">
        <v>7</v>
      </c>
      <c r="E116">
        <f>IF(_7521[[#This Row],[Vote]]="YEA",1,0)</f>
        <v>1</v>
      </c>
      <c r="F116" cm="1">
        <f t="array" ref="F116">_xlfn.XLOOKUP(Table81621232528[Bill],Table2[Bill],Table2[Agree Value])</f>
        <v>0</v>
      </c>
      <c r="G116">
        <f>IF(_7521[[#This Row],[Value]]=_7521[[#This Row],[Agree]],_7521[[#This Row],[Count]],0)</f>
        <v>0</v>
      </c>
      <c r="H116" cm="1">
        <f t="array" ref="H116">_xlfn.XLOOKUP(Table81621232528[Bill],Table2[Bill],Table2[Weight?],"Error")</f>
        <v>9</v>
      </c>
    </row>
    <row r="117" spans="1:8" x14ac:dyDescent="0.2">
      <c r="A117" t="s">
        <v>152</v>
      </c>
      <c r="B117" t="s">
        <v>5</v>
      </c>
      <c r="C117" t="s">
        <v>2</v>
      </c>
      <c r="D117" t="s">
        <v>7</v>
      </c>
      <c r="E117">
        <f>IF(_7521[[#This Row],[Vote]]="YEA",1,0)</f>
        <v>1</v>
      </c>
      <c r="F117" cm="1">
        <f t="array" ref="F117">_xlfn.XLOOKUP(Table81621232528[Bill],Table2[Bill],Table2[Agree Value])</f>
        <v>0</v>
      </c>
      <c r="G117">
        <f>IF(_7521[[#This Row],[Value]]=_7521[[#This Row],[Agree]],_7521[[#This Row],[Count]],0)</f>
        <v>0</v>
      </c>
      <c r="H117" cm="1">
        <f t="array" ref="H117">_xlfn.XLOOKUP(Table81621232528[Bill],Table2[Bill],Table2[Weight?],"Error")</f>
        <v>9</v>
      </c>
    </row>
    <row r="118" spans="1:8" x14ac:dyDescent="0.2">
      <c r="A118" t="s">
        <v>153</v>
      </c>
      <c r="B118" t="s">
        <v>5</v>
      </c>
      <c r="C118" t="s">
        <v>15</v>
      </c>
      <c r="D118" t="s">
        <v>7</v>
      </c>
      <c r="E118">
        <f>IF(_7521[[#This Row],[Vote]]="YEA",1,0)</f>
        <v>1</v>
      </c>
      <c r="F118" cm="1">
        <f t="array" ref="F118">_xlfn.XLOOKUP(Table81621232528[Bill],Table2[Bill],Table2[Agree Value])</f>
        <v>0</v>
      </c>
      <c r="G118">
        <f>IF(_7521[[#This Row],[Value]]=_7521[[#This Row],[Agree]],_7521[[#This Row],[Count]],0)</f>
        <v>0</v>
      </c>
      <c r="H118" cm="1">
        <f t="array" ref="H118">_xlfn.XLOOKUP(Table81621232528[Bill],Table2[Bill],Table2[Weight?],"Error")</f>
        <v>9</v>
      </c>
    </row>
    <row r="119" spans="1:8" x14ac:dyDescent="0.2">
      <c r="A119" t="s">
        <v>154</v>
      </c>
      <c r="B119" t="s">
        <v>5</v>
      </c>
      <c r="C119" t="s">
        <v>120</v>
      </c>
      <c r="D119" t="s">
        <v>7</v>
      </c>
      <c r="E119">
        <f>IF(_7521[[#This Row],[Vote]]="YEA",1,0)</f>
        <v>1</v>
      </c>
      <c r="F119" cm="1">
        <f t="array" ref="F119">_xlfn.XLOOKUP(Table81621232528[Bill],Table2[Bill],Table2[Agree Value])</f>
        <v>0</v>
      </c>
      <c r="G119">
        <f>IF(_7521[[#This Row],[Value]]=_7521[[#This Row],[Agree]],_7521[[#This Row],[Count]],0)</f>
        <v>0</v>
      </c>
      <c r="H119" cm="1">
        <f t="array" ref="H119">_xlfn.XLOOKUP(Table81621232528[Bill],Table2[Bill],Table2[Weight?],"Error")</f>
        <v>9</v>
      </c>
    </row>
    <row r="120" spans="1:8" x14ac:dyDescent="0.2">
      <c r="A120" t="s">
        <v>155</v>
      </c>
      <c r="B120" t="s">
        <v>1</v>
      </c>
      <c r="C120" t="s">
        <v>15</v>
      </c>
      <c r="D120" t="s">
        <v>7</v>
      </c>
      <c r="E120">
        <f>IF(_7521[[#This Row],[Vote]]="YEA",1,0)</f>
        <v>1</v>
      </c>
      <c r="F120" cm="1">
        <f t="array" ref="F120">_xlfn.XLOOKUP(Table81621232528[Bill],Table2[Bill],Table2[Agree Value])</f>
        <v>0</v>
      </c>
      <c r="G120">
        <f>IF(_7521[[#This Row],[Value]]=_7521[[#This Row],[Agree]],_7521[[#This Row],[Count]],0)</f>
        <v>0</v>
      </c>
      <c r="H120" cm="1">
        <f t="array" ref="H120">_xlfn.XLOOKUP(Table81621232528[Bill],Table2[Bill],Table2[Weight?],"Error")</f>
        <v>9</v>
      </c>
    </row>
    <row r="121" spans="1:8" x14ac:dyDescent="0.2">
      <c r="A121" t="s">
        <v>156</v>
      </c>
      <c r="B121" t="s">
        <v>1</v>
      </c>
      <c r="C121" t="s">
        <v>9</v>
      </c>
      <c r="D121" t="s">
        <v>7</v>
      </c>
      <c r="E121">
        <f>IF(_7521[[#This Row],[Vote]]="YEA",1,0)</f>
        <v>1</v>
      </c>
      <c r="F121" cm="1">
        <f t="array" ref="F121">_xlfn.XLOOKUP(Table81621232528[Bill],Table2[Bill],Table2[Agree Value])</f>
        <v>0</v>
      </c>
      <c r="G121">
        <f>IF(_7521[[#This Row],[Value]]=_7521[[#This Row],[Agree]],_7521[[#This Row],[Count]],0)</f>
        <v>0</v>
      </c>
      <c r="H121" cm="1">
        <f t="array" ref="H121">_xlfn.XLOOKUP(Table81621232528[Bill],Table2[Bill],Table2[Weight?],"Error")</f>
        <v>9</v>
      </c>
    </row>
    <row r="122" spans="1:8" x14ac:dyDescent="0.2">
      <c r="A122" t="s">
        <v>157</v>
      </c>
      <c r="B122" t="s">
        <v>1</v>
      </c>
      <c r="C122" t="s">
        <v>64</v>
      </c>
      <c r="D122" t="s">
        <v>3</v>
      </c>
      <c r="E122">
        <f>IF(_7521[[#This Row],[Vote]]="YEA",1,0)</f>
        <v>0</v>
      </c>
      <c r="F122" cm="1">
        <f t="array" ref="F122">_xlfn.XLOOKUP(Table81621232528[Bill],Table2[Bill],Table2[Agree Value])</f>
        <v>0</v>
      </c>
      <c r="G122">
        <f>IF(_7521[[#This Row],[Value]]=_7521[[#This Row],[Agree]],_7521[[#This Row],[Count]],0)</f>
        <v>9</v>
      </c>
      <c r="H122" cm="1">
        <f t="array" ref="H122">_xlfn.XLOOKUP(Table81621232528[Bill],Table2[Bill],Table2[Weight?],"Error")</f>
        <v>9</v>
      </c>
    </row>
    <row r="123" spans="1:8" x14ac:dyDescent="0.2">
      <c r="A123" t="s">
        <v>158</v>
      </c>
      <c r="B123" t="s">
        <v>5</v>
      </c>
      <c r="C123" t="s">
        <v>132</v>
      </c>
      <c r="D123" t="s">
        <v>7</v>
      </c>
      <c r="E123">
        <f>IF(_7521[[#This Row],[Vote]]="YEA",1,0)</f>
        <v>1</v>
      </c>
      <c r="F123" cm="1">
        <f t="array" ref="F123">_xlfn.XLOOKUP(Table81621232528[Bill],Table2[Bill],Table2[Agree Value])</f>
        <v>0</v>
      </c>
      <c r="G123">
        <f>IF(_7521[[#This Row],[Value]]=_7521[[#This Row],[Agree]],_7521[[#This Row],[Count]],0)</f>
        <v>0</v>
      </c>
      <c r="H123" cm="1">
        <f t="array" ref="H123">_xlfn.XLOOKUP(Table81621232528[Bill],Table2[Bill],Table2[Weight?],"Error")</f>
        <v>9</v>
      </c>
    </row>
    <row r="124" spans="1:8" x14ac:dyDescent="0.2">
      <c r="A124" t="s">
        <v>159</v>
      </c>
      <c r="B124" t="s">
        <v>1</v>
      </c>
      <c r="C124" t="s">
        <v>66</v>
      </c>
      <c r="D124" t="s">
        <v>7</v>
      </c>
      <c r="E124">
        <f>IF(_7521[[#This Row],[Vote]]="YEA",1,0)</f>
        <v>1</v>
      </c>
      <c r="F124" cm="1">
        <f t="array" ref="F124">_xlfn.XLOOKUP(Table81621232528[Bill],Table2[Bill],Table2[Agree Value])</f>
        <v>0</v>
      </c>
      <c r="G124">
        <f>IF(_7521[[#This Row],[Value]]=_7521[[#This Row],[Agree]],_7521[[#This Row],[Count]],0)</f>
        <v>0</v>
      </c>
      <c r="H124" cm="1">
        <f t="array" ref="H124">_xlfn.XLOOKUP(Table81621232528[Bill],Table2[Bill],Table2[Weight?],"Error")</f>
        <v>9</v>
      </c>
    </row>
    <row r="125" spans="1:8" x14ac:dyDescent="0.2">
      <c r="A125" t="s">
        <v>160</v>
      </c>
      <c r="B125" t="s">
        <v>5</v>
      </c>
      <c r="C125" t="s">
        <v>161</v>
      </c>
      <c r="D125" t="s">
        <v>7</v>
      </c>
      <c r="E125">
        <f>IF(_7521[[#This Row],[Vote]]="YEA",1,0)</f>
        <v>1</v>
      </c>
      <c r="F125" cm="1">
        <f t="array" ref="F125">_xlfn.XLOOKUP(Table81621232528[Bill],Table2[Bill],Table2[Agree Value])</f>
        <v>0</v>
      </c>
      <c r="G125">
        <f>IF(_7521[[#This Row],[Value]]=_7521[[#This Row],[Agree]],_7521[[#This Row],[Count]],0)</f>
        <v>0</v>
      </c>
      <c r="H125" cm="1">
        <f t="array" ref="H125">_xlfn.XLOOKUP(Table81621232528[Bill],Table2[Bill],Table2[Weight?],"Error")</f>
        <v>9</v>
      </c>
    </row>
    <row r="126" spans="1:8" x14ac:dyDescent="0.2">
      <c r="A126" t="s">
        <v>162</v>
      </c>
      <c r="B126" t="s">
        <v>5</v>
      </c>
      <c r="C126" t="s">
        <v>15</v>
      </c>
      <c r="D126" t="s">
        <v>7</v>
      </c>
      <c r="E126">
        <f>IF(_7521[[#This Row],[Vote]]="YEA",1,0)</f>
        <v>1</v>
      </c>
      <c r="F126" cm="1">
        <f t="array" ref="F126">_xlfn.XLOOKUP(Table81621232528[Bill],Table2[Bill],Table2[Agree Value])</f>
        <v>0</v>
      </c>
      <c r="G126">
        <f>IF(_7521[[#This Row],[Value]]=_7521[[#This Row],[Agree]],_7521[[#This Row],[Count]],0)</f>
        <v>0</v>
      </c>
      <c r="H126" cm="1">
        <f t="array" ref="H126">_xlfn.XLOOKUP(Table81621232528[Bill],Table2[Bill],Table2[Weight?],"Error")</f>
        <v>9</v>
      </c>
    </row>
    <row r="127" spans="1:8" x14ac:dyDescent="0.2">
      <c r="A127" t="s">
        <v>163</v>
      </c>
      <c r="B127" t="s">
        <v>5</v>
      </c>
      <c r="C127" t="s">
        <v>164</v>
      </c>
      <c r="D127" t="s">
        <v>7</v>
      </c>
      <c r="E127">
        <f>IF(_7521[[#This Row],[Vote]]="YEA",1,0)</f>
        <v>1</v>
      </c>
      <c r="F127" cm="1">
        <f t="array" ref="F127">_xlfn.XLOOKUP(Table81621232528[Bill],Table2[Bill],Table2[Agree Value])</f>
        <v>0</v>
      </c>
      <c r="G127">
        <f>IF(_7521[[#This Row],[Value]]=_7521[[#This Row],[Agree]],_7521[[#This Row],[Count]],0)</f>
        <v>0</v>
      </c>
      <c r="H127" cm="1">
        <f t="array" ref="H127">_xlfn.XLOOKUP(Table81621232528[Bill],Table2[Bill],Table2[Weight?],"Error")</f>
        <v>9</v>
      </c>
    </row>
    <row r="128" spans="1:8" x14ac:dyDescent="0.2">
      <c r="A128" t="s">
        <v>165</v>
      </c>
      <c r="B128" t="s">
        <v>5</v>
      </c>
      <c r="C128" t="s">
        <v>13</v>
      </c>
      <c r="D128" t="s">
        <v>7</v>
      </c>
      <c r="E128">
        <f>IF(_7521[[#This Row],[Vote]]="YEA",1,0)</f>
        <v>1</v>
      </c>
      <c r="F128" cm="1">
        <f t="array" ref="F128">_xlfn.XLOOKUP(Table81621232528[Bill],Table2[Bill],Table2[Agree Value])</f>
        <v>0</v>
      </c>
      <c r="G128">
        <f>IF(_7521[[#This Row],[Value]]=_7521[[#This Row],[Agree]],_7521[[#This Row],[Count]],0)</f>
        <v>0</v>
      </c>
      <c r="H128" cm="1">
        <f t="array" ref="H128">_xlfn.XLOOKUP(Table81621232528[Bill],Table2[Bill],Table2[Weight?],"Error")</f>
        <v>9</v>
      </c>
    </row>
    <row r="129" spans="1:8" x14ac:dyDescent="0.2">
      <c r="A129" t="s">
        <v>166</v>
      </c>
      <c r="B129" t="s">
        <v>5</v>
      </c>
      <c r="C129" t="s">
        <v>120</v>
      </c>
      <c r="D129" t="s">
        <v>7</v>
      </c>
      <c r="E129">
        <f>IF(_7521[[#This Row],[Vote]]="YEA",1,0)</f>
        <v>1</v>
      </c>
      <c r="F129" cm="1">
        <f t="array" ref="F129">_xlfn.XLOOKUP(Table81621232528[Bill],Table2[Bill],Table2[Agree Value])</f>
        <v>0</v>
      </c>
      <c r="G129">
        <f>IF(_7521[[#This Row],[Value]]=_7521[[#This Row],[Agree]],_7521[[#This Row],[Count]],0)</f>
        <v>0</v>
      </c>
      <c r="H129" cm="1">
        <f t="array" ref="H129">_xlfn.XLOOKUP(Table81621232528[Bill],Table2[Bill],Table2[Weight?],"Error")</f>
        <v>9</v>
      </c>
    </row>
    <row r="130" spans="1:8" x14ac:dyDescent="0.2">
      <c r="A130" t="s">
        <v>167</v>
      </c>
      <c r="B130" t="s">
        <v>5</v>
      </c>
      <c r="C130" t="s">
        <v>120</v>
      </c>
      <c r="D130" t="s">
        <v>7</v>
      </c>
      <c r="E130">
        <f>IF(_7521[[#This Row],[Vote]]="YEA",1,0)</f>
        <v>1</v>
      </c>
      <c r="F130" cm="1">
        <f t="array" ref="F130">_xlfn.XLOOKUP(Table81621232528[Bill],Table2[Bill],Table2[Agree Value])</f>
        <v>0</v>
      </c>
      <c r="G130">
        <f>IF(_7521[[#This Row],[Value]]=_7521[[#This Row],[Agree]],_7521[[#This Row],[Count]],0)</f>
        <v>0</v>
      </c>
      <c r="H130" cm="1">
        <f t="array" ref="H130">_xlfn.XLOOKUP(Table81621232528[Bill],Table2[Bill],Table2[Weight?],"Error")</f>
        <v>9</v>
      </c>
    </row>
    <row r="131" spans="1:8" x14ac:dyDescent="0.2">
      <c r="A131" t="s">
        <v>168</v>
      </c>
      <c r="B131" t="s">
        <v>5</v>
      </c>
      <c r="C131" t="s">
        <v>169</v>
      </c>
      <c r="D131" t="s">
        <v>7</v>
      </c>
      <c r="E131">
        <f>IF(_7521[[#This Row],[Vote]]="YEA",1,0)</f>
        <v>1</v>
      </c>
      <c r="F131" cm="1">
        <f t="array" ref="F131">_xlfn.XLOOKUP(Table81621232528[Bill],Table2[Bill],Table2[Agree Value])</f>
        <v>0</v>
      </c>
      <c r="G131">
        <f>IF(_7521[[#This Row],[Value]]=_7521[[#This Row],[Agree]],_7521[[#This Row],[Count]],0)</f>
        <v>0</v>
      </c>
      <c r="H131" cm="1">
        <f t="array" ref="H131">_xlfn.XLOOKUP(Table81621232528[Bill],Table2[Bill],Table2[Weight?],"Error")</f>
        <v>9</v>
      </c>
    </row>
    <row r="132" spans="1:8" x14ac:dyDescent="0.2">
      <c r="A132" t="s">
        <v>170</v>
      </c>
      <c r="B132" t="s">
        <v>5</v>
      </c>
      <c r="C132" t="s">
        <v>66</v>
      </c>
      <c r="D132" t="s">
        <v>7</v>
      </c>
      <c r="E132">
        <f>IF(_7521[[#This Row],[Vote]]="YEA",1,0)</f>
        <v>1</v>
      </c>
      <c r="F132" cm="1">
        <f t="array" ref="F132">_xlfn.XLOOKUP(Table81621232528[Bill],Table2[Bill],Table2[Agree Value])</f>
        <v>0</v>
      </c>
      <c r="G132">
        <f>IF(_7521[[#This Row],[Value]]=_7521[[#This Row],[Agree]],_7521[[#This Row],[Count]],0)</f>
        <v>0</v>
      </c>
      <c r="H132" cm="1">
        <f t="array" ref="H132">_xlfn.XLOOKUP(Table81621232528[Bill],Table2[Bill],Table2[Weight?],"Error")</f>
        <v>9</v>
      </c>
    </row>
    <row r="133" spans="1:8" x14ac:dyDescent="0.2">
      <c r="A133" t="s">
        <v>171</v>
      </c>
      <c r="B133" t="s">
        <v>5</v>
      </c>
      <c r="C133" t="s">
        <v>75</v>
      </c>
      <c r="D133" t="s">
        <v>7</v>
      </c>
      <c r="E133">
        <f>IF(_7521[[#This Row],[Vote]]="YEA",1,0)</f>
        <v>1</v>
      </c>
      <c r="F133" cm="1">
        <f t="array" ref="F133">_xlfn.XLOOKUP(Table81621232528[Bill],Table2[Bill],Table2[Agree Value])</f>
        <v>0</v>
      </c>
      <c r="G133">
        <f>IF(_7521[[#This Row],[Value]]=_7521[[#This Row],[Agree]],_7521[[#This Row],[Count]],0)</f>
        <v>0</v>
      </c>
      <c r="H133" cm="1">
        <f t="array" ref="H133">_xlfn.XLOOKUP(Table81621232528[Bill],Table2[Bill],Table2[Weight?],"Error")</f>
        <v>9</v>
      </c>
    </row>
    <row r="134" spans="1:8" x14ac:dyDescent="0.2">
      <c r="A134" t="s">
        <v>172</v>
      </c>
      <c r="B134" t="s">
        <v>1</v>
      </c>
      <c r="C134" t="s">
        <v>15</v>
      </c>
      <c r="D134" t="s">
        <v>7</v>
      </c>
      <c r="E134">
        <f>IF(_7521[[#This Row],[Vote]]="YEA",1,0)</f>
        <v>1</v>
      </c>
      <c r="F134" cm="1">
        <f t="array" ref="F134">_xlfn.XLOOKUP(Table81621232528[Bill],Table2[Bill],Table2[Agree Value])</f>
        <v>0</v>
      </c>
      <c r="G134">
        <f>IF(_7521[[#This Row],[Value]]=_7521[[#This Row],[Agree]],_7521[[#This Row],[Count]],0)</f>
        <v>0</v>
      </c>
      <c r="H134" cm="1">
        <f t="array" ref="H134">_xlfn.XLOOKUP(Table81621232528[Bill],Table2[Bill],Table2[Weight?],"Error")</f>
        <v>9</v>
      </c>
    </row>
    <row r="135" spans="1:8" x14ac:dyDescent="0.2">
      <c r="A135" t="s">
        <v>173</v>
      </c>
      <c r="B135" t="s">
        <v>5</v>
      </c>
      <c r="C135" t="s">
        <v>27</v>
      </c>
      <c r="D135" t="s">
        <v>7</v>
      </c>
      <c r="E135">
        <f>IF(_7521[[#This Row],[Vote]]="YEA",1,0)</f>
        <v>1</v>
      </c>
      <c r="F135" cm="1">
        <f t="array" ref="F135">_xlfn.XLOOKUP(Table81621232528[Bill],Table2[Bill],Table2[Agree Value])</f>
        <v>0</v>
      </c>
      <c r="G135">
        <f>IF(_7521[[#This Row],[Value]]=_7521[[#This Row],[Agree]],_7521[[#This Row],[Count]],0)</f>
        <v>0</v>
      </c>
      <c r="H135" cm="1">
        <f t="array" ref="H135">_xlfn.XLOOKUP(Table81621232528[Bill],Table2[Bill],Table2[Weight?],"Error")</f>
        <v>9</v>
      </c>
    </row>
    <row r="136" spans="1:8" x14ac:dyDescent="0.2">
      <c r="A136" t="s">
        <v>174</v>
      </c>
      <c r="B136" t="s">
        <v>1</v>
      </c>
      <c r="C136" t="s">
        <v>62</v>
      </c>
      <c r="D136" t="s">
        <v>7</v>
      </c>
      <c r="E136">
        <f>IF(_7521[[#This Row],[Vote]]="YEA",1,0)</f>
        <v>1</v>
      </c>
      <c r="F136" cm="1">
        <f t="array" ref="F136">_xlfn.XLOOKUP(Table81621232528[Bill],Table2[Bill],Table2[Agree Value])</f>
        <v>0</v>
      </c>
      <c r="G136">
        <f>IF(_7521[[#This Row],[Value]]=_7521[[#This Row],[Agree]],_7521[[#This Row],[Count]],0)</f>
        <v>0</v>
      </c>
      <c r="H136" cm="1">
        <f t="array" ref="H136">_xlfn.XLOOKUP(Table81621232528[Bill],Table2[Bill],Table2[Weight?],"Error")</f>
        <v>9</v>
      </c>
    </row>
    <row r="137" spans="1:8" x14ac:dyDescent="0.2">
      <c r="A137" t="s">
        <v>175</v>
      </c>
      <c r="B137" t="s">
        <v>1</v>
      </c>
      <c r="C137" t="s">
        <v>2</v>
      </c>
      <c r="D137" t="s">
        <v>7</v>
      </c>
      <c r="E137">
        <f>IF(_7521[[#This Row],[Vote]]="YEA",1,0)</f>
        <v>1</v>
      </c>
      <c r="F137" cm="1">
        <f t="array" ref="F137">_xlfn.XLOOKUP(Table81621232528[Bill],Table2[Bill],Table2[Agree Value])</f>
        <v>0</v>
      </c>
      <c r="G137">
        <f>IF(_7521[[#This Row],[Value]]=_7521[[#This Row],[Agree]],_7521[[#This Row],[Count]],0)</f>
        <v>0</v>
      </c>
      <c r="H137" cm="1">
        <f t="array" ref="H137">_xlfn.XLOOKUP(Table81621232528[Bill],Table2[Bill],Table2[Weight?],"Error")</f>
        <v>9</v>
      </c>
    </row>
    <row r="138" spans="1:8" x14ac:dyDescent="0.2">
      <c r="A138" t="s">
        <v>176</v>
      </c>
      <c r="B138" t="s">
        <v>5</v>
      </c>
      <c r="C138" t="s">
        <v>2</v>
      </c>
      <c r="D138" t="s">
        <v>7</v>
      </c>
      <c r="E138">
        <f>IF(_7521[[#This Row],[Vote]]="YEA",1,0)</f>
        <v>1</v>
      </c>
      <c r="F138" cm="1">
        <f t="array" ref="F138">_xlfn.XLOOKUP(Table81621232528[Bill],Table2[Bill],Table2[Agree Value])</f>
        <v>0</v>
      </c>
      <c r="G138">
        <f>IF(_7521[[#This Row],[Value]]=_7521[[#This Row],[Agree]],_7521[[#This Row],[Count]],0)</f>
        <v>0</v>
      </c>
      <c r="H138" cm="1">
        <f t="array" ref="H138">_xlfn.XLOOKUP(Table81621232528[Bill],Table2[Bill],Table2[Weight?],"Error")</f>
        <v>9</v>
      </c>
    </row>
    <row r="139" spans="1:8" x14ac:dyDescent="0.2">
      <c r="A139" t="s">
        <v>177</v>
      </c>
      <c r="B139" t="s">
        <v>1</v>
      </c>
      <c r="C139" t="s">
        <v>39</v>
      </c>
      <c r="D139" t="s">
        <v>400</v>
      </c>
      <c r="E139">
        <f>IF(_7521[[#This Row],[Vote]]="YEA",1,0)</f>
        <v>0</v>
      </c>
      <c r="F139" cm="1">
        <f t="array" ref="F139">_xlfn.XLOOKUP(Table81621232528[Bill],Table2[Bill],Table2[Agree Value])</f>
        <v>0</v>
      </c>
      <c r="G139">
        <f>IF(_7521[[#This Row],[Value]]=_7521[[#This Row],[Agree]],_7521[[#This Row],[Count]],0)</f>
        <v>9</v>
      </c>
      <c r="H139" cm="1">
        <f t="array" ref="H139">_xlfn.XLOOKUP(Table81621232528[Bill],Table2[Bill],Table2[Weight?],"Error")</f>
        <v>9</v>
      </c>
    </row>
    <row r="140" spans="1:8" x14ac:dyDescent="0.2">
      <c r="A140" t="s">
        <v>178</v>
      </c>
      <c r="B140" t="s">
        <v>5</v>
      </c>
      <c r="C140" t="s">
        <v>39</v>
      </c>
      <c r="D140" t="s">
        <v>7</v>
      </c>
      <c r="E140">
        <f>IF(_7521[[#This Row],[Vote]]="YEA",1,0)</f>
        <v>1</v>
      </c>
      <c r="F140" cm="1">
        <f t="array" ref="F140">_xlfn.XLOOKUP(Table81621232528[Bill],Table2[Bill],Table2[Agree Value])</f>
        <v>0</v>
      </c>
      <c r="G140">
        <f>IF(_7521[[#This Row],[Value]]=_7521[[#This Row],[Agree]],_7521[[#This Row],[Count]],0)</f>
        <v>0</v>
      </c>
      <c r="H140" cm="1">
        <f t="array" ref="H140">_xlfn.XLOOKUP(Table81621232528[Bill],Table2[Bill],Table2[Weight?],"Error")</f>
        <v>9</v>
      </c>
    </row>
    <row r="141" spans="1:8" x14ac:dyDescent="0.2">
      <c r="A141" t="s">
        <v>179</v>
      </c>
      <c r="B141" t="s">
        <v>1</v>
      </c>
      <c r="C141" t="s">
        <v>39</v>
      </c>
      <c r="D141" t="s">
        <v>3</v>
      </c>
      <c r="E141">
        <f>IF(_7521[[#This Row],[Vote]]="YEA",1,0)</f>
        <v>0</v>
      </c>
      <c r="F141" cm="1">
        <f t="array" ref="F141">_xlfn.XLOOKUP(Table81621232528[Bill],Table2[Bill],Table2[Agree Value])</f>
        <v>0</v>
      </c>
      <c r="G141">
        <f>IF(_7521[[#This Row],[Value]]=_7521[[#This Row],[Agree]],_7521[[#This Row],[Count]],0)</f>
        <v>9</v>
      </c>
      <c r="H141" cm="1">
        <f t="array" ref="H141">_xlfn.XLOOKUP(Table81621232528[Bill],Table2[Bill],Table2[Weight?],"Error")</f>
        <v>9</v>
      </c>
    </row>
    <row r="142" spans="1:8" x14ac:dyDescent="0.2">
      <c r="A142" t="s">
        <v>180</v>
      </c>
      <c r="B142" t="s">
        <v>5</v>
      </c>
      <c r="C142" t="s">
        <v>108</v>
      </c>
      <c r="D142" t="s">
        <v>7</v>
      </c>
      <c r="E142">
        <f>IF(_7521[[#This Row],[Vote]]="YEA",1,0)</f>
        <v>1</v>
      </c>
      <c r="F142" cm="1">
        <f t="array" ref="F142">_xlfn.XLOOKUP(Table81621232528[Bill],Table2[Bill],Table2[Agree Value])</f>
        <v>0</v>
      </c>
      <c r="G142">
        <f>IF(_7521[[#This Row],[Value]]=_7521[[#This Row],[Agree]],_7521[[#This Row],[Count]],0)</f>
        <v>0</v>
      </c>
      <c r="H142" cm="1">
        <f t="array" ref="H142">_xlfn.XLOOKUP(Table81621232528[Bill],Table2[Bill],Table2[Weight?],"Error")</f>
        <v>9</v>
      </c>
    </row>
    <row r="143" spans="1:8" x14ac:dyDescent="0.2">
      <c r="A143" t="s">
        <v>181</v>
      </c>
      <c r="B143" t="s">
        <v>5</v>
      </c>
      <c r="C143" t="s">
        <v>182</v>
      </c>
      <c r="D143" t="s">
        <v>7</v>
      </c>
      <c r="E143">
        <f>IF(_7521[[#This Row],[Vote]]="YEA",1,0)</f>
        <v>1</v>
      </c>
      <c r="F143" cm="1">
        <f t="array" ref="F143">_xlfn.XLOOKUP(Table81621232528[Bill],Table2[Bill],Table2[Agree Value])</f>
        <v>0</v>
      </c>
      <c r="G143">
        <f>IF(_7521[[#This Row],[Value]]=_7521[[#This Row],[Agree]],_7521[[#This Row],[Count]],0)</f>
        <v>0</v>
      </c>
      <c r="H143" cm="1">
        <f t="array" ref="H143">_xlfn.XLOOKUP(Table81621232528[Bill],Table2[Bill],Table2[Weight?],"Error")</f>
        <v>9</v>
      </c>
    </row>
    <row r="144" spans="1:8" x14ac:dyDescent="0.2">
      <c r="A144" t="s">
        <v>183</v>
      </c>
      <c r="B144" t="s">
        <v>5</v>
      </c>
      <c r="C144" t="s">
        <v>39</v>
      </c>
      <c r="D144" t="s">
        <v>3</v>
      </c>
      <c r="E144">
        <f>IF(_7521[[#This Row],[Vote]]="YEA",1,0)</f>
        <v>0</v>
      </c>
      <c r="F144" cm="1">
        <f t="array" ref="F144">_xlfn.XLOOKUP(Table81621232528[Bill],Table2[Bill],Table2[Agree Value])</f>
        <v>0</v>
      </c>
      <c r="G144">
        <f>IF(_7521[[#This Row],[Value]]=_7521[[#This Row],[Agree]],_7521[[#This Row],[Count]],0)</f>
        <v>9</v>
      </c>
      <c r="H144" cm="1">
        <f t="array" ref="H144">_xlfn.XLOOKUP(Table81621232528[Bill],Table2[Bill],Table2[Weight?],"Error")</f>
        <v>9</v>
      </c>
    </row>
    <row r="145" spans="1:8" x14ac:dyDescent="0.2">
      <c r="A145" t="s">
        <v>184</v>
      </c>
      <c r="B145" t="s">
        <v>5</v>
      </c>
      <c r="C145" t="s">
        <v>169</v>
      </c>
      <c r="D145" t="s">
        <v>7</v>
      </c>
      <c r="E145">
        <f>IF(_7521[[#This Row],[Vote]]="YEA",1,0)</f>
        <v>1</v>
      </c>
      <c r="F145" cm="1">
        <f t="array" ref="F145">_xlfn.XLOOKUP(Table81621232528[Bill],Table2[Bill],Table2[Agree Value])</f>
        <v>0</v>
      </c>
      <c r="G145">
        <f>IF(_7521[[#This Row],[Value]]=_7521[[#This Row],[Agree]],_7521[[#This Row],[Count]],0)</f>
        <v>0</v>
      </c>
      <c r="H145" cm="1">
        <f t="array" ref="H145">_xlfn.XLOOKUP(Table81621232528[Bill],Table2[Bill],Table2[Weight?],"Error")</f>
        <v>9</v>
      </c>
    </row>
    <row r="146" spans="1:8" x14ac:dyDescent="0.2">
      <c r="A146" t="s">
        <v>185</v>
      </c>
      <c r="B146" t="s">
        <v>1</v>
      </c>
      <c r="C146" t="s">
        <v>51</v>
      </c>
      <c r="D146" t="s">
        <v>3</v>
      </c>
      <c r="E146">
        <f>IF(_7521[[#This Row],[Vote]]="YEA",1,0)</f>
        <v>0</v>
      </c>
      <c r="F146" cm="1">
        <f t="array" ref="F146">_xlfn.XLOOKUP(Table81621232528[Bill],Table2[Bill],Table2[Agree Value])</f>
        <v>0</v>
      </c>
      <c r="G146">
        <f>IF(_7521[[#This Row],[Value]]=_7521[[#This Row],[Agree]],_7521[[#This Row],[Count]],0)</f>
        <v>9</v>
      </c>
      <c r="H146" cm="1">
        <f t="array" ref="H146">_xlfn.XLOOKUP(Table81621232528[Bill],Table2[Bill],Table2[Weight?],"Error")</f>
        <v>9</v>
      </c>
    </row>
    <row r="147" spans="1:8" x14ac:dyDescent="0.2">
      <c r="A147" t="s">
        <v>186</v>
      </c>
      <c r="B147" t="s">
        <v>1</v>
      </c>
      <c r="C147" t="s">
        <v>9</v>
      </c>
      <c r="D147" t="s">
        <v>7</v>
      </c>
      <c r="E147">
        <f>IF(_7521[[#This Row],[Vote]]="YEA",1,0)</f>
        <v>1</v>
      </c>
      <c r="F147" cm="1">
        <f t="array" ref="F147">_xlfn.XLOOKUP(Table81621232528[Bill],Table2[Bill],Table2[Agree Value])</f>
        <v>0</v>
      </c>
      <c r="G147">
        <f>IF(_7521[[#This Row],[Value]]=_7521[[#This Row],[Agree]],_7521[[#This Row],[Count]],0)</f>
        <v>0</v>
      </c>
      <c r="H147" cm="1">
        <f t="array" ref="H147">_xlfn.XLOOKUP(Table81621232528[Bill],Table2[Bill],Table2[Weight?],"Error")</f>
        <v>9</v>
      </c>
    </row>
    <row r="148" spans="1:8" x14ac:dyDescent="0.2">
      <c r="A148" t="s">
        <v>187</v>
      </c>
      <c r="B148" t="s">
        <v>5</v>
      </c>
      <c r="C148" t="s">
        <v>64</v>
      </c>
      <c r="D148" t="s">
        <v>7</v>
      </c>
      <c r="E148">
        <f>IF(_7521[[#This Row],[Vote]]="YEA",1,0)</f>
        <v>1</v>
      </c>
      <c r="F148" cm="1">
        <f t="array" ref="F148">_xlfn.XLOOKUP(Table81621232528[Bill],Table2[Bill],Table2[Agree Value])</f>
        <v>0</v>
      </c>
      <c r="G148">
        <f>IF(_7521[[#This Row],[Value]]=_7521[[#This Row],[Agree]],_7521[[#This Row],[Count]],0)</f>
        <v>0</v>
      </c>
      <c r="H148" cm="1">
        <f t="array" ref="H148">_xlfn.XLOOKUP(Table81621232528[Bill],Table2[Bill],Table2[Weight?],"Error")</f>
        <v>9</v>
      </c>
    </row>
    <row r="149" spans="1:8" x14ac:dyDescent="0.2">
      <c r="A149" t="s">
        <v>188</v>
      </c>
      <c r="B149" t="s">
        <v>1</v>
      </c>
      <c r="C149" t="s">
        <v>62</v>
      </c>
      <c r="D149" t="s">
        <v>3</v>
      </c>
      <c r="E149">
        <f>IF(_7521[[#This Row],[Vote]]="YEA",1,0)</f>
        <v>0</v>
      </c>
      <c r="F149" cm="1">
        <f t="array" ref="F149">_xlfn.XLOOKUP(Table81621232528[Bill],Table2[Bill],Table2[Agree Value])</f>
        <v>0</v>
      </c>
      <c r="G149">
        <f>IF(_7521[[#This Row],[Value]]=_7521[[#This Row],[Agree]],_7521[[#This Row],[Count]],0)</f>
        <v>9</v>
      </c>
      <c r="H149" cm="1">
        <f t="array" ref="H149">_xlfn.XLOOKUP(Table81621232528[Bill],Table2[Bill],Table2[Weight?],"Error")</f>
        <v>9</v>
      </c>
    </row>
    <row r="150" spans="1:8" x14ac:dyDescent="0.2">
      <c r="A150" t="s">
        <v>189</v>
      </c>
      <c r="B150" t="s">
        <v>1</v>
      </c>
      <c r="C150" t="s">
        <v>15</v>
      </c>
      <c r="D150" t="s">
        <v>7</v>
      </c>
      <c r="E150">
        <f>IF(_7521[[#This Row],[Vote]]="YEA",1,0)</f>
        <v>1</v>
      </c>
      <c r="F150" cm="1">
        <f t="array" ref="F150">_xlfn.XLOOKUP(Table81621232528[Bill],Table2[Bill],Table2[Agree Value])</f>
        <v>0</v>
      </c>
      <c r="G150">
        <f>IF(_7521[[#This Row],[Value]]=_7521[[#This Row],[Agree]],_7521[[#This Row],[Count]],0)</f>
        <v>0</v>
      </c>
      <c r="H150" cm="1">
        <f t="array" ref="H150">_xlfn.XLOOKUP(Table81621232528[Bill],Table2[Bill],Table2[Weight?],"Error")</f>
        <v>9</v>
      </c>
    </row>
    <row r="151" spans="1:8" x14ac:dyDescent="0.2">
      <c r="A151" t="s">
        <v>190</v>
      </c>
      <c r="B151" t="s">
        <v>5</v>
      </c>
      <c r="C151" t="s">
        <v>9</v>
      </c>
      <c r="D151" t="s">
        <v>7</v>
      </c>
      <c r="E151">
        <f>IF(_7521[[#This Row],[Vote]]="YEA",1,0)</f>
        <v>1</v>
      </c>
      <c r="F151" cm="1">
        <f t="array" ref="F151">_xlfn.XLOOKUP(Table81621232528[Bill],Table2[Bill],Table2[Agree Value])</f>
        <v>0</v>
      </c>
      <c r="G151">
        <f>IF(_7521[[#This Row],[Value]]=_7521[[#This Row],[Agree]],_7521[[#This Row],[Count]],0)</f>
        <v>0</v>
      </c>
      <c r="H151" cm="1">
        <f t="array" ref="H151">_xlfn.XLOOKUP(Table81621232528[Bill],Table2[Bill],Table2[Weight?],"Error")</f>
        <v>9</v>
      </c>
    </row>
    <row r="152" spans="1:8" x14ac:dyDescent="0.2">
      <c r="A152" t="s">
        <v>191</v>
      </c>
      <c r="B152" t="s">
        <v>1</v>
      </c>
      <c r="C152" t="s">
        <v>9</v>
      </c>
      <c r="D152" t="s">
        <v>3</v>
      </c>
      <c r="E152">
        <f>IF(_7521[[#This Row],[Vote]]="YEA",1,0)</f>
        <v>0</v>
      </c>
      <c r="F152" cm="1">
        <f t="array" ref="F152">_xlfn.XLOOKUP(Table81621232528[Bill],Table2[Bill],Table2[Agree Value])</f>
        <v>0</v>
      </c>
      <c r="G152">
        <f>IF(_7521[[#This Row],[Value]]=_7521[[#This Row],[Agree]],_7521[[#This Row],[Count]],0)</f>
        <v>9</v>
      </c>
      <c r="H152" cm="1">
        <f t="array" ref="H152">_xlfn.XLOOKUP(Table81621232528[Bill],Table2[Bill],Table2[Weight?],"Error")</f>
        <v>9</v>
      </c>
    </row>
    <row r="153" spans="1:8" x14ac:dyDescent="0.2">
      <c r="A153" t="s">
        <v>192</v>
      </c>
      <c r="B153" t="s">
        <v>5</v>
      </c>
      <c r="C153" t="s">
        <v>39</v>
      </c>
      <c r="D153" t="s">
        <v>7</v>
      </c>
      <c r="E153">
        <f>IF(_7521[[#This Row],[Vote]]="YEA",1,0)</f>
        <v>1</v>
      </c>
      <c r="F153" cm="1">
        <f t="array" ref="F153">_xlfn.XLOOKUP(Table81621232528[Bill],Table2[Bill],Table2[Agree Value])</f>
        <v>0</v>
      </c>
      <c r="G153">
        <f>IF(_7521[[#This Row],[Value]]=_7521[[#This Row],[Agree]],_7521[[#This Row],[Count]],0)</f>
        <v>0</v>
      </c>
      <c r="H153" cm="1">
        <f t="array" ref="H153">_xlfn.XLOOKUP(Table81621232528[Bill],Table2[Bill],Table2[Weight?],"Error")</f>
        <v>9</v>
      </c>
    </row>
    <row r="154" spans="1:8" x14ac:dyDescent="0.2">
      <c r="A154" t="s">
        <v>193</v>
      </c>
      <c r="B154" t="s">
        <v>1</v>
      </c>
      <c r="C154" t="s">
        <v>194</v>
      </c>
      <c r="D154" t="s">
        <v>7</v>
      </c>
      <c r="E154">
        <f>IF(_7521[[#This Row],[Vote]]="YEA",1,0)</f>
        <v>1</v>
      </c>
      <c r="F154" cm="1">
        <f t="array" ref="F154">_xlfn.XLOOKUP(Table81621232528[Bill],Table2[Bill],Table2[Agree Value])</f>
        <v>0</v>
      </c>
      <c r="G154">
        <f>IF(_7521[[#This Row],[Value]]=_7521[[#This Row],[Agree]],_7521[[#This Row],[Count]],0)</f>
        <v>0</v>
      </c>
      <c r="H154" cm="1">
        <f t="array" ref="H154">_xlfn.XLOOKUP(Table81621232528[Bill],Table2[Bill],Table2[Weight?],"Error")</f>
        <v>9</v>
      </c>
    </row>
    <row r="155" spans="1:8" x14ac:dyDescent="0.2">
      <c r="A155" t="s">
        <v>195</v>
      </c>
      <c r="B155" t="s">
        <v>1</v>
      </c>
      <c r="C155" t="s">
        <v>64</v>
      </c>
      <c r="D155" t="s">
        <v>7</v>
      </c>
      <c r="E155">
        <f>IF(_7521[[#This Row],[Vote]]="YEA",1,0)</f>
        <v>1</v>
      </c>
      <c r="F155" cm="1">
        <f t="array" ref="F155">_xlfn.XLOOKUP(Table81621232528[Bill],Table2[Bill],Table2[Agree Value])</f>
        <v>0</v>
      </c>
      <c r="G155">
        <f>IF(_7521[[#This Row],[Value]]=_7521[[#This Row],[Agree]],_7521[[#This Row],[Count]],0)</f>
        <v>0</v>
      </c>
      <c r="H155" cm="1">
        <f t="array" ref="H155">_xlfn.XLOOKUP(Table81621232528[Bill],Table2[Bill],Table2[Weight?],"Error")</f>
        <v>9</v>
      </c>
    </row>
    <row r="156" spans="1:8" x14ac:dyDescent="0.2">
      <c r="A156" t="s">
        <v>196</v>
      </c>
      <c r="B156" t="s">
        <v>1</v>
      </c>
      <c r="C156" t="s">
        <v>9</v>
      </c>
      <c r="D156" t="s">
        <v>3</v>
      </c>
      <c r="E156">
        <f>IF(_7521[[#This Row],[Vote]]="YEA",1,0)</f>
        <v>0</v>
      </c>
      <c r="F156" cm="1">
        <f t="array" ref="F156">_xlfn.XLOOKUP(Table81621232528[Bill],Table2[Bill],Table2[Agree Value])</f>
        <v>0</v>
      </c>
      <c r="G156">
        <f>IF(_7521[[#This Row],[Value]]=_7521[[#This Row],[Agree]],_7521[[#This Row],[Count]],0)</f>
        <v>9</v>
      </c>
      <c r="H156" cm="1">
        <f t="array" ref="H156">_xlfn.XLOOKUP(Table81621232528[Bill],Table2[Bill],Table2[Weight?],"Error")</f>
        <v>9</v>
      </c>
    </row>
    <row r="157" spans="1:8" x14ac:dyDescent="0.2">
      <c r="A157" t="s">
        <v>197</v>
      </c>
      <c r="B157" t="s">
        <v>5</v>
      </c>
      <c r="C157" t="s">
        <v>15</v>
      </c>
      <c r="D157" t="s">
        <v>7</v>
      </c>
      <c r="E157">
        <f>IF(_7521[[#This Row],[Vote]]="YEA",1,0)</f>
        <v>1</v>
      </c>
      <c r="F157" cm="1">
        <f t="array" ref="F157">_xlfn.XLOOKUP(Table81621232528[Bill],Table2[Bill],Table2[Agree Value])</f>
        <v>0</v>
      </c>
      <c r="G157">
        <f>IF(_7521[[#This Row],[Value]]=_7521[[#This Row],[Agree]],_7521[[#This Row],[Count]],0)</f>
        <v>0</v>
      </c>
      <c r="H157" cm="1">
        <f t="array" ref="H157">_xlfn.XLOOKUP(Table81621232528[Bill],Table2[Bill],Table2[Weight?],"Error")</f>
        <v>9</v>
      </c>
    </row>
    <row r="158" spans="1:8" x14ac:dyDescent="0.2">
      <c r="A158" t="s">
        <v>198</v>
      </c>
      <c r="B158" t="s">
        <v>1</v>
      </c>
      <c r="C158" t="s">
        <v>15</v>
      </c>
      <c r="D158" t="s">
        <v>7</v>
      </c>
      <c r="E158">
        <f>IF(_7521[[#This Row],[Vote]]="YEA",1,0)</f>
        <v>1</v>
      </c>
      <c r="F158" cm="1">
        <f t="array" ref="F158">_xlfn.XLOOKUP(Table81621232528[Bill],Table2[Bill],Table2[Agree Value])</f>
        <v>0</v>
      </c>
      <c r="G158">
        <f>IF(_7521[[#This Row],[Value]]=_7521[[#This Row],[Agree]],_7521[[#This Row],[Count]],0)</f>
        <v>0</v>
      </c>
      <c r="H158" cm="1">
        <f t="array" ref="H158">_xlfn.XLOOKUP(Table81621232528[Bill],Table2[Bill],Table2[Weight?],"Error")</f>
        <v>9</v>
      </c>
    </row>
    <row r="159" spans="1:8" x14ac:dyDescent="0.2">
      <c r="A159" t="s">
        <v>199</v>
      </c>
      <c r="B159" t="s">
        <v>5</v>
      </c>
      <c r="C159" t="s">
        <v>47</v>
      </c>
      <c r="D159" t="s">
        <v>7</v>
      </c>
      <c r="E159">
        <f>IF(_7521[[#This Row],[Vote]]="YEA",1,0)</f>
        <v>1</v>
      </c>
      <c r="F159" cm="1">
        <f t="array" ref="F159">_xlfn.XLOOKUP(Table81621232528[Bill],Table2[Bill],Table2[Agree Value])</f>
        <v>0</v>
      </c>
      <c r="G159">
        <f>IF(_7521[[#This Row],[Value]]=_7521[[#This Row],[Agree]],_7521[[#This Row],[Count]],0)</f>
        <v>0</v>
      </c>
      <c r="H159" cm="1">
        <f t="array" ref="H159">_xlfn.XLOOKUP(Table81621232528[Bill],Table2[Bill],Table2[Weight?],"Error")</f>
        <v>9</v>
      </c>
    </row>
    <row r="160" spans="1:8" x14ac:dyDescent="0.2">
      <c r="A160" t="s">
        <v>200</v>
      </c>
      <c r="B160" t="s">
        <v>5</v>
      </c>
      <c r="C160" t="s">
        <v>15</v>
      </c>
      <c r="D160" t="s">
        <v>7</v>
      </c>
      <c r="E160">
        <f>IF(_7521[[#This Row],[Vote]]="YEA",1,0)</f>
        <v>1</v>
      </c>
      <c r="F160" cm="1">
        <f t="array" ref="F160">_xlfn.XLOOKUP(Table81621232528[Bill],Table2[Bill],Table2[Agree Value])</f>
        <v>0</v>
      </c>
      <c r="G160">
        <f>IF(_7521[[#This Row],[Value]]=_7521[[#This Row],[Agree]],_7521[[#This Row],[Count]],0)</f>
        <v>0</v>
      </c>
      <c r="H160" cm="1">
        <f t="array" ref="H160">_xlfn.XLOOKUP(Table81621232528[Bill],Table2[Bill],Table2[Weight?],"Error")</f>
        <v>9</v>
      </c>
    </row>
    <row r="161" spans="1:8" x14ac:dyDescent="0.2">
      <c r="A161" t="s">
        <v>201</v>
      </c>
      <c r="B161" t="s">
        <v>5</v>
      </c>
      <c r="C161" t="s">
        <v>51</v>
      </c>
      <c r="D161" t="s">
        <v>400</v>
      </c>
      <c r="E161">
        <f>IF(_7521[[#This Row],[Vote]]="YEA",1,0)</f>
        <v>0</v>
      </c>
      <c r="F161" cm="1">
        <f t="array" ref="F161">_xlfn.XLOOKUP(Table81621232528[Bill],Table2[Bill],Table2[Agree Value])</f>
        <v>0</v>
      </c>
      <c r="G161">
        <f>IF(_7521[[#This Row],[Value]]=_7521[[#This Row],[Agree]],_7521[[#This Row],[Count]],0)</f>
        <v>9</v>
      </c>
      <c r="H161" cm="1">
        <f t="array" ref="H161">_xlfn.XLOOKUP(Table81621232528[Bill],Table2[Bill],Table2[Weight?],"Error")</f>
        <v>9</v>
      </c>
    </row>
    <row r="162" spans="1:8" x14ac:dyDescent="0.2">
      <c r="A162" t="s">
        <v>202</v>
      </c>
      <c r="B162" t="s">
        <v>1</v>
      </c>
      <c r="C162" t="s">
        <v>203</v>
      </c>
      <c r="D162" t="s">
        <v>7</v>
      </c>
      <c r="E162">
        <f>IF(_7521[[#This Row],[Vote]]="YEA",1,0)</f>
        <v>1</v>
      </c>
      <c r="F162" cm="1">
        <f t="array" ref="F162">_xlfn.XLOOKUP(Table81621232528[Bill],Table2[Bill],Table2[Agree Value])</f>
        <v>0</v>
      </c>
      <c r="G162">
        <f>IF(_7521[[#This Row],[Value]]=_7521[[#This Row],[Agree]],_7521[[#This Row],[Count]],0)</f>
        <v>0</v>
      </c>
      <c r="H162" cm="1">
        <f t="array" ref="H162">_xlfn.XLOOKUP(Table81621232528[Bill],Table2[Bill],Table2[Weight?],"Error")</f>
        <v>9</v>
      </c>
    </row>
    <row r="163" spans="1:8" x14ac:dyDescent="0.2">
      <c r="A163" t="s">
        <v>204</v>
      </c>
      <c r="B163" t="s">
        <v>5</v>
      </c>
      <c r="C163" t="s">
        <v>15</v>
      </c>
      <c r="D163" t="s">
        <v>400</v>
      </c>
      <c r="E163">
        <f>IF(_7521[[#This Row],[Vote]]="YEA",1,0)</f>
        <v>0</v>
      </c>
      <c r="F163" cm="1">
        <f t="array" ref="F163">_xlfn.XLOOKUP(Table81621232528[Bill],Table2[Bill],Table2[Agree Value])</f>
        <v>0</v>
      </c>
      <c r="G163">
        <f>IF(_7521[[#This Row],[Value]]=_7521[[#This Row],[Agree]],_7521[[#This Row],[Count]],0)</f>
        <v>9</v>
      </c>
      <c r="H163" cm="1">
        <f t="array" ref="H163">_xlfn.XLOOKUP(Table81621232528[Bill],Table2[Bill],Table2[Weight?],"Error")</f>
        <v>9</v>
      </c>
    </row>
    <row r="164" spans="1:8" x14ac:dyDescent="0.2">
      <c r="A164" t="s">
        <v>205</v>
      </c>
      <c r="B164" t="s">
        <v>5</v>
      </c>
      <c r="C164" t="s">
        <v>89</v>
      </c>
      <c r="D164" t="s">
        <v>7</v>
      </c>
      <c r="E164">
        <f>IF(_7521[[#This Row],[Vote]]="YEA",1,0)</f>
        <v>1</v>
      </c>
      <c r="F164" cm="1">
        <f t="array" ref="F164">_xlfn.XLOOKUP(Table81621232528[Bill],Table2[Bill],Table2[Agree Value])</f>
        <v>0</v>
      </c>
      <c r="G164">
        <f>IF(_7521[[#This Row],[Value]]=_7521[[#This Row],[Agree]],_7521[[#This Row],[Count]],0)</f>
        <v>0</v>
      </c>
      <c r="H164" cm="1">
        <f t="array" ref="H164">_xlfn.XLOOKUP(Table81621232528[Bill],Table2[Bill],Table2[Weight?],"Error")</f>
        <v>9</v>
      </c>
    </row>
    <row r="165" spans="1:8" x14ac:dyDescent="0.2">
      <c r="A165" t="s">
        <v>206</v>
      </c>
      <c r="B165" t="s">
        <v>5</v>
      </c>
      <c r="C165" t="s">
        <v>11</v>
      </c>
      <c r="D165" t="s">
        <v>7</v>
      </c>
      <c r="E165">
        <f>IF(_7521[[#This Row],[Vote]]="YEA",1,0)</f>
        <v>1</v>
      </c>
      <c r="F165" cm="1">
        <f t="array" ref="F165">_xlfn.XLOOKUP(Table81621232528[Bill],Table2[Bill],Table2[Agree Value])</f>
        <v>0</v>
      </c>
      <c r="G165">
        <f>IF(_7521[[#This Row],[Value]]=_7521[[#This Row],[Agree]],_7521[[#This Row],[Count]],0)</f>
        <v>0</v>
      </c>
      <c r="H165" cm="1">
        <f t="array" ref="H165">_xlfn.XLOOKUP(Table81621232528[Bill],Table2[Bill],Table2[Weight?],"Error")</f>
        <v>9</v>
      </c>
    </row>
    <row r="166" spans="1:8" x14ac:dyDescent="0.2">
      <c r="A166" t="s">
        <v>207</v>
      </c>
      <c r="B166" t="s">
        <v>5</v>
      </c>
      <c r="C166" t="s">
        <v>75</v>
      </c>
      <c r="D166" t="s">
        <v>7</v>
      </c>
      <c r="E166">
        <f>IF(_7521[[#This Row],[Vote]]="YEA",1,0)</f>
        <v>1</v>
      </c>
      <c r="F166" cm="1">
        <f t="array" ref="F166">_xlfn.XLOOKUP(Table81621232528[Bill],Table2[Bill],Table2[Agree Value])</f>
        <v>0</v>
      </c>
      <c r="G166">
        <f>IF(_7521[[#This Row],[Value]]=_7521[[#This Row],[Agree]],_7521[[#This Row],[Count]],0)</f>
        <v>0</v>
      </c>
      <c r="H166" cm="1">
        <f t="array" ref="H166">_xlfn.XLOOKUP(Table81621232528[Bill],Table2[Bill],Table2[Weight?],"Error")</f>
        <v>9</v>
      </c>
    </row>
    <row r="167" spans="1:8" x14ac:dyDescent="0.2">
      <c r="A167" t="s">
        <v>208</v>
      </c>
      <c r="B167" t="s">
        <v>1</v>
      </c>
      <c r="C167" t="s">
        <v>15</v>
      </c>
      <c r="D167" t="s">
        <v>7</v>
      </c>
      <c r="E167">
        <f>IF(_7521[[#This Row],[Vote]]="YEA",1,0)</f>
        <v>1</v>
      </c>
      <c r="F167" cm="1">
        <f t="array" ref="F167">_xlfn.XLOOKUP(Table81621232528[Bill],Table2[Bill],Table2[Agree Value])</f>
        <v>0</v>
      </c>
      <c r="G167">
        <f>IF(_7521[[#This Row],[Value]]=_7521[[#This Row],[Agree]],_7521[[#This Row],[Count]],0)</f>
        <v>0</v>
      </c>
      <c r="H167" cm="1">
        <f t="array" ref="H167">_xlfn.XLOOKUP(Table81621232528[Bill],Table2[Bill],Table2[Weight?],"Error")</f>
        <v>9</v>
      </c>
    </row>
    <row r="168" spans="1:8" x14ac:dyDescent="0.2">
      <c r="A168" t="s">
        <v>209</v>
      </c>
      <c r="B168" t="s">
        <v>5</v>
      </c>
      <c r="C168" t="s">
        <v>13</v>
      </c>
      <c r="D168" t="s">
        <v>3</v>
      </c>
      <c r="E168">
        <f>IF(_7521[[#This Row],[Vote]]="YEA",1,0)</f>
        <v>0</v>
      </c>
      <c r="F168" cm="1">
        <f t="array" ref="F168">_xlfn.XLOOKUP(Table81621232528[Bill],Table2[Bill],Table2[Agree Value])</f>
        <v>0</v>
      </c>
      <c r="G168">
        <f>IF(_7521[[#This Row],[Value]]=_7521[[#This Row],[Agree]],_7521[[#This Row],[Count]],0)</f>
        <v>9</v>
      </c>
      <c r="H168" cm="1">
        <f t="array" ref="H168">_xlfn.XLOOKUP(Table81621232528[Bill],Table2[Bill],Table2[Weight?],"Error")</f>
        <v>9</v>
      </c>
    </row>
    <row r="169" spans="1:8" x14ac:dyDescent="0.2">
      <c r="A169" t="s">
        <v>210</v>
      </c>
      <c r="B169" t="s">
        <v>5</v>
      </c>
      <c r="C169" t="s">
        <v>47</v>
      </c>
      <c r="D169" t="s">
        <v>7</v>
      </c>
      <c r="E169">
        <f>IF(_7521[[#This Row],[Vote]]="YEA",1,0)</f>
        <v>1</v>
      </c>
      <c r="F169" cm="1">
        <f t="array" ref="F169">_xlfn.XLOOKUP(Table81621232528[Bill],Table2[Bill],Table2[Agree Value])</f>
        <v>0</v>
      </c>
      <c r="G169">
        <f>IF(_7521[[#This Row],[Value]]=_7521[[#This Row],[Agree]],_7521[[#This Row],[Count]],0)</f>
        <v>0</v>
      </c>
      <c r="H169" cm="1">
        <f t="array" ref="H169">_xlfn.XLOOKUP(Table81621232528[Bill],Table2[Bill],Table2[Weight?],"Error")</f>
        <v>9</v>
      </c>
    </row>
    <row r="170" spans="1:8" x14ac:dyDescent="0.2">
      <c r="A170" t="s">
        <v>211</v>
      </c>
      <c r="B170" t="s">
        <v>1</v>
      </c>
      <c r="C170" t="s">
        <v>51</v>
      </c>
      <c r="D170" t="s">
        <v>400</v>
      </c>
      <c r="E170">
        <f>IF(_7521[[#This Row],[Vote]]="YEA",1,0)</f>
        <v>0</v>
      </c>
      <c r="F170" cm="1">
        <f t="array" ref="F170">_xlfn.XLOOKUP(Table81621232528[Bill],Table2[Bill],Table2[Agree Value])</f>
        <v>0</v>
      </c>
      <c r="G170">
        <f>IF(_7521[[#This Row],[Value]]=_7521[[#This Row],[Agree]],_7521[[#This Row],[Count]],0)</f>
        <v>9</v>
      </c>
      <c r="H170" cm="1">
        <f t="array" ref="H170">_xlfn.XLOOKUP(Table81621232528[Bill],Table2[Bill],Table2[Weight?],"Error")</f>
        <v>9</v>
      </c>
    </row>
    <row r="171" spans="1:8" x14ac:dyDescent="0.2">
      <c r="A171" t="s">
        <v>212</v>
      </c>
      <c r="B171" t="s">
        <v>5</v>
      </c>
      <c r="C171" t="s">
        <v>169</v>
      </c>
      <c r="D171" t="s">
        <v>7</v>
      </c>
      <c r="E171">
        <f>IF(_7521[[#This Row],[Vote]]="YEA",1,0)</f>
        <v>1</v>
      </c>
      <c r="F171" cm="1">
        <f t="array" ref="F171">_xlfn.XLOOKUP(Table81621232528[Bill],Table2[Bill],Table2[Agree Value])</f>
        <v>0</v>
      </c>
      <c r="G171">
        <f>IF(_7521[[#This Row],[Value]]=_7521[[#This Row],[Agree]],_7521[[#This Row],[Count]],0)</f>
        <v>0</v>
      </c>
      <c r="H171" cm="1">
        <f t="array" ref="H171">_xlfn.XLOOKUP(Table81621232528[Bill],Table2[Bill],Table2[Weight?],"Error")</f>
        <v>9</v>
      </c>
    </row>
    <row r="172" spans="1:8" x14ac:dyDescent="0.2">
      <c r="A172" t="s">
        <v>213</v>
      </c>
      <c r="B172" t="s">
        <v>5</v>
      </c>
      <c r="C172" t="s">
        <v>161</v>
      </c>
      <c r="D172" t="s">
        <v>7</v>
      </c>
      <c r="E172">
        <f>IF(_7521[[#This Row],[Vote]]="YEA",1,0)</f>
        <v>1</v>
      </c>
      <c r="F172" cm="1">
        <f t="array" ref="F172">_xlfn.XLOOKUP(Table81621232528[Bill],Table2[Bill],Table2[Agree Value])</f>
        <v>0</v>
      </c>
      <c r="G172">
        <f>IF(_7521[[#This Row],[Value]]=_7521[[#This Row],[Agree]],_7521[[#This Row],[Count]],0)</f>
        <v>0</v>
      </c>
      <c r="H172" cm="1">
        <f t="array" ref="H172">_xlfn.XLOOKUP(Table81621232528[Bill],Table2[Bill],Table2[Weight?],"Error")</f>
        <v>9</v>
      </c>
    </row>
    <row r="173" spans="1:8" x14ac:dyDescent="0.2">
      <c r="A173" t="s">
        <v>214</v>
      </c>
      <c r="B173" t="s">
        <v>5</v>
      </c>
      <c r="C173" t="s">
        <v>36</v>
      </c>
      <c r="D173" t="s">
        <v>7</v>
      </c>
      <c r="E173">
        <f>IF(_7521[[#This Row],[Vote]]="YEA",1,0)</f>
        <v>1</v>
      </c>
      <c r="F173" cm="1">
        <f t="array" ref="F173">_xlfn.XLOOKUP(Table81621232528[Bill],Table2[Bill],Table2[Agree Value])</f>
        <v>0</v>
      </c>
      <c r="G173">
        <f>IF(_7521[[#This Row],[Value]]=_7521[[#This Row],[Agree]],_7521[[#This Row],[Count]],0)</f>
        <v>0</v>
      </c>
      <c r="H173" cm="1">
        <f t="array" ref="H173">_xlfn.XLOOKUP(Table81621232528[Bill],Table2[Bill],Table2[Weight?],"Error")</f>
        <v>9</v>
      </c>
    </row>
    <row r="174" spans="1:8" x14ac:dyDescent="0.2">
      <c r="A174" t="s">
        <v>215</v>
      </c>
      <c r="B174" t="s">
        <v>5</v>
      </c>
      <c r="C174" t="s">
        <v>216</v>
      </c>
      <c r="D174" t="s">
        <v>7</v>
      </c>
      <c r="E174">
        <f>IF(_7521[[#This Row],[Vote]]="YEA",1,0)</f>
        <v>1</v>
      </c>
      <c r="F174" cm="1">
        <f t="array" ref="F174">_xlfn.XLOOKUP(Table81621232528[Bill],Table2[Bill],Table2[Agree Value])</f>
        <v>0</v>
      </c>
      <c r="G174">
        <f>IF(_7521[[#This Row],[Value]]=_7521[[#This Row],[Agree]],_7521[[#This Row],[Count]],0)</f>
        <v>0</v>
      </c>
      <c r="H174" cm="1">
        <f t="array" ref="H174">_xlfn.XLOOKUP(Table81621232528[Bill],Table2[Bill],Table2[Weight?],"Error")</f>
        <v>9</v>
      </c>
    </row>
    <row r="175" spans="1:8" x14ac:dyDescent="0.2">
      <c r="A175" t="s">
        <v>217</v>
      </c>
      <c r="B175" t="s">
        <v>1</v>
      </c>
      <c r="C175" t="s">
        <v>9</v>
      </c>
      <c r="D175" t="s">
        <v>400</v>
      </c>
      <c r="E175">
        <f>IF(_7521[[#This Row],[Vote]]="YEA",1,0)</f>
        <v>0</v>
      </c>
      <c r="F175" cm="1">
        <f t="array" ref="F175">_xlfn.XLOOKUP(Table81621232528[Bill],Table2[Bill],Table2[Agree Value])</f>
        <v>0</v>
      </c>
      <c r="G175">
        <f>IF(_7521[[#This Row],[Value]]=_7521[[#This Row],[Agree]],_7521[[#This Row],[Count]],0)</f>
        <v>9</v>
      </c>
      <c r="H175" cm="1">
        <f t="array" ref="H175">_xlfn.XLOOKUP(Table81621232528[Bill],Table2[Bill],Table2[Weight?],"Error")</f>
        <v>9</v>
      </c>
    </row>
    <row r="176" spans="1:8" x14ac:dyDescent="0.2">
      <c r="A176" t="s">
        <v>218</v>
      </c>
      <c r="B176" t="s">
        <v>5</v>
      </c>
      <c r="C176" t="s">
        <v>219</v>
      </c>
      <c r="D176" t="s">
        <v>7</v>
      </c>
      <c r="E176">
        <f>IF(_7521[[#This Row],[Vote]]="YEA",1,0)</f>
        <v>1</v>
      </c>
      <c r="F176" cm="1">
        <f t="array" ref="F176">_xlfn.XLOOKUP(Table81621232528[Bill],Table2[Bill],Table2[Agree Value])</f>
        <v>0</v>
      </c>
      <c r="G176">
        <f>IF(_7521[[#This Row],[Value]]=_7521[[#This Row],[Agree]],_7521[[#This Row],[Count]],0)</f>
        <v>0</v>
      </c>
      <c r="H176" cm="1">
        <f t="array" ref="H176">_xlfn.XLOOKUP(Table81621232528[Bill],Table2[Bill],Table2[Weight?],"Error")</f>
        <v>9</v>
      </c>
    </row>
    <row r="177" spans="1:8" x14ac:dyDescent="0.2">
      <c r="A177" t="s">
        <v>220</v>
      </c>
      <c r="B177" t="s">
        <v>5</v>
      </c>
      <c r="C177" t="s">
        <v>75</v>
      </c>
      <c r="D177" t="s">
        <v>7</v>
      </c>
      <c r="E177">
        <f>IF(_7521[[#This Row],[Vote]]="YEA",1,0)</f>
        <v>1</v>
      </c>
      <c r="F177" cm="1">
        <f t="array" ref="F177">_xlfn.XLOOKUP(Table81621232528[Bill],Table2[Bill],Table2[Agree Value])</f>
        <v>0</v>
      </c>
      <c r="G177">
        <f>IF(_7521[[#This Row],[Value]]=_7521[[#This Row],[Agree]],_7521[[#This Row],[Count]],0)</f>
        <v>0</v>
      </c>
      <c r="H177" cm="1">
        <f t="array" ref="H177">_xlfn.XLOOKUP(Table81621232528[Bill],Table2[Bill],Table2[Weight?],"Error")</f>
        <v>9</v>
      </c>
    </row>
    <row r="178" spans="1:8" x14ac:dyDescent="0.2">
      <c r="A178" t="s">
        <v>221</v>
      </c>
      <c r="B178" t="s">
        <v>1</v>
      </c>
      <c r="C178" t="s">
        <v>118</v>
      </c>
      <c r="D178" t="s">
        <v>3</v>
      </c>
      <c r="E178">
        <f>IF(_7521[[#This Row],[Vote]]="YEA",1,0)</f>
        <v>0</v>
      </c>
      <c r="F178" cm="1">
        <f t="array" ref="F178">_xlfn.XLOOKUP(Table81621232528[Bill],Table2[Bill],Table2[Agree Value])</f>
        <v>0</v>
      </c>
      <c r="G178">
        <f>IF(_7521[[#This Row],[Value]]=_7521[[#This Row],[Agree]],_7521[[#This Row],[Count]],0)</f>
        <v>9</v>
      </c>
      <c r="H178" cm="1">
        <f t="array" ref="H178">_xlfn.XLOOKUP(Table81621232528[Bill],Table2[Bill],Table2[Weight?],"Error")</f>
        <v>9</v>
      </c>
    </row>
    <row r="179" spans="1:8" x14ac:dyDescent="0.2">
      <c r="A179" t="s">
        <v>222</v>
      </c>
      <c r="B179" t="s">
        <v>5</v>
      </c>
      <c r="C179" t="s">
        <v>49</v>
      </c>
      <c r="D179" t="s">
        <v>7</v>
      </c>
      <c r="E179">
        <f>IF(_7521[[#This Row],[Vote]]="YEA",1,0)</f>
        <v>1</v>
      </c>
      <c r="F179" cm="1">
        <f t="array" ref="F179">_xlfn.XLOOKUP(Table81621232528[Bill],Table2[Bill],Table2[Agree Value])</f>
        <v>0</v>
      </c>
      <c r="G179">
        <f>IF(_7521[[#This Row],[Value]]=_7521[[#This Row],[Agree]],_7521[[#This Row],[Count]],0)</f>
        <v>0</v>
      </c>
      <c r="H179" cm="1">
        <f t="array" ref="H179">_xlfn.XLOOKUP(Table81621232528[Bill],Table2[Bill],Table2[Weight?],"Error")</f>
        <v>9</v>
      </c>
    </row>
    <row r="180" spans="1:8" x14ac:dyDescent="0.2">
      <c r="A180" t="s">
        <v>223</v>
      </c>
      <c r="B180" t="s">
        <v>5</v>
      </c>
      <c r="C180" t="s">
        <v>89</v>
      </c>
      <c r="D180" t="s">
        <v>3</v>
      </c>
      <c r="E180">
        <f>IF(_7521[[#This Row],[Vote]]="YEA",1,0)</f>
        <v>0</v>
      </c>
      <c r="F180" cm="1">
        <f t="array" ref="F180">_xlfn.XLOOKUP(Table81621232528[Bill],Table2[Bill],Table2[Agree Value])</f>
        <v>0</v>
      </c>
      <c r="G180">
        <f>IF(_7521[[#This Row],[Value]]=_7521[[#This Row],[Agree]],_7521[[#This Row],[Count]],0)</f>
        <v>9</v>
      </c>
      <c r="H180" cm="1">
        <f t="array" ref="H180">_xlfn.XLOOKUP(Table81621232528[Bill],Table2[Bill],Table2[Weight?],"Error")</f>
        <v>9</v>
      </c>
    </row>
    <row r="181" spans="1:8" x14ac:dyDescent="0.2">
      <c r="A181" t="s">
        <v>224</v>
      </c>
      <c r="B181" t="s">
        <v>5</v>
      </c>
      <c r="C181" t="s">
        <v>123</v>
      </c>
      <c r="D181" t="s">
        <v>7</v>
      </c>
      <c r="E181">
        <f>IF(_7521[[#This Row],[Vote]]="YEA",1,0)</f>
        <v>1</v>
      </c>
      <c r="F181" cm="1">
        <f t="array" ref="F181">_xlfn.XLOOKUP(Table81621232528[Bill],Table2[Bill],Table2[Agree Value])</f>
        <v>0</v>
      </c>
      <c r="G181">
        <f>IF(_7521[[#This Row],[Value]]=_7521[[#This Row],[Agree]],_7521[[#This Row],[Count]],0)</f>
        <v>0</v>
      </c>
      <c r="H181" cm="1">
        <f t="array" ref="H181">_xlfn.XLOOKUP(Table81621232528[Bill],Table2[Bill],Table2[Weight?],"Error")</f>
        <v>9</v>
      </c>
    </row>
    <row r="182" spans="1:8" x14ac:dyDescent="0.2">
      <c r="A182" t="s">
        <v>225</v>
      </c>
      <c r="B182" t="s">
        <v>1</v>
      </c>
      <c r="C182" t="s">
        <v>118</v>
      </c>
      <c r="D182" t="s">
        <v>3</v>
      </c>
      <c r="E182">
        <f>IF(_7521[[#This Row],[Vote]]="YEA",1,0)</f>
        <v>0</v>
      </c>
      <c r="F182" cm="1">
        <f t="array" ref="F182">_xlfn.XLOOKUP(Table81621232528[Bill],Table2[Bill],Table2[Agree Value])</f>
        <v>0</v>
      </c>
      <c r="G182">
        <f>IF(_7521[[#This Row],[Value]]=_7521[[#This Row],[Agree]],_7521[[#This Row],[Count]],0)</f>
        <v>9</v>
      </c>
      <c r="H182" cm="1">
        <f t="array" ref="H182">_xlfn.XLOOKUP(Table81621232528[Bill],Table2[Bill],Table2[Weight?],"Error")</f>
        <v>9</v>
      </c>
    </row>
    <row r="183" spans="1:8" x14ac:dyDescent="0.2">
      <c r="A183" t="s">
        <v>226</v>
      </c>
      <c r="B183" t="s">
        <v>5</v>
      </c>
      <c r="C183" t="s">
        <v>164</v>
      </c>
      <c r="D183" t="s">
        <v>7</v>
      </c>
      <c r="E183">
        <f>IF(_7521[[#This Row],[Vote]]="YEA",1,0)</f>
        <v>1</v>
      </c>
      <c r="F183" cm="1">
        <f t="array" ref="F183">_xlfn.XLOOKUP(Table81621232528[Bill],Table2[Bill],Table2[Agree Value])</f>
        <v>0</v>
      </c>
      <c r="G183">
        <f>IF(_7521[[#This Row],[Value]]=_7521[[#This Row],[Agree]],_7521[[#This Row],[Count]],0)</f>
        <v>0</v>
      </c>
      <c r="H183" cm="1">
        <f t="array" ref="H183">_xlfn.XLOOKUP(Table81621232528[Bill],Table2[Bill],Table2[Weight?],"Error")</f>
        <v>9</v>
      </c>
    </row>
    <row r="184" spans="1:8" x14ac:dyDescent="0.2">
      <c r="A184" t="s">
        <v>227</v>
      </c>
      <c r="B184" t="s">
        <v>1</v>
      </c>
      <c r="C184" t="s">
        <v>19</v>
      </c>
      <c r="D184" t="s">
        <v>3</v>
      </c>
      <c r="E184">
        <f>IF(_7521[[#This Row],[Vote]]="YEA",1,0)</f>
        <v>0</v>
      </c>
      <c r="F184" cm="1">
        <f t="array" ref="F184">_xlfn.XLOOKUP(Table81621232528[Bill],Table2[Bill],Table2[Agree Value])</f>
        <v>0</v>
      </c>
      <c r="G184">
        <f>IF(_7521[[#This Row],[Value]]=_7521[[#This Row],[Agree]],_7521[[#This Row],[Count]],0)</f>
        <v>9</v>
      </c>
      <c r="H184" cm="1">
        <f t="array" ref="H184">_xlfn.XLOOKUP(Table81621232528[Bill],Table2[Bill],Table2[Weight?],"Error")</f>
        <v>9</v>
      </c>
    </row>
    <row r="185" spans="1:8" x14ac:dyDescent="0.2">
      <c r="A185" t="s">
        <v>228</v>
      </c>
      <c r="B185" t="s">
        <v>5</v>
      </c>
      <c r="C185" t="s">
        <v>29</v>
      </c>
      <c r="D185" t="s">
        <v>7</v>
      </c>
      <c r="E185">
        <f>IF(_7521[[#This Row],[Vote]]="YEA",1,0)</f>
        <v>1</v>
      </c>
      <c r="F185" cm="1">
        <f t="array" ref="F185">_xlfn.XLOOKUP(Table81621232528[Bill],Table2[Bill],Table2[Agree Value])</f>
        <v>0</v>
      </c>
      <c r="G185">
        <f>IF(_7521[[#This Row],[Value]]=_7521[[#This Row],[Agree]],_7521[[#This Row],[Count]],0)</f>
        <v>0</v>
      </c>
      <c r="H185" cm="1">
        <f t="array" ref="H185">_xlfn.XLOOKUP(Table81621232528[Bill],Table2[Bill],Table2[Weight?],"Error")</f>
        <v>9</v>
      </c>
    </row>
    <row r="186" spans="1:8" x14ac:dyDescent="0.2">
      <c r="A186" t="s">
        <v>229</v>
      </c>
      <c r="B186" t="s">
        <v>1</v>
      </c>
      <c r="C186" t="s">
        <v>66</v>
      </c>
      <c r="D186" t="s">
        <v>7</v>
      </c>
      <c r="E186">
        <f>IF(_7521[[#This Row],[Vote]]="YEA",1,0)</f>
        <v>1</v>
      </c>
      <c r="F186" cm="1">
        <f t="array" ref="F186">_xlfn.XLOOKUP(Table81621232528[Bill],Table2[Bill],Table2[Agree Value])</f>
        <v>0</v>
      </c>
      <c r="G186">
        <f>IF(_7521[[#This Row],[Value]]=_7521[[#This Row],[Agree]],_7521[[#This Row],[Count]],0)</f>
        <v>0</v>
      </c>
      <c r="H186" cm="1">
        <f t="array" ref="H186">_xlfn.XLOOKUP(Table81621232528[Bill],Table2[Bill],Table2[Weight?],"Error")</f>
        <v>9</v>
      </c>
    </row>
    <row r="187" spans="1:8" x14ac:dyDescent="0.2">
      <c r="A187" t="s">
        <v>230</v>
      </c>
      <c r="B187" t="s">
        <v>1</v>
      </c>
      <c r="C187" t="s">
        <v>219</v>
      </c>
      <c r="D187" t="s">
        <v>7</v>
      </c>
      <c r="E187">
        <f>IF(_7521[[#This Row],[Vote]]="YEA",1,0)</f>
        <v>1</v>
      </c>
      <c r="F187" cm="1">
        <f t="array" ref="F187">_xlfn.XLOOKUP(Table81621232528[Bill],Table2[Bill],Table2[Agree Value])</f>
        <v>0</v>
      </c>
      <c r="G187">
        <f>IF(_7521[[#This Row],[Value]]=_7521[[#This Row],[Agree]],_7521[[#This Row],[Count]],0)</f>
        <v>0</v>
      </c>
      <c r="H187" cm="1">
        <f t="array" ref="H187">_xlfn.XLOOKUP(Table81621232528[Bill],Table2[Bill],Table2[Weight?],"Error")</f>
        <v>9</v>
      </c>
    </row>
    <row r="188" spans="1:8" x14ac:dyDescent="0.2">
      <c r="A188" t="s">
        <v>231</v>
      </c>
      <c r="B188" t="s">
        <v>1</v>
      </c>
      <c r="C188" t="s">
        <v>42</v>
      </c>
      <c r="D188" t="s">
        <v>3</v>
      </c>
      <c r="E188">
        <f>IF(_7521[[#This Row],[Vote]]="YEA",1,0)</f>
        <v>0</v>
      </c>
      <c r="F188" cm="1">
        <f t="array" ref="F188">_xlfn.XLOOKUP(Table81621232528[Bill],Table2[Bill],Table2[Agree Value])</f>
        <v>0</v>
      </c>
      <c r="G188">
        <f>IF(_7521[[#This Row],[Value]]=_7521[[#This Row],[Agree]],_7521[[#This Row],[Count]],0)</f>
        <v>9</v>
      </c>
      <c r="H188" cm="1">
        <f t="array" ref="H188">_xlfn.XLOOKUP(Table81621232528[Bill],Table2[Bill],Table2[Weight?],"Error")</f>
        <v>9</v>
      </c>
    </row>
    <row r="189" spans="1:8" x14ac:dyDescent="0.2">
      <c r="A189" t="s">
        <v>232</v>
      </c>
      <c r="B189" t="s">
        <v>5</v>
      </c>
      <c r="C189" t="s">
        <v>2</v>
      </c>
      <c r="D189" t="s">
        <v>7</v>
      </c>
      <c r="E189">
        <f>IF(_7521[[#This Row],[Vote]]="YEA",1,0)</f>
        <v>1</v>
      </c>
      <c r="F189" cm="1">
        <f t="array" ref="F189">_xlfn.XLOOKUP(Table81621232528[Bill],Table2[Bill],Table2[Agree Value])</f>
        <v>0</v>
      </c>
      <c r="G189">
        <f>IF(_7521[[#This Row],[Value]]=_7521[[#This Row],[Agree]],_7521[[#This Row],[Count]],0)</f>
        <v>0</v>
      </c>
      <c r="H189" cm="1">
        <f t="array" ref="H189">_xlfn.XLOOKUP(Table81621232528[Bill],Table2[Bill],Table2[Weight?],"Error")</f>
        <v>9</v>
      </c>
    </row>
    <row r="190" spans="1:8" x14ac:dyDescent="0.2">
      <c r="A190" t="s">
        <v>233</v>
      </c>
      <c r="B190" t="s">
        <v>1</v>
      </c>
      <c r="C190" t="s">
        <v>9</v>
      </c>
      <c r="D190" t="s">
        <v>7</v>
      </c>
      <c r="E190">
        <f>IF(_7521[[#This Row],[Vote]]="YEA",1,0)</f>
        <v>1</v>
      </c>
      <c r="F190" cm="1">
        <f t="array" ref="F190">_xlfn.XLOOKUP(Table81621232528[Bill],Table2[Bill],Table2[Agree Value])</f>
        <v>0</v>
      </c>
      <c r="G190">
        <f>IF(_7521[[#This Row],[Value]]=_7521[[#This Row],[Agree]],_7521[[#This Row],[Count]],0)</f>
        <v>0</v>
      </c>
      <c r="H190" cm="1">
        <f t="array" ref="H190">_xlfn.XLOOKUP(Table81621232528[Bill],Table2[Bill],Table2[Weight?],"Error")</f>
        <v>9</v>
      </c>
    </row>
    <row r="191" spans="1:8" x14ac:dyDescent="0.2">
      <c r="A191" t="s">
        <v>234</v>
      </c>
      <c r="B191" t="s">
        <v>5</v>
      </c>
      <c r="C191" t="s">
        <v>45</v>
      </c>
      <c r="D191" t="s">
        <v>7</v>
      </c>
      <c r="E191">
        <f>IF(_7521[[#This Row],[Vote]]="YEA",1,0)</f>
        <v>1</v>
      </c>
      <c r="F191" cm="1">
        <f t="array" ref="F191">_xlfn.XLOOKUP(Table81621232528[Bill],Table2[Bill],Table2[Agree Value])</f>
        <v>0</v>
      </c>
      <c r="G191">
        <f>IF(_7521[[#This Row],[Value]]=_7521[[#This Row],[Agree]],_7521[[#This Row],[Count]],0)</f>
        <v>0</v>
      </c>
      <c r="H191" cm="1">
        <f t="array" ref="H191">_xlfn.XLOOKUP(Table81621232528[Bill],Table2[Bill],Table2[Weight?],"Error")</f>
        <v>9</v>
      </c>
    </row>
    <row r="192" spans="1:8" x14ac:dyDescent="0.2">
      <c r="A192" t="s">
        <v>235</v>
      </c>
      <c r="B192" t="s">
        <v>5</v>
      </c>
      <c r="C192" t="s">
        <v>15</v>
      </c>
      <c r="D192" t="s">
        <v>7</v>
      </c>
      <c r="E192">
        <f>IF(_7521[[#This Row],[Vote]]="YEA",1,0)</f>
        <v>1</v>
      </c>
      <c r="F192" cm="1">
        <f t="array" ref="F192">_xlfn.XLOOKUP(Table81621232528[Bill],Table2[Bill],Table2[Agree Value])</f>
        <v>0</v>
      </c>
      <c r="G192">
        <f>IF(_7521[[#This Row],[Value]]=_7521[[#This Row],[Agree]],_7521[[#This Row],[Count]],0)</f>
        <v>0</v>
      </c>
      <c r="H192" cm="1">
        <f t="array" ref="H192">_xlfn.XLOOKUP(Table81621232528[Bill],Table2[Bill],Table2[Weight?],"Error")</f>
        <v>9</v>
      </c>
    </row>
    <row r="193" spans="1:8" x14ac:dyDescent="0.2">
      <c r="A193" t="s">
        <v>236</v>
      </c>
      <c r="B193" t="s">
        <v>5</v>
      </c>
      <c r="C193" t="s">
        <v>9</v>
      </c>
      <c r="D193" t="s">
        <v>7</v>
      </c>
      <c r="E193">
        <f>IF(_7521[[#This Row],[Vote]]="YEA",1,0)</f>
        <v>1</v>
      </c>
      <c r="F193" cm="1">
        <f t="array" ref="F193">_xlfn.XLOOKUP(Table81621232528[Bill],Table2[Bill],Table2[Agree Value])</f>
        <v>0</v>
      </c>
      <c r="G193">
        <f>IF(_7521[[#This Row],[Value]]=_7521[[#This Row],[Agree]],_7521[[#This Row],[Count]],0)</f>
        <v>0</v>
      </c>
      <c r="H193" cm="1">
        <f t="array" ref="H193">_xlfn.XLOOKUP(Table81621232528[Bill],Table2[Bill],Table2[Weight?],"Error")</f>
        <v>9</v>
      </c>
    </row>
    <row r="194" spans="1:8" x14ac:dyDescent="0.2">
      <c r="A194" t="s">
        <v>237</v>
      </c>
      <c r="B194" t="s">
        <v>1</v>
      </c>
      <c r="C194" t="s">
        <v>219</v>
      </c>
      <c r="D194" t="s">
        <v>7</v>
      </c>
      <c r="E194">
        <f>IF(_7521[[#This Row],[Vote]]="YEA",1,0)</f>
        <v>1</v>
      </c>
      <c r="F194" cm="1">
        <f t="array" ref="F194">_xlfn.XLOOKUP(Table81621232528[Bill],Table2[Bill],Table2[Agree Value])</f>
        <v>0</v>
      </c>
      <c r="G194">
        <f>IF(_7521[[#This Row],[Value]]=_7521[[#This Row],[Agree]],_7521[[#This Row],[Count]],0)</f>
        <v>0</v>
      </c>
      <c r="H194" cm="1">
        <f t="array" ref="H194">_xlfn.XLOOKUP(Table81621232528[Bill],Table2[Bill],Table2[Weight?],"Error")</f>
        <v>9</v>
      </c>
    </row>
    <row r="195" spans="1:8" x14ac:dyDescent="0.2">
      <c r="A195" t="s">
        <v>238</v>
      </c>
      <c r="B195" t="s">
        <v>1</v>
      </c>
      <c r="C195" t="s">
        <v>62</v>
      </c>
      <c r="D195" t="s">
        <v>3</v>
      </c>
      <c r="E195">
        <f>IF(_7521[[#This Row],[Vote]]="YEA",1,0)</f>
        <v>0</v>
      </c>
      <c r="F195" cm="1">
        <f t="array" ref="F195">_xlfn.XLOOKUP(Table81621232528[Bill],Table2[Bill],Table2[Agree Value])</f>
        <v>0</v>
      </c>
      <c r="G195">
        <f>IF(_7521[[#This Row],[Value]]=_7521[[#This Row],[Agree]],_7521[[#This Row],[Count]],0)</f>
        <v>9</v>
      </c>
      <c r="H195" cm="1">
        <f t="array" ref="H195">_xlfn.XLOOKUP(Table81621232528[Bill],Table2[Bill],Table2[Weight?],"Error")</f>
        <v>9</v>
      </c>
    </row>
    <row r="196" spans="1:8" x14ac:dyDescent="0.2">
      <c r="A196" t="s">
        <v>239</v>
      </c>
      <c r="B196" t="s">
        <v>1</v>
      </c>
      <c r="C196" t="s">
        <v>2</v>
      </c>
      <c r="D196" t="s">
        <v>7</v>
      </c>
      <c r="E196">
        <f>IF(_7521[[#This Row],[Vote]]="YEA",1,0)</f>
        <v>1</v>
      </c>
      <c r="F196" cm="1">
        <f t="array" ref="F196">_xlfn.XLOOKUP(Table81621232528[Bill],Table2[Bill],Table2[Agree Value])</f>
        <v>0</v>
      </c>
      <c r="G196">
        <f>IF(_7521[[#This Row],[Value]]=_7521[[#This Row],[Agree]],_7521[[#This Row],[Count]],0)</f>
        <v>0</v>
      </c>
      <c r="H196" cm="1">
        <f t="array" ref="H196">_xlfn.XLOOKUP(Table81621232528[Bill],Table2[Bill],Table2[Weight?],"Error")</f>
        <v>9</v>
      </c>
    </row>
    <row r="197" spans="1:8" x14ac:dyDescent="0.2">
      <c r="A197" t="s">
        <v>240</v>
      </c>
      <c r="B197" t="s">
        <v>5</v>
      </c>
      <c r="C197" t="s">
        <v>15</v>
      </c>
      <c r="D197" t="s">
        <v>7</v>
      </c>
      <c r="E197">
        <f>IF(_7521[[#This Row],[Vote]]="YEA",1,0)</f>
        <v>1</v>
      </c>
      <c r="F197" cm="1">
        <f t="array" ref="F197">_xlfn.XLOOKUP(Table81621232528[Bill],Table2[Bill],Table2[Agree Value])</f>
        <v>0</v>
      </c>
      <c r="G197">
        <f>IF(_7521[[#This Row],[Value]]=_7521[[#This Row],[Agree]],_7521[[#This Row],[Count]],0)</f>
        <v>0</v>
      </c>
      <c r="H197" cm="1">
        <f t="array" ref="H197">_xlfn.XLOOKUP(Table81621232528[Bill],Table2[Bill],Table2[Weight?],"Error")</f>
        <v>9</v>
      </c>
    </row>
    <row r="198" spans="1:8" x14ac:dyDescent="0.2">
      <c r="A198" t="s">
        <v>241</v>
      </c>
      <c r="B198" t="s">
        <v>1</v>
      </c>
      <c r="C198" t="s">
        <v>15</v>
      </c>
      <c r="D198" t="s">
        <v>3</v>
      </c>
      <c r="E198">
        <f>IF(_7521[[#This Row],[Vote]]="YEA",1,0)</f>
        <v>0</v>
      </c>
      <c r="F198" cm="1">
        <f t="array" ref="F198">_xlfn.XLOOKUP(Table81621232528[Bill],Table2[Bill],Table2[Agree Value])</f>
        <v>0</v>
      </c>
      <c r="G198">
        <f>IF(_7521[[#This Row],[Value]]=_7521[[#This Row],[Agree]],_7521[[#This Row],[Count]],0)</f>
        <v>9</v>
      </c>
      <c r="H198" cm="1">
        <f t="array" ref="H198">_xlfn.XLOOKUP(Table81621232528[Bill],Table2[Bill],Table2[Weight?],"Error")</f>
        <v>9</v>
      </c>
    </row>
    <row r="199" spans="1:8" x14ac:dyDescent="0.2">
      <c r="A199" t="s">
        <v>242</v>
      </c>
      <c r="B199" t="s">
        <v>1</v>
      </c>
      <c r="C199" t="s">
        <v>9</v>
      </c>
      <c r="D199" t="s">
        <v>3</v>
      </c>
      <c r="E199">
        <f>IF(_7521[[#This Row],[Vote]]="YEA",1,0)</f>
        <v>0</v>
      </c>
      <c r="F199" cm="1">
        <f t="array" ref="F199">_xlfn.XLOOKUP(Table81621232528[Bill],Table2[Bill],Table2[Agree Value])</f>
        <v>0</v>
      </c>
      <c r="G199">
        <f>IF(_7521[[#This Row],[Value]]=_7521[[#This Row],[Agree]],_7521[[#This Row],[Count]],0)</f>
        <v>9</v>
      </c>
      <c r="H199" cm="1">
        <f t="array" ref="H199">_xlfn.XLOOKUP(Table81621232528[Bill],Table2[Bill],Table2[Weight?],"Error")</f>
        <v>9</v>
      </c>
    </row>
    <row r="200" spans="1:8" x14ac:dyDescent="0.2">
      <c r="A200" t="s">
        <v>243</v>
      </c>
      <c r="B200" t="s">
        <v>5</v>
      </c>
      <c r="C200" t="s">
        <v>45</v>
      </c>
      <c r="D200" t="s">
        <v>7</v>
      </c>
      <c r="E200">
        <f>IF(_7521[[#This Row],[Vote]]="YEA",1,0)</f>
        <v>1</v>
      </c>
      <c r="F200" cm="1">
        <f t="array" ref="F200">_xlfn.XLOOKUP(Table81621232528[Bill],Table2[Bill],Table2[Agree Value])</f>
        <v>0</v>
      </c>
      <c r="G200">
        <f>IF(_7521[[#This Row],[Value]]=_7521[[#This Row],[Agree]],_7521[[#This Row],[Count]],0)</f>
        <v>0</v>
      </c>
      <c r="H200" cm="1">
        <f t="array" ref="H200">_xlfn.XLOOKUP(Table81621232528[Bill],Table2[Bill],Table2[Weight?],"Error")</f>
        <v>9</v>
      </c>
    </row>
    <row r="201" spans="1:8" x14ac:dyDescent="0.2">
      <c r="A201" t="s">
        <v>244</v>
      </c>
      <c r="B201" t="s">
        <v>1</v>
      </c>
      <c r="C201" t="s">
        <v>141</v>
      </c>
      <c r="D201" t="s">
        <v>3</v>
      </c>
      <c r="E201">
        <f>IF(_7521[[#This Row],[Vote]]="YEA",1,0)</f>
        <v>0</v>
      </c>
      <c r="F201" cm="1">
        <f t="array" ref="F201">_xlfn.XLOOKUP(Table81621232528[Bill],Table2[Bill],Table2[Agree Value])</f>
        <v>0</v>
      </c>
      <c r="G201">
        <f>IF(_7521[[#This Row],[Value]]=_7521[[#This Row],[Agree]],_7521[[#This Row],[Count]],0)</f>
        <v>9</v>
      </c>
      <c r="H201" cm="1">
        <f t="array" ref="H201">_xlfn.XLOOKUP(Table81621232528[Bill],Table2[Bill],Table2[Weight?],"Error")</f>
        <v>9</v>
      </c>
    </row>
    <row r="202" spans="1:8" x14ac:dyDescent="0.2">
      <c r="A202" t="s">
        <v>245</v>
      </c>
      <c r="B202" t="s">
        <v>1</v>
      </c>
      <c r="C202" t="s">
        <v>64</v>
      </c>
      <c r="D202" t="s">
        <v>7</v>
      </c>
      <c r="E202">
        <f>IF(_7521[[#This Row],[Vote]]="YEA",1,0)</f>
        <v>1</v>
      </c>
      <c r="F202" cm="1">
        <f t="array" ref="F202">_xlfn.XLOOKUP(Table81621232528[Bill],Table2[Bill],Table2[Agree Value])</f>
        <v>0</v>
      </c>
      <c r="G202">
        <f>IF(_7521[[#This Row],[Value]]=_7521[[#This Row],[Agree]],_7521[[#This Row],[Count]],0)</f>
        <v>0</v>
      </c>
      <c r="H202" cm="1">
        <f t="array" ref="H202">_xlfn.XLOOKUP(Table81621232528[Bill],Table2[Bill],Table2[Weight?],"Error")</f>
        <v>9</v>
      </c>
    </row>
    <row r="203" spans="1:8" x14ac:dyDescent="0.2">
      <c r="A203" t="s">
        <v>246</v>
      </c>
      <c r="B203" t="s">
        <v>1</v>
      </c>
      <c r="C203" t="s">
        <v>13</v>
      </c>
      <c r="D203" t="s">
        <v>7</v>
      </c>
      <c r="E203">
        <f>IF(_7521[[#This Row],[Vote]]="YEA",1,0)</f>
        <v>1</v>
      </c>
      <c r="F203" cm="1">
        <f t="array" ref="F203">_xlfn.XLOOKUP(Table81621232528[Bill],Table2[Bill],Table2[Agree Value])</f>
        <v>0</v>
      </c>
      <c r="G203">
        <f>IF(_7521[[#This Row],[Value]]=_7521[[#This Row],[Agree]],_7521[[#This Row],[Count]],0)</f>
        <v>0</v>
      </c>
      <c r="H203" cm="1">
        <f t="array" ref="H203">_xlfn.XLOOKUP(Table81621232528[Bill],Table2[Bill],Table2[Weight?],"Error")</f>
        <v>9</v>
      </c>
    </row>
    <row r="204" spans="1:8" x14ac:dyDescent="0.2">
      <c r="A204" t="s">
        <v>247</v>
      </c>
      <c r="B204" t="s">
        <v>5</v>
      </c>
      <c r="C204" t="s">
        <v>89</v>
      </c>
      <c r="D204" t="s">
        <v>7</v>
      </c>
      <c r="E204">
        <f>IF(_7521[[#This Row],[Vote]]="YEA",1,0)</f>
        <v>1</v>
      </c>
      <c r="F204" cm="1">
        <f t="array" ref="F204">_xlfn.XLOOKUP(Table81621232528[Bill],Table2[Bill],Table2[Agree Value])</f>
        <v>0</v>
      </c>
      <c r="G204">
        <f>IF(_7521[[#This Row],[Value]]=_7521[[#This Row],[Agree]],_7521[[#This Row],[Count]],0)</f>
        <v>0</v>
      </c>
      <c r="H204" cm="1">
        <f t="array" ref="H204">_xlfn.XLOOKUP(Table81621232528[Bill],Table2[Bill],Table2[Weight?],"Error")</f>
        <v>9</v>
      </c>
    </row>
    <row r="205" spans="1:8" x14ac:dyDescent="0.2">
      <c r="A205" t="s">
        <v>248</v>
      </c>
      <c r="B205" t="s">
        <v>5</v>
      </c>
      <c r="C205" t="s">
        <v>249</v>
      </c>
      <c r="D205" t="s">
        <v>7</v>
      </c>
      <c r="E205">
        <f>IF(_7521[[#This Row],[Vote]]="YEA",1,0)</f>
        <v>1</v>
      </c>
      <c r="F205" cm="1">
        <f t="array" ref="F205">_xlfn.XLOOKUP(Table81621232528[Bill],Table2[Bill],Table2[Agree Value])</f>
        <v>0</v>
      </c>
      <c r="G205">
        <f>IF(_7521[[#This Row],[Value]]=_7521[[#This Row],[Agree]],_7521[[#This Row],[Count]],0)</f>
        <v>0</v>
      </c>
      <c r="H205" cm="1">
        <f t="array" ref="H205">_xlfn.XLOOKUP(Table81621232528[Bill],Table2[Bill],Table2[Weight?],"Error")</f>
        <v>9</v>
      </c>
    </row>
    <row r="206" spans="1:8" x14ac:dyDescent="0.2">
      <c r="A206" t="s">
        <v>250</v>
      </c>
      <c r="B206" t="s">
        <v>5</v>
      </c>
      <c r="C206" t="s">
        <v>31</v>
      </c>
      <c r="D206" t="s">
        <v>7</v>
      </c>
      <c r="E206">
        <f>IF(_7521[[#This Row],[Vote]]="YEA",1,0)</f>
        <v>1</v>
      </c>
      <c r="F206" cm="1">
        <f t="array" ref="F206">_xlfn.XLOOKUP(Table81621232528[Bill],Table2[Bill],Table2[Agree Value])</f>
        <v>0</v>
      </c>
      <c r="G206">
        <f>IF(_7521[[#This Row],[Value]]=_7521[[#This Row],[Agree]],_7521[[#This Row],[Count]],0)</f>
        <v>0</v>
      </c>
      <c r="H206" cm="1">
        <f t="array" ref="H206">_xlfn.XLOOKUP(Table81621232528[Bill],Table2[Bill],Table2[Weight?],"Error")</f>
        <v>9</v>
      </c>
    </row>
    <row r="207" spans="1:8" x14ac:dyDescent="0.2">
      <c r="A207" t="s">
        <v>251</v>
      </c>
      <c r="B207" t="s">
        <v>5</v>
      </c>
      <c r="C207" t="s">
        <v>31</v>
      </c>
      <c r="D207" t="s">
        <v>7</v>
      </c>
      <c r="E207">
        <f>IF(_7521[[#This Row],[Vote]]="YEA",1,0)</f>
        <v>1</v>
      </c>
      <c r="F207" cm="1">
        <f t="array" ref="F207">_xlfn.XLOOKUP(Table81621232528[Bill],Table2[Bill],Table2[Agree Value])</f>
        <v>0</v>
      </c>
      <c r="G207">
        <f>IF(_7521[[#This Row],[Value]]=_7521[[#This Row],[Agree]],_7521[[#This Row],[Count]],0)</f>
        <v>0</v>
      </c>
      <c r="H207" cm="1">
        <f t="array" ref="H207">_xlfn.XLOOKUP(Table81621232528[Bill],Table2[Bill],Table2[Weight?],"Error")</f>
        <v>9</v>
      </c>
    </row>
    <row r="208" spans="1:8" x14ac:dyDescent="0.2">
      <c r="A208" t="s">
        <v>252</v>
      </c>
      <c r="B208" t="s">
        <v>5</v>
      </c>
      <c r="C208" t="s">
        <v>66</v>
      </c>
      <c r="D208" t="s">
        <v>7</v>
      </c>
      <c r="E208">
        <f>IF(_7521[[#This Row],[Vote]]="YEA",1,0)</f>
        <v>1</v>
      </c>
      <c r="F208" cm="1">
        <f t="array" ref="F208">_xlfn.XLOOKUP(Table81621232528[Bill],Table2[Bill],Table2[Agree Value])</f>
        <v>0</v>
      </c>
      <c r="G208">
        <f>IF(_7521[[#This Row],[Value]]=_7521[[#This Row],[Agree]],_7521[[#This Row],[Count]],0)</f>
        <v>0</v>
      </c>
      <c r="H208" cm="1">
        <f t="array" ref="H208">_xlfn.XLOOKUP(Table81621232528[Bill],Table2[Bill],Table2[Weight?],"Error")</f>
        <v>9</v>
      </c>
    </row>
    <row r="209" spans="1:8" x14ac:dyDescent="0.2">
      <c r="A209" t="s">
        <v>253</v>
      </c>
      <c r="B209" t="s">
        <v>1</v>
      </c>
      <c r="C209" t="s">
        <v>9</v>
      </c>
      <c r="D209" t="s">
        <v>3</v>
      </c>
      <c r="E209">
        <f>IF(_7521[[#This Row],[Vote]]="YEA",1,0)</f>
        <v>0</v>
      </c>
      <c r="F209" cm="1">
        <f t="array" ref="F209">_xlfn.XLOOKUP(Table81621232528[Bill],Table2[Bill],Table2[Agree Value])</f>
        <v>0</v>
      </c>
      <c r="G209">
        <f>IF(_7521[[#This Row],[Value]]=_7521[[#This Row],[Agree]],_7521[[#This Row],[Count]],0)</f>
        <v>9</v>
      </c>
      <c r="H209" cm="1">
        <f t="array" ref="H209">_xlfn.XLOOKUP(Table81621232528[Bill],Table2[Bill],Table2[Weight?],"Error")</f>
        <v>9</v>
      </c>
    </row>
    <row r="210" spans="1:8" x14ac:dyDescent="0.2">
      <c r="A210" t="s">
        <v>254</v>
      </c>
      <c r="B210" t="s">
        <v>1</v>
      </c>
      <c r="C210" t="s">
        <v>31</v>
      </c>
      <c r="D210" t="s">
        <v>7</v>
      </c>
      <c r="E210">
        <f>IF(_7521[[#This Row],[Vote]]="YEA",1,0)</f>
        <v>1</v>
      </c>
      <c r="F210" cm="1">
        <f t="array" ref="F210">_xlfn.XLOOKUP(Table81621232528[Bill],Table2[Bill],Table2[Agree Value])</f>
        <v>0</v>
      </c>
      <c r="G210">
        <f>IF(_7521[[#This Row],[Value]]=_7521[[#This Row],[Agree]],_7521[[#This Row],[Count]],0)</f>
        <v>0</v>
      </c>
      <c r="H210" cm="1">
        <f t="array" ref="H210">_xlfn.XLOOKUP(Table81621232528[Bill],Table2[Bill],Table2[Weight?],"Error")</f>
        <v>9</v>
      </c>
    </row>
    <row r="211" spans="1:8" x14ac:dyDescent="0.2">
      <c r="A211" t="s">
        <v>255</v>
      </c>
      <c r="B211" t="s">
        <v>5</v>
      </c>
      <c r="C211" t="s">
        <v>203</v>
      </c>
      <c r="D211" t="s">
        <v>7</v>
      </c>
      <c r="E211">
        <f>IF(_7521[[#This Row],[Vote]]="YEA",1,0)</f>
        <v>1</v>
      </c>
      <c r="F211" cm="1">
        <f t="array" ref="F211">_xlfn.XLOOKUP(Table81621232528[Bill],Table2[Bill],Table2[Agree Value])</f>
        <v>0</v>
      </c>
      <c r="G211">
        <f>IF(_7521[[#This Row],[Value]]=_7521[[#This Row],[Agree]],_7521[[#This Row],[Count]],0)</f>
        <v>0</v>
      </c>
      <c r="H211" cm="1">
        <f t="array" ref="H211">_xlfn.XLOOKUP(Table81621232528[Bill],Table2[Bill],Table2[Weight?],"Error")</f>
        <v>9</v>
      </c>
    </row>
    <row r="212" spans="1:8" x14ac:dyDescent="0.2">
      <c r="A212" t="s">
        <v>256</v>
      </c>
      <c r="B212" t="s">
        <v>1</v>
      </c>
      <c r="C212" t="s">
        <v>24</v>
      </c>
      <c r="D212" t="s">
        <v>7</v>
      </c>
      <c r="E212">
        <f>IF(_7521[[#This Row],[Vote]]="YEA",1,0)</f>
        <v>1</v>
      </c>
      <c r="F212" cm="1">
        <f t="array" ref="F212">_xlfn.XLOOKUP(Table81621232528[Bill],Table2[Bill],Table2[Agree Value])</f>
        <v>0</v>
      </c>
      <c r="G212">
        <f>IF(_7521[[#This Row],[Value]]=_7521[[#This Row],[Agree]],_7521[[#This Row],[Count]],0)</f>
        <v>0</v>
      </c>
      <c r="H212" cm="1">
        <f t="array" ref="H212">_xlfn.XLOOKUP(Table81621232528[Bill],Table2[Bill],Table2[Weight?],"Error")</f>
        <v>9</v>
      </c>
    </row>
    <row r="213" spans="1:8" x14ac:dyDescent="0.2">
      <c r="A213" t="s">
        <v>257</v>
      </c>
      <c r="B213" t="s">
        <v>1</v>
      </c>
      <c r="C213" t="s">
        <v>62</v>
      </c>
      <c r="D213" t="s">
        <v>7</v>
      </c>
      <c r="E213">
        <f>IF(_7521[[#This Row],[Vote]]="YEA",1,0)</f>
        <v>1</v>
      </c>
      <c r="F213" cm="1">
        <f t="array" ref="F213">_xlfn.XLOOKUP(Table81621232528[Bill],Table2[Bill],Table2[Agree Value])</f>
        <v>0</v>
      </c>
      <c r="G213">
        <f>IF(_7521[[#This Row],[Value]]=_7521[[#This Row],[Agree]],_7521[[#This Row],[Count]],0)</f>
        <v>0</v>
      </c>
      <c r="H213" cm="1">
        <f t="array" ref="H213">_xlfn.XLOOKUP(Table81621232528[Bill],Table2[Bill],Table2[Weight?],"Error")</f>
        <v>9</v>
      </c>
    </row>
    <row r="214" spans="1:8" x14ac:dyDescent="0.2">
      <c r="A214" t="s">
        <v>258</v>
      </c>
      <c r="B214" t="s">
        <v>5</v>
      </c>
      <c r="C214" t="s">
        <v>161</v>
      </c>
      <c r="D214" t="s">
        <v>7</v>
      </c>
      <c r="E214">
        <f>IF(_7521[[#This Row],[Vote]]="YEA",1,0)</f>
        <v>1</v>
      </c>
      <c r="F214" cm="1">
        <f t="array" ref="F214">_xlfn.XLOOKUP(Table81621232528[Bill],Table2[Bill],Table2[Agree Value])</f>
        <v>0</v>
      </c>
      <c r="G214">
        <f>IF(_7521[[#This Row],[Value]]=_7521[[#This Row],[Agree]],_7521[[#This Row],[Count]],0)</f>
        <v>0</v>
      </c>
      <c r="H214" cm="1">
        <f t="array" ref="H214">_xlfn.XLOOKUP(Table81621232528[Bill],Table2[Bill],Table2[Weight?],"Error")</f>
        <v>9</v>
      </c>
    </row>
    <row r="215" spans="1:8" x14ac:dyDescent="0.2">
      <c r="A215" t="s">
        <v>259</v>
      </c>
      <c r="B215" t="s">
        <v>5</v>
      </c>
      <c r="C215" t="s">
        <v>66</v>
      </c>
      <c r="D215" t="s">
        <v>7</v>
      </c>
      <c r="E215">
        <f>IF(_7521[[#This Row],[Vote]]="YEA",1,0)</f>
        <v>1</v>
      </c>
      <c r="F215" cm="1">
        <f t="array" ref="F215">_xlfn.XLOOKUP(Table81621232528[Bill],Table2[Bill],Table2[Agree Value])</f>
        <v>0</v>
      </c>
      <c r="G215">
        <f>IF(_7521[[#This Row],[Value]]=_7521[[#This Row],[Agree]],_7521[[#This Row],[Count]],0)</f>
        <v>0</v>
      </c>
      <c r="H215" cm="1">
        <f t="array" ref="H215">_xlfn.XLOOKUP(Table81621232528[Bill],Table2[Bill],Table2[Weight?],"Error")</f>
        <v>9</v>
      </c>
    </row>
    <row r="216" spans="1:8" x14ac:dyDescent="0.2">
      <c r="A216" t="s">
        <v>260</v>
      </c>
      <c r="B216" t="s">
        <v>1</v>
      </c>
      <c r="C216" t="s">
        <v>9</v>
      </c>
      <c r="D216" t="s">
        <v>3</v>
      </c>
      <c r="E216">
        <f>IF(_7521[[#This Row],[Vote]]="YEA",1,0)</f>
        <v>0</v>
      </c>
      <c r="F216" cm="1">
        <f t="array" ref="F216">_xlfn.XLOOKUP(Table81621232528[Bill],Table2[Bill],Table2[Agree Value])</f>
        <v>0</v>
      </c>
      <c r="G216">
        <f>IF(_7521[[#This Row],[Value]]=_7521[[#This Row],[Agree]],_7521[[#This Row],[Count]],0)</f>
        <v>9</v>
      </c>
      <c r="H216" cm="1">
        <f t="array" ref="H216">_xlfn.XLOOKUP(Table81621232528[Bill],Table2[Bill],Table2[Weight?],"Error")</f>
        <v>9</v>
      </c>
    </row>
    <row r="217" spans="1:8" x14ac:dyDescent="0.2">
      <c r="A217" t="s">
        <v>261</v>
      </c>
      <c r="B217" t="s">
        <v>5</v>
      </c>
      <c r="C217" t="s">
        <v>47</v>
      </c>
      <c r="D217" t="s">
        <v>7</v>
      </c>
      <c r="E217">
        <f>IF(_7521[[#This Row],[Vote]]="YEA",1,0)</f>
        <v>1</v>
      </c>
      <c r="F217" cm="1">
        <f t="array" ref="F217">_xlfn.XLOOKUP(Table81621232528[Bill],Table2[Bill],Table2[Agree Value])</f>
        <v>0</v>
      </c>
      <c r="G217">
        <f>IF(_7521[[#This Row],[Value]]=_7521[[#This Row],[Agree]],_7521[[#This Row],[Count]],0)</f>
        <v>0</v>
      </c>
      <c r="H217" cm="1">
        <f t="array" ref="H217">_xlfn.XLOOKUP(Table81621232528[Bill],Table2[Bill],Table2[Weight?],"Error")</f>
        <v>9</v>
      </c>
    </row>
    <row r="218" spans="1:8" x14ac:dyDescent="0.2">
      <c r="A218" t="s">
        <v>262</v>
      </c>
      <c r="B218" t="s">
        <v>1</v>
      </c>
      <c r="C218" t="s">
        <v>45</v>
      </c>
      <c r="D218" t="s">
        <v>7</v>
      </c>
      <c r="E218">
        <f>IF(_7521[[#This Row],[Vote]]="YEA",1,0)</f>
        <v>1</v>
      </c>
      <c r="F218" cm="1">
        <f t="array" ref="F218">_xlfn.XLOOKUP(Table81621232528[Bill],Table2[Bill],Table2[Agree Value])</f>
        <v>0</v>
      </c>
      <c r="G218">
        <f>IF(_7521[[#This Row],[Value]]=_7521[[#This Row],[Agree]],_7521[[#This Row],[Count]],0)</f>
        <v>0</v>
      </c>
      <c r="H218" cm="1">
        <f t="array" ref="H218">_xlfn.XLOOKUP(Table81621232528[Bill],Table2[Bill],Table2[Weight?],"Error")</f>
        <v>9</v>
      </c>
    </row>
    <row r="219" spans="1:8" x14ac:dyDescent="0.2">
      <c r="A219" t="s">
        <v>263</v>
      </c>
      <c r="B219" t="s">
        <v>5</v>
      </c>
      <c r="C219" t="s">
        <v>9</v>
      </c>
      <c r="D219" t="s">
        <v>7</v>
      </c>
      <c r="E219">
        <f>IF(_7521[[#This Row],[Vote]]="YEA",1,0)</f>
        <v>1</v>
      </c>
      <c r="F219" cm="1">
        <f t="array" ref="F219">_xlfn.XLOOKUP(Table81621232528[Bill],Table2[Bill],Table2[Agree Value])</f>
        <v>0</v>
      </c>
      <c r="G219">
        <f>IF(_7521[[#This Row],[Value]]=_7521[[#This Row],[Agree]],_7521[[#This Row],[Count]],0)</f>
        <v>0</v>
      </c>
      <c r="H219" cm="1">
        <f t="array" ref="H219">_xlfn.XLOOKUP(Table81621232528[Bill],Table2[Bill],Table2[Weight?],"Error")</f>
        <v>9</v>
      </c>
    </row>
    <row r="220" spans="1:8" x14ac:dyDescent="0.2">
      <c r="A220" t="s">
        <v>264</v>
      </c>
      <c r="B220" t="s">
        <v>1</v>
      </c>
      <c r="C220" t="s">
        <v>141</v>
      </c>
      <c r="D220" t="s">
        <v>7</v>
      </c>
      <c r="E220">
        <f>IF(_7521[[#This Row],[Vote]]="YEA",1,0)</f>
        <v>1</v>
      </c>
      <c r="F220" cm="1">
        <f t="array" ref="F220">_xlfn.XLOOKUP(Table81621232528[Bill],Table2[Bill],Table2[Agree Value])</f>
        <v>0</v>
      </c>
      <c r="G220">
        <f>IF(_7521[[#This Row],[Value]]=_7521[[#This Row],[Agree]],_7521[[#This Row],[Count]],0)</f>
        <v>0</v>
      </c>
      <c r="H220" cm="1">
        <f t="array" ref="H220">_xlfn.XLOOKUP(Table81621232528[Bill],Table2[Bill],Table2[Weight?],"Error")</f>
        <v>9</v>
      </c>
    </row>
    <row r="221" spans="1:8" x14ac:dyDescent="0.2">
      <c r="A221" t="s">
        <v>265</v>
      </c>
      <c r="B221" t="s">
        <v>5</v>
      </c>
      <c r="C221" t="s">
        <v>9</v>
      </c>
      <c r="D221" t="s">
        <v>7</v>
      </c>
      <c r="E221">
        <f>IF(_7521[[#This Row],[Vote]]="YEA",1,0)</f>
        <v>1</v>
      </c>
      <c r="F221" cm="1">
        <f t="array" ref="F221">_xlfn.XLOOKUP(Table81621232528[Bill],Table2[Bill],Table2[Agree Value])</f>
        <v>0</v>
      </c>
      <c r="G221">
        <f>IF(_7521[[#This Row],[Value]]=_7521[[#This Row],[Agree]],_7521[[#This Row],[Count]],0)</f>
        <v>0</v>
      </c>
      <c r="H221" cm="1">
        <f t="array" ref="H221">_xlfn.XLOOKUP(Table81621232528[Bill],Table2[Bill],Table2[Weight?],"Error")</f>
        <v>9</v>
      </c>
    </row>
    <row r="222" spans="1:8" x14ac:dyDescent="0.2">
      <c r="A222" t="s">
        <v>266</v>
      </c>
      <c r="B222" t="s">
        <v>1</v>
      </c>
      <c r="C222" t="s">
        <v>203</v>
      </c>
      <c r="D222" t="s">
        <v>400</v>
      </c>
      <c r="E222">
        <f>IF(_7521[[#This Row],[Vote]]="YEA",1,0)</f>
        <v>0</v>
      </c>
      <c r="F222" cm="1">
        <f t="array" ref="F222">_xlfn.XLOOKUP(Table81621232528[Bill],Table2[Bill],Table2[Agree Value])</f>
        <v>0</v>
      </c>
      <c r="G222">
        <f>IF(_7521[[#This Row],[Value]]=_7521[[#This Row],[Agree]],_7521[[#This Row],[Count]],0)</f>
        <v>9</v>
      </c>
      <c r="H222" cm="1">
        <f t="array" ref="H222">_xlfn.XLOOKUP(Table81621232528[Bill],Table2[Bill],Table2[Weight?],"Error")</f>
        <v>9</v>
      </c>
    </row>
    <row r="223" spans="1:8" x14ac:dyDescent="0.2">
      <c r="A223" t="s">
        <v>267</v>
      </c>
      <c r="B223" t="s">
        <v>1</v>
      </c>
      <c r="C223" t="s">
        <v>62</v>
      </c>
      <c r="D223" t="s">
        <v>7</v>
      </c>
      <c r="E223">
        <f>IF(_7521[[#This Row],[Vote]]="YEA",1,0)</f>
        <v>1</v>
      </c>
      <c r="F223" cm="1">
        <f t="array" ref="F223">_xlfn.XLOOKUP(Table81621232528[Bill],Table2[Bill],Table2[Agree Value])</f>
        <v>0</v>
      </c>
      <c r="G223">
        <f>IF(_7521[[#This Row],[Value]]=_7521[[#This Row],[Agree]],_7521[[#This Row],[Count]],0)</f>
        <v>0</v>
      </c>
      <c r="H223" cm="1">
        <f t="array" ref="H223">_xlfn.XLOOKUP(Table81621232528[Bill],Table2[Bill],Table2[Weight?],"Error")</f>
        <v>9</v>
      </c>
    </row>
    <row r="224" spans="1:8" x14ac:dyDescent="0.2">
      <c r="A224" t="s">
        <v>268</v>
      </c>
      <c r="B224" t="s">
        <v>1</v>
      </c>
      <c r="C224" t="s">
        <v>269</v>
      </c>
      <c r="D224" t="s">
        <v>7</v>
      </c>
      <c r="E224">
        <f>IF(_7521[[#This Row],[Vote]]="YEA",1,0)</f>
        <v>1</v>
      </c>
      <c r="F224" cm="1">
        <f t="array" ref="F224">_xlfn.XLOOKUP(Table81621232528[Bill],Table2[Bill],Table2[Agree Value])</f>
        <v>0</v>
      </c>
      <c r="G224">
        <f>IF(_7521[[#This Row],[Value]]=_7521[[#This Row],[Agree]],_7521[[#This Row],[Count]],0)</f>
        <v>0</v>
      </c>
      <c r="H224" cm="1">
        <f t="array" ref="H224">_xlfn.XLOOKUP(Table81621232528[Bill],Table2[Bill],Table2[Weight?],"Error")</f>
        <v>9</v>
      </c>
    </row>
    <row r="225" spans="1:8" x14ac:dyDescent="0.2">
      <c r="A225" t="s">
        <v>270</v>
      </c>
      <c r="B225" t="s">
        <v>5</v>
      </c>
      <c r="C225" t="s">
        <v>75</v>
      </c>
      <c r="D225" t="s">
        <v>7</v>
      </c>
      <c r="E225">
        <f>IF(_7521[[#This Row],[Vote]]="YEA",1,0)</f>
        <v>1</v>
      </c>
      <c r="F225" cm="1">
        <f t="array" ref="F225">_xlfn.XLOOKUP(Table81621232528[Bill],Table2[Bill],Table2[Agree Value])</f>
        <v>0</v>
      </c>
      <c r="G225">
        <f>IF(_7521[[#This Row],[Value]]=_7521[[#This Row],[Agree]],_7521[[#This Row],[Count]],0)</f>
        <v>0</v>
      </c>
      <c r="H225" cm="1">
        <f t="array" ref="H225">_xlfn.XLOOKUP(Table81621232528[Bill],Table2[Bill],Table2[Weight?],"Error")</f>
        <v>9</v>
      </c>
    </row>
    <row r="226" spans="1:8" x14ac:dyDescent="0.2">
      <c r="A226" t="s">
        <v>271</v>
      </c>
      <c r="B226" t="s">
        <v>5</v>
      </c>
      <c r="C226" t="s">
        <v>62</v>
      </c>
      <c r="D226" t="s">
        <v>7</v>
      </c>
      <c r="E226">
        <f>IF(_7521[[#This Row],[Vote]]="YEA",1,0)</f>
        <v>1</v>
      </c>
      <c r="F226" cm="1">
        <f t="array" ref="F226">_xlfn.XLOOKUP(Table81621232528[Bill],Table2[Bill],Table2[Agree Value])</f>
        <v>0</v>
      </c>
      <c r="G226">
        <f>IF(_7521[[#This Row],[Value]]=_7521[[#This Row],[Agree]],_7521[[#This Row],[Count]],0)</f>
        <v>0</v>
      </c>
      <c r="H226" cm="1">
        <f t="array" ref="H226">_xlfn.XLOOKUP(Table81621232528[Bill],Table2[Bill],Table2[Weight?],"Error")</f>
        <v>9</v>
      </c>
    </row>
    <row r="227" spans="1:8" x14ac:dyDescent="0.2">
      <c r="A227" t="s">
        <v>272</v>
      </c>
      <c r="B227" t="s">
        <v>5</v>
      </c>
      <c r="C227" t="s">
        <v>64</v>
      </c>
      <c r="D227" t="s">
        <v>7</v>
      </c>
      <c r="E227">
        <f>IF(_7521[[#This Row],[Vote]]="YEA",1,0)</f>
        <v>1</v>
      </c>
      <c r="F227" cm="1">
        <f t="array" ref="F227">_xlfn.XLOOKUP(Table81621232528[Bill],Table2[Bill],Table2[Agree Value])</f>
        <v>0</v>
      </c>
      <c r="G227">
        <f>IF(_7521[[#This Row],[Value]]=_7521[[#This Row],[Agree]],_7521[[#This Row],[Count]],0)</f>
        <v>0</v>
      </c>
      <c r="H227" cm="1">
        <f t="array" ref="H227">_xlfn.XLOOKUP(Table81621232528[Bill],Table2[Bill],Table2[Weight?],"Error")</f>
        <v>9</v>
      </c>
    </row>
    <row r="228" spans="1:8" x14ac:dyDescent="0.2">
      <c r="A228" t="s">
        <v>273</v>
      </c>
      <c r="B228" t="s">
        <v>5</v>
      </c>
      <c r="C228" t="s">
        <v>9</v>
      </c>
      <c r="D228" t="s">
        <v>7</v>
      </c>
      <c r="E228">
        <f>IF(_7521[[#This Row],[Vote]]="YEA",1,0)</f>
        <v>1</v>
      </c>
      <c r="F228" cm="1">
        <f t="array" ref="F228">_xlfn.XLOOKUP(Table81621232528[Bill],Table2[Bill],Table2[Agree Value])</f>
        <v>0</v>
      </c>
      <c r="G228">
        <f>IF(_7521[[#This Row],[Value]]=_7521[[#This Row],[Agree]],_7521[[#This Row],[Count]],0)</f>
        <v>0</v>
      </c>
      <c r="H228" cm="1">
        <f t="array" ref="H228">_xlfn.XLOOKUP(Table81621232528[Bill],Table2[Bill],Table2[Weight?],"Error")</f>
        <v>9</v>
      </c>
    </row>
    <row r="229" spans="1:8" x14ac:dyDescent="0.2">
      <c r="A229" t="s">
        <v>274</v>
      </c>
      <c r="B229" t="s">
        <v>5</v>
      </c>
      <c r="C229" t="s">
        <v>59</v>
      </c>
      <c r="D229" t="s">
        <v>7</v>
      </c>
      <c r="E229">
        <f>IF(_7521[[#This Row],[Vote]]="YEA",1,0)</f>
        <v>1</v>
      </c>
      <c r="F229" cm="1">
        <f t="array" ref="F229">_xlfn.XLOOKUP(Table81621232528[Bill],Table2[Bill],Table2[Agree Value])</f>
        <v>0</v>
      </c>
      <c r="G229">
        <f>IF(_7521[[#This Row],[Value]]=_7521[[#This Row],[Agree]],_7521[[#This Row],[Count]],0)</f>
        <v>0</v>
      </c>
      <c r="H229" cm="1">
        <f t="array" ref="H229">_xlfn.XLOOKUP(Table81621232528[Bill],Table2[Bill],Table2[Weight?],"Error")</f>
        <v>9</v>
      </c>
    </row>
    <row r="230" spans="1:8" x14ac:dyDescent="0.2">
      <c r="A230" t="s">
        <v>275</v>
      </c>
      <c r="B230" t="s">
        <v>1</v>
      </c>
      <c r="C230" t="s">
        <v>31</v>
      </c>
      <c r="D230" t="s">
        <v>7</v>
      </c>
      <c r="E230">
        <f>IF(_7521[[#This Row],[Vote]]="YEA",1,0)</f>
        <v>1</v>
      </c>
      <c r="F230" cm="1">
        <f t="array" ref="F230">_xlfn.XLOOKUP(Table81621232528[Bill],Table2[Bill],Table2[Agree Value])</f>
        <v>0</v>
      </c>
      <c r="G230">
        <f>IF(_7521[[#This Row],[Value]]=_7521[[#This Row],[Agree]],_7521[[#This Row],[Count]],0)</f>
        <v>0</v>
      </c>
      <c r="H230" cm="1">
        <f t="array" ref="H230">_xlfn.XLOOKUP(Table81621232528[Bill],Table2[Bill],Table2[Weight?],"Error")</f>
        <v>9</v>
      </c>
    </row>
    <row r="231" spans="1:8" x14ac:dyDescent="0.2">
      <c r="A231" t="s">
        <v>276</v>
      </c>
      <c r="B231" t="s">
        <v>5</v>
      </c>
      <c r="C231" t="s">
        <v>64</v>
      </c>
      <c r="D231" t="s">
        <v>7</v>
      </c>
      <c r="E231">
        <f>IF(_7521[[#This Row],[Vote]]="YEA",1,0)</f>
        <v>1</v>
      </c>
      <c r="F231" cm="1">
        <f t="array" ref="F231">_xlfn.XLOOKUP(Table81621232528[Bill],Table2[Bill],Table2[Agree Value])</f>
        <v>0</v>
      </c>
      <c r="G231">
        <f>IF(_7521[[#This Row],[Value]]=_7521[[#This Row],[Agree]],_7521[[#This Row],[Count]],0)</f>
        <v>0</v>
      </c>
      <c r="H231" cm="1">
        <f t="array" ref="H231">_xlfn.XLOOKUP(Table81621232528[Bill],Table2[Bill],Table2[Weight?],"Error")</f>
        <v>9</v>
      </c>
    </row>
    <row r="232" spans="1:8" x14ac:dyDescent="0.2">
      <c r="A232" t="s">
        <v>277</v>
      </c>
      <c r="B232" t="s">
        <v>1</v>
      </c>
      <c r="C232" t="s">
        <v>141</v>
      </c>
      <c r="D232" t="s">
        <v>3</v>
      </c>
      <c r="E232">
        <f>IF(_7521[[#This Row],[Vote]]="YEA",1,0)</f>
        <v>0</v>
      </c>
      <c r="F232" cm="1">
        <f t="array" ref="F232">_xlfn.XLOOKUP(Table81621232528[Bill],Table2[Bill],Table2[Agree Value])</f>
        <v>0</v>
      </c>
      <c r="G232">
        <f>IF(_7521[[#This Row],[Value]]=_7521[[#This Row],[Agree]],_7521[[#This Row],[Count]],0)</f>
        <v>9</v>
      </c>
      <c r="H232" cm="1">
        <f t="array" ref="H232">_xlfn.XLOOKUP(Table81621232528[Bill],Table2[Bill],Table2[Weight?],"Error")</f>
        <v>9</v>
      </c>
    </row>
    <row r="233" spans="1:8" x14ac:dyDescent="0.2">
      <c r="A233" t="s">
        <v>278</v>
      </c>
      <c r="B233" t="s">
        <v>1</v>
      </c>
      <c r="C233" t="s">
        <v>118</v>
      </c>
      <c r="D233" t="s">
        <v>3</v>
      </c>
      <c r="E233">
        <f>IF(_7521[[#This Row],[Vote]]="YEA",1,0)</f>
        <v>0</v>
      </c>
      <c r="F233" cm="1">
        <f t="array" ref="F233">_xlfn.XLOOKUP(Table81621232528[Bill],Table2[Bill],Table2[Agree Value])</f>
        <v>0</v>
      </c>
      <c r="G233">
        <f>IF(_7521[[#This Row],[Value]]=_7521[[#This Row],[Agree]],_7521[[#This Row],[Count]],0)</f>
        <v>9</v>
      </c>
      <c r="H233" cm="1">
        <f t="array" ref="H233">_xlfn.XLOOKUP(Table81621232528[Bill],Table2[Bill],Table2[Weight?],"Error")</f>
        <v>9</v>
      </c>
    </row>
    <row r="234" spans="1:8" x14ac:dyDescent="0.2">
      <c r="A234" t="s">
        <v>279</v>
      </c>
      <c r="B234" t="s">
        <v>5</v>
      </c>
      <c r="C234" t="s">
        <v>31</v>
      </c>
      <c r="D234" t="s">
        <v>7</v>
      </c>
      <c r="E234">
        <f>IF(_7521[[#This Row],[Vote]]="YEA",1,0)</f>
        <v>1</v>
      </c>
      <c r="F234" cm="1">
        <f t="array" ref="F234">_xlfn.XLOOKUP(Table81621232528[Bill],Table2[Bill],Table2[Agree Value])</f>
        <v>0</v>
      </c>
      <c r="G234">
        <f>IF(_7521[[#This Row],[Value]]=_7521[[#This Row],[Agree]],_7521[[#This Row],[Count]],0)</f>
        <v>0</v>
      </c>
      <c r="H234" cm="1">
        <f t="array" ref="H234">_xlfn.XLOOKUP(Table81621232528[Bill],Table2[Bill],Table2[Weight?],"Error")</f>
        <v>9</v>
      </c>
    </row>
    <row r="235" spans="1:8" x14ac:dyDescent="0.2">
      <c r="A235" t="s">
        <v>280</v>
      </c>
      <c r="B235" t="s">
        <v>5</v>
      </c>
      <c r="C235" t="s">
        <v>132</v>
      </c>
      <c r="D235" t="s">
        <v>7</v>
      </c>
      <c r="E235">
        <f>IF(_7521[[#This Row],[Vote]]="YEA",1,0)</f>
        <v>1</v>
      </c>
      <c r="F235" cm="1">
        <f t="array" ref="F235">_xlfn.XLOOKUP(Table81621232528[Bill],Table2[Bill],Table2[Agree Value])</f>
        <v>0</v>
      </c>
      <c r="G235">
        <f>IF(_7521[[#This Row],[Value]]=_7521[[#This Row],[Agree]],_7521[[#This Row],[Count]],0)</f>
        <v>0</v>
      </c>
      <c r="H235" cm="1">
        <f t="array" ref="H235">_xlfn.XLOOKUP(Table81621232528[Bill],Table2[Bill],Table2[Weight?],"Error")</f>
        <v>9</v>
      </c>
    </row>
    <row r="236" spans="1:8" x14ac:dyDescent="0.2">
      <c r="A236" t="s">
        <v>281</v>
      </c>
      <c r="B236" t="s">
        <v>5</v>
      </c>
      <c r="C236" t="s">
        <v>64</v>
      </c>
      <c r="D236" t="s">
        <v>7</v>
      </c>
      <c r="E236">
        <f>IF(_7521[[#This Row],[Vote]]="YEA",1,0)</f>
        <v>1</v>
      </c>
      <c r="F236" cm="1">
        <f t="array" ref="F236">_xlfn.XLOOKUP(Table81621232528[Bill],Table2[Bill],Table2[Agree Value])</f>
        <v>0</v>
      </c>
      <c r="G236">
        <f>IF(_7521[[#This Row],[Value]]=_7521[[#This Row],[Agree]],_7521[[#This Row],[Count]],0)</f>
        <v>0</v>
      </c>
      <c r="H236" cm="1">
        <f t="array" ref="H236">_xlfn.XLOOKUP(Table81621232528[Bill],Table2[Bill],Table2[Weight?],"Error")</f>
        <v>9</v>
      </c>
    </row>
    <row r="237" spans="1:8" x14ac:dyDescent="0.2">
      <c r="A237" t="s">
        <v>282</v>
      </c>
      <c r="B237" t="s">
        <v>1</v>
      </c>
      <c r="C237" t="s">
        <v>9</v>
      </c>
      <c r="D237" t="s">
        <v>3</v>
      </c>
      <c r="E237">
        <f>IF(_7521[[#This Row],[Vote]]="YEA",1,0)</f>
        <v>0</v>
      </c>
      <c r="F237" cm="1">
        <f t="array" ref="F237">_xlfn.XLOOKUP(Table81621232528[Bill],Table2[Bill],Table2[Agree Value])</f>
        <v>0</v>
      </c>
      <c r="G237">
        <f>IF(_7521[[#This Row],[Value]]=_7521[[#This Row],[Agree]],_7521[[#This Row],[Count]],0)</f>
        <v>9</v>
      </c>
      <c r="H237" cm="1">
        <f t="array" ref="H237">_xlfn.XLOOKUP(Table81621232528[Bill],Table2[Bill],Table2[Weight?],"Error")</f>
        <v>9</v>
      </c>
    </row>
    <row r="238" spans="1:8" x14ac:dyDescent="0.2">
      <c r="A238" t="s">
        <v>283</v>
      </c>
      <c r="B238" t="s">
        <v>5</v>
      </c>
      <c r="C238" t="s">
        <v>39</v>
      </c>
      <c r="D238" t="s">
        <v>7</v>
      </c>
      <c r="E238">
        <f>IF(_7521[[#This Row],[Vote]]="YEA",1,0)</f>
        <v>1</v>
      </c>
      <c r="F238" cm="1">
        <f t="array" ref="F238">_xlfn.XLOOKUP(Table81621232528[Bill],Table2[Bill],Table2[Agree Value])</f>
        <v>0</v>
      </c>
      <c r="G238">
        <f>IF(_7521[[#This Row],[Value]]=_7521[[#This Row],[Agree]],_7521[[#This Row],[Count]],0)</f>
        <v>0</v>
      </c>
      <c r="H238" cm="1">
        <f t="array" ref="H238">_xlfn.XLOOKUP(Table81621232528[Bill],Table2[Bill],Table2[Weight?],"Error")</f>
        <v>9</v>
      </c>
    </row>
    <row r="239" spans="1:8" x14ac:dyDescent="0.2">
      <c r="A239" t="s">
        <v>284</v>
      </c>
      <c r="B239" t="s">
        <v>1</v>
      </c>
      <c r="C239" t="s">
        <v>19</v>
      </c>
      <c r="D239" t="s">
        <v>7</v>
      </c>
      <c r="E239">
        <f>IF(_7521[[#This Row],[Vote]]="YEA",1,0)</f>
        <v>1</v>
      </c>
      <c r="F239" cm="1">
        <f t="array" ref="F239">_xlfn.XLOOKUP(Table81621232528[Bill],Table2[Bill],Table2[Agree Value])</f>
        <v>0</v>
      </c>
      <c r="G239">
        <f>IF(_7521[[#This Row],[Value]]=_7521[[#This Row],[Agree]],_7521[[#This Row],[Count]],0)</f>
        <v>0</v>
      </c>
      <c r="H239" cm="1">
        <f t="array" ref="H239">_xlfn.XLOOKUP(Table81621232528[Bill],Table2[Bill],Table2[Weight?],"Error")</f>
        <v>9</v>
      </c>
    </row>
    <row r="240" spans="1:8" x14ac:dyDescent="0.2">
      <c r="A240" t="s">
        <v>285</v>
      </c>
      <c r="B240" t="s">
        <v>1</v>
      </c>
      <c r="C240" t="s">
        <v>66</v>
      </c>
      <c r="D240" t="s">
        <v>3</v>
      </c>
      <c r="E240">
        <f>IF(_7521[[#This Row],[Vote]]="YEA",1,0)</f>
        <v>0</v>
      </c>
      <c r="F240" cm="1">
        <f t="array" ref="F240">_xlfn.XLOOKUP(Table81621232528[Bill],Table2[Bill],Table2[Agree Value])</f>
        <v>0</v>
      </c>
      <c r="G240">
        <f>IF(_7521[[#This Row],[Value]]=_7521[[#This Row],[Agree]],_7521[[#This Row],[Count]],0)</f>
        <v>9</v>
      </c>
      <c r="H240" cm="1">
        <f t="array" ref="H240">_xlfn.XLOOKUP(Table81621232528[Bill],Table2[Bill],Table2[Weight?],"Error")</f>
        <v>9</v>
      </c>
    </row>
    <row r="241" spans="1:8" x14ac:dyDescent="0.2">
      <c r="A241" t="s">
        <v>286</v>
      </c>
      <c r="B241" t="s">
        <v>1</v>
      </c>
      <c r="C241" t="s">
        <v>287</v>
      </c>
      <c r="D241" t="s">
        <v>7</v>
      </c>
      <c r="E241">
        <f>IF(_7521[[#This Row],[Vote]]="YEA",1,0)</f>
        <v>1</v>
      </c>
      <c r="F241" cm="1">
        <f t="array" ref="F241">_xlfn.XLOOKUP(Table81621232528[Bill],Table2[Bill],Table2[Agree Value])</f>
        <v>0</v>
      </c>
      <c r="G241">
        <f>IF(_7521[[#This Row],[Value]]=_7521[[#This Row],[Agree]],_7521[[#This Row],[Count]],0)</f>
        <v>0</v>
      </c>
      <c r="H241" cm="1">
        <f t="array" ref="H241">_xlfn.XLOOKUP(Table81621232528[Bill],Table2[Bill],Table2[Weight?],"Error")</f>
        <v>9</v>
      </c>
    </row>
    <row r="242" spans="1:8" x14ac:dyDescent="0.2">
      <c r="A242" t="s">
        <v>288</v>
      </c>
      <c r="B242" t="s">
        <v>5</v>
      </c>
      <c r="C242" t="s">
        <v>51</v>
      </c>
      <c r="D242" t="s">
        <v>7</v>
      </c>
      <c r="E242">
        <f>IF(_7521[[#This Row],[Vote]]="YEA",1,0)</f>
        <v>1</v>
      </c>
      <c r="F242" cm="1">
        <f t="array" ref="F242">_xlfn.XLOOKUP(Table81621232528[Bill],Table2[Bill],Table2[Agree Value])</f>
        <v>0</v>
      </c>
      <c r="G242">
        <f>IF(_7521[[#This Row],[Value]]=_7521[[#This Row],[Agree]],_7521[[#This Row],[Count]],0)</f>
        <v>0</v>
      </c>
      <c r="H242" cm="1">
        <f t="array" ref="H242">_xlfn.XLOOKUP(Table81621232528[Bill],Table2[Bill],Table2[Weight?],"Error")</f>
        <v>9</v>
      </c>
    </row>
    <row r="243" spans="1:8" x14ac:dyDescent="0.2">
      <c r="A243" t="s">
        <v>289</v>
      </c>
      <c r="B243" t="s">
        <v>5</v>
      </c>
      <c r="C243" t="s">
        <v>89</v>
      </c>
      <c r="D243" t="s">
        <v>7</v>
      </c>
      <c r="E243">
        <f>IF(_7521[[#This Row],[Vote]]="YEA",1,0)</f>
        <v>1</v>
      </c>
      <c r="F243" cm="1">
        <f t="array" ref="F243">_xlfn.XLOOKUP(Table81621232528[Bill],Table2[Bill],Table2[Agree Value])</f>
        <v>0</v>
      </c>
      <c r="G243">
        <f>IF(_7521[[#This Row],[Value]]=_7521[[#This Row],[Agree]],_7521[[#This Row],[Count]],0)</f>
        <v>0</v>
      </c>
      <c r="H243" cm="1">
        <f t="array" ref="H243">_xlfn.XLOOKUP(Table81621232528[Bill],Table2[Bill],Table2[Weight?],"Error")</f>
        <v>9</v>
      </c>
    </row>
    <row r="244" spans="1:8" x14ac:dyDescent="0.2">
      <c r="A244" t="s">
        <v>290</v>
      </c>
      <c r="B244" t="s">
        <v>1</v>
      </c>
      <c r="C244" t="s">
        <v>9</v>
      </c>
      <c r="D244" t="s">
        <v>7</v>
      </c>
      <c r="E244">
        <f>IF(_7521[[#This Row],[Vote]]="YEA",1,0)</f>
        <v>1</v>
      </c>
      <c r="F244" cm="1">
        <f t="array" ref="F244">_xlfn.XLOOKUP(Table81621232528[Bill],Table2[Bill],Table2[Agree Value])</f>
        <v>0</v>
      </c>
      <c r="G244">
        <f>IF(_7521[[#This Row],[Value]]=_7521[[#This Row],[Agree]],_7521[[#This Row],[Count]],0)</f>
        <v>0</v>
      </c>
      <c r="H244" cm="1">
        <f t="array" ref="H244">_xlfn.XLOOKUP(Table81621232528[Bill],Table2[Bill],Table2[Weight?],"Error")</f>
        <v>9</v>
      </c>
    </row>
    <row r="245" spans="1:8" x14ac:dyDescent="0.2">
      <c r="A245" t="s">
        <v>291</v>
      </c>
      <c r="B245" t="s">
        <v>1</v>
      </c>
      <c r="C245" t="s">
        <v>9</v>
      </c>
      <c r="D245" t="s">
        <v>7</v>
      </c>
      <c r="E245">
        <f>IF(_7521[[#This Row],[Vote]]="YEA",1,0)</f>
        <v>1</v>
      </c>
      <c r="F245" cm="1">
        <f t="array" ref="F245">_xlfn.XLOOKUP(Table81621232528[Bill],Table2[Bill],Table2[Agree Value])</f>
        <v>0</v>
      </c>
      <c r="G245">
        <f>IF(_7521[[#This Row],[Value]]=_7521[[#This Row],[Agree]],_7521[[#This Row],[Count]],0)</f>
        <v>0</v>
      </c>
      <c r="H245" cm="1">
        <f t="array" ref="H245">_xlfn.XLOOKUP(Table81621232528[Bill],Table2[Bill],Table2[Weight?],"Error")</f>
        <v>9</v>
      </c>
    </row>
    <row r="246" spans="1:8" x14ac:dyDescent="0.2">
      <c r="A246" t="s">
        <v>292</v>
      </c>
      <c r="B246" t="s">
        <v>1</v>
      </c>
      <c r="C246" t="s">
        <v>9</v>
      </c>
      <c r="D246" t="s">
        <v>3</v>
      </c>
      <c r="E246">
        <f>IF(_7521[[#This Row],[Vote]]="YEA",1,0)</f>
        <v>0</v>
      </c>
      <c r="F246" cm="1">
        <f t="array" ref="F246">_xlfn.XLOOKUP(Table81621232528[Bill],Table2[Bill],Table2[Agree Value])</f>
        <v>0</v>
      </c>
      <c r="G246">
        <f>IF(_7521[[#This Row],[Value]]=_7521[[#This Row],[Agree]],_7521[[#This Row],[Count]],0)</f>
        <v>9</v>
      </c>
      <c r="H246" cm="1">
        <f t="array" ref="H246">_xlfn.XLOOKUP(Table81621232528[Bill],Table2[Bill],Table2[Weight?],"Error")</f>
        <v>9</v>
      </c>
    </row>
    <row r="247" spans="1:8" x14ac:dyDescent="0.2">
      <c r="A247" t="s">
        <v>293</v>
      </c>
      <c r="B247" t="s">
        <v>5</v>
      </c>
      <c r="C247" t="s">
        <v>13</v>
      </c>
      <c r="D247" t="s">
        <v>7</v>
      </c>
      <c r="E247">
        <f>IF(_7521[[#This Row],[Vote]]="YEA",1,0)</f>
        <v>1</v>
      </c>
      <c r="F247" cm="1">
        <f t="array" ref="F247">_xlfn.XLOOKUP(Table81621232528[Bill],Table2[Bill],Table2[Agree Value])</f>
        <v>0</v>
      </c>
      <c r="G247">
        <f>IF(_7521[[#This Row],[Value]]=_7521[[#This Row],[Agree]],_7521[[#This Row],[Count]],0)</f>
        <v>0</v>
      </c>
      <c r="H247" cm="1">
        <f t="array" ref="H247">_xlfn.XLOOKUP(Table81621232528[Bill],Table2[Bill],Table2[Weight?],"Error")</f>
        <v>9</v>
      </c>
    </row>
    <row r="248" spans="1:8" x14ac:dyDescent="0.2">
      <c r="A248" t="s">
        <v>294</v>
      </c>
      <c r="B248" t="s">
        <v>5</v>
      </c>
      <c r="C248" t="s">
        <v>49</v>
      </c>
      <c r="D248" t="s">
        <v>7</v>
      </c>
      <c r="E248">
        <f>IF(_7521[[#This Row],[Vote]]="YEA",1,0)</f>
        <v>1</v>
      </c>
      <c r="F248" cm="1">
        <f t="array" ref="F248">_xlfn.XLOOKUP(Table81621232528[Bill],Table2[Bill],Table2[Agree Value])</f>
        <v>0</v>
      </c>
      <c r="G248">
        <f>IF(_7521[[#This Row],[Value]]=_7521[[#This Row],[Agree]],_7521[[#This Row],[Count]],0)</f>
        <v>0</v>
      </c>
      <c r="H248" cm="1">
        <f t="array" ref="H248">_xlfn.XLOOKUP(Table81621232528[Bill],Table2[Bill],Table2[Weight?],"Error")</f>
        <v>9</v>
      </c>
    </row>
    <row r="249" spans="1:8" x14ac:dyDescent="0.2">
      <c r="A249" t="s">
        <v>295</v>
      </c>
      <c r="B249" t="s">
        <v>5</v>
      </c>
      <c r="C249" t="s">
        <v>11</v>
      </c>
      <c r="D249" t="s">
        <v>7</v>
      </c>
      <c r="E249">
        <f>IF(_7521[[#This Row],[Vote]]="YEA",1,0)</f>
        <v>1</v>
      </c>
      <c r="F249" cm="1">
        <f t="array" ref="F249">_xlfn.XLOOKUP(Table81621232528[Bill],Table2[Bill],Table2[Agree Value])</f>
        <v>0</v>
      </c>
      <c r="G249">
        <f>IF(_7521[[#This Row],[Value]]=_7521[[#This Row],[Agree]],_7521[[#This Row],[Count]],0)</f>
        <v>0</v>
      </c>
      <c r="H249" cm="1">
        <f t="array" ref="H249">_xlfn.XLOOKUP(Table81621232528[Bill],Table2[Bill],Table2[Weight?],"Error")</f>
        <v>9</v>
      </c>
    </row>
    <row r="250" spans="1:8" x14ac:dyDescent="0.2">
      <c r="A250" t="s">
        <v>296</v>
      </c>
      <c r="B250" t="s">
        <v>5</v>
      </c>
      <c r="C250" t="s">
        <v>39</v>
      </c>
      <c r="D250" t="s">
        <v>7</v>
      </c>
      <c r="E250">
        <f>IF(_7521[[#This Row],[Vote]]="YEA",1,0)</f>
        <v>1</v>
      </c>
      <c r="F250" cm="1">
        <f t="array" ref="F250">_xlfn.XLOOKUP(Table81621232528[Bill],Table2[Bill],Table2[Agree Value])</f>
        <v>0</v>
      </c>
      <c r="G250">
        <f>IF(_7521[[#This Row],[Value]]=_7521[[#This Row],[Agree]],_7521[[#This Row],[Count]],0)</f>
        <v>0</v>
      </c>
      <c r="H250" cm="1">
        <f t="array" ref="H250">_xlfn.XLOOKUP(Table81621232528[Bill],Table2[Bill],Table2[Weight?],"Error")</f>
        <v>9</v>
      </c>
    </row>
    <row r="251" spans="1:8" x14ac:dyDescent="0.2">
      <c r="A251" t="s">
        <v>297</v>
      </c>
      <c r="B251" t="s">
        <v>5</v>
      </c>
      <c r="C251" t="s">
        <v>15</v>
      </c>
      <c r="D251" t="s">
        <v>7</v>
      </c>
      <c r="E251">
        <f>IF(_7521[[#This Row],[Vote]]="YEA",1,0)</f>
        <v>1</v>
      </c>
      <c r="F251" cm="1">
        <f t="array" ref="F251">_xlfn.XLOOKUP(Table81621232528[Bill],Table2[Bill],Table2[Agree Value])</f>
        <v>0</v>
      </c>
      <c r="G251">
        <f>IF(_7521[[#This Row],[Value]]=_7521[[#This Row],[Agree]],_7521[[#This Row],[Count]],0)</f>
        <v>0</v>
      </c>
      <c r="H251" cm="1">
        <f t="array" ref="H251">_xlfn.XLOOKUP(Table81621232528[Bill],Table2[Bill],Table2[Weight?],"Error")</f>
        <v>9</v>
      </c>
    </row>
    <row r="252" spans="1:8" x14ac:dyDescent="0.2">
      <c r="A252" t="s">
        <v>298</v>
      </c>
      <c r="B252" t="s">
        <v>1</v>
      </c>
      <c r="C252" t="s">
        <v>24</v>
      </c>
      <c r="D252" t="s">
        <v>7</v>
      </c>
      <c r="E252">
        <f>IF(_7521[[#This Row],[Vote]]="YEA",1,0)</f>
        <v>1</v>
      </c>
      <c r="F252" cm="1">
        <f t="array" ref="F252">_xlfn.XLOOKUP(Table81621232528[Bill],Table2[Bill],Table2[Agree Value])</f>
        <v>0</v>
      </c>
      <c r="G252">
        <f>IF(_7521[[#This Row],[Value]]=_7521[[#This Row],[Agree]],_7521[[#This Row],[Count]],0)</f>
        <v>0</v>
      </c>
      <c r="H252" cm="1">
        <f t="array" ref="H252">_xlfn.XLOOKUP(Table81621232528[Bill],Table2[Bill],Table2[Weight?],"Error")</f>
        <v>9</v>
      </c>
    </row>
    <row r="253" spans="1:8" x14ac:dyDescent="0.2">
      <c r="A253" t="s">
        <v>299</v>
      </c>
      <c r="B253" t="s">
        <v>5</v>
      </c>
      <c r="C253" t="s">
        <v>108</v>
      </c>
      <c r="D253" t="s">
        <v>3</v>
      </c>
      <c r="E253">
        <f>IF(_7521[[#This Row],[Vote]]="YEA",1,0)</f>
        <v>0</v>
      </c>
      <c r="F253" cm="1">
        <f t="array" ref="F253">_xlfn.XLOOKUP(Table81621232528[Bill],Table2[Bill],Table2[Agree Value])</f>
        <v>0</v>
      </c>
      <c r="G253">
        <f>IF(_7521[[#This Row],[Value]]=_7521[[#This Row],[Agree]],_7521[[#This Row],[Count]],0)</f>
        <v>9</v>
      </c>
      <c r="H253" cm="1">
        <f t="array" ref="H253">_xlfn.XLOOKUP(Table81621232528[Bill],Table2[Bill],Table2[Weight?],"Error")</f>
        <v>9</v>
      </c>
    </row>
    <row r="254" spans="1:8" x14ac:dyDescent="0.2">
      <c r="A254" t="s">
        <v>300</v>
      </c>
      <c r="B254" t="s">
        <v>1</v>
      </c>
      <c r="C254" t="s">
        <v>17</v>
      </c>
      <c r="D254" t="s">
        <v>7</v>
      </c>
      <c r="E254">
        <f>IF(_7521[[#This Row],[Vote]]="YEA",1,0)</f>
        <v>1</v>
      </c>
      <c r="F254" cm="1">
        <f t="array" ref="F254">_xlfn.XLOOKUP(Table81621232528[Bill],Table2[Bill],Table2[Agree Value])</f>
        <v>0</v>
      </c>
      <c r="G254">
        <f>IF(_7521[[#This Row],[Value]]=_7521[[#This Row],[Agree]],_7521[[#This Row],[Count]],0)</f>
        <v>0</v>
      </c>
      <c r="H254" cm="1">
        <f t="array" ref="H254">_xlfn.XLOOKUP(Table81621232528[Bill],Table2[Bill],Table2[Weight?],"Error")</f>
        <v>9</v>
      </c>
    </row>
    <row r="255" spans="1:8" x14ac:dyDescent="0.2">
      <c r="A255" t="s">
        <v>301</v>
      </c>
      <c r="B255" t="s">
        <v>5</v>
      </c>
      <c r="C255" t="s">
        <v>64</v>
      </c>
      <c r="D255" t="s">
        <v>7</v>
      </c>
      <c r="E255">
        <f>IF(_7521[[#This Row],[Vote]]="YEA",1,0)</f>
        <v>1</v>
      </c>
      <c r="F255" cm="1">
        <f t="array" ref="F255">_xlfn.XLOOKUP(Table81621232528[Bill],Table2[Bill],Table2[Agree Value])</f>
        <v>0</v>
      </c>
      <c r="G255">
        <f>IF(_7521[[#This Row],[Value]]=_7521[[#This Row],[Agree]],_7521[[#This Row],[Count]],0)</f>
        <v>0</v>
      </c>
      <c r="H255" cm="1">
        <f t="array" ref="H255">_xlfn.XLOOKUP(Table81621232528[Bill],Table2[Bill],Table2[Weight?],"Error")</f>
        <v>9</v>
      </c>
    </row>
    <row r="256" spans="1:8" x14ac:dyDescent="0.2">
      <c r="A256" t="s">
        <v>302</v>
      </c>
      <c r="B256" t="s">
        <v>5</v>
      </c>
      <c r="C256" t="s">
        <v>129</v>
      </c>
      <c r="D256" t="s">
        <v>7</v>
      </c>
      <c r="E256">
        <f>IF(_7521[[#This Row],[Vote]]="YEA",1,0)</f>
        <v>1</v>
      </c>
      <c r="F256" cm="1">
        <f t="array" ref="F256">_xlfn.XLOOKUP(Table81621232528[Bill],Table2[Bill],Table2[Agree Value])</f>
        <v>0</v>
      </c>
      <c r="G256">
        <f>IF(_7521[[#This Row],[Value]]=_7521[[#This Row],[Agree]],_7521[[#This Row],[Count]],0)</f>
        <v>0</v>
      </c>
      <c r="H256" cm="1">
        <f t="array" ref="H256">_xlfn.XLOOKUP(Table81621232528[Bill],Table2[Bill],Table2[Weight?],"Error")</f>
        <v>9</v>
      </c>
    </row>
    <row r="257" spans="1:8" x14ac:dyDescent="0.2">
      <c r="A257" t="s">
        <v>303</v>
      </c>
      <c r="B257" t="s">
        <v>5</v>
      </c>
      <c r="C257" t="s">
        <v>132</v>
      </c>
      <c r="D257" t="s">
        <v>7</v>
      </c>
      <c r="E257">
        <f>IF(_7521[[#This Row],[Vote]]="YEA",1,0)</f>
        <v>1</v>
      </c>
      <c r="F257" cm="1">
        <f t="array" ref="F257">_xlfn.XLOOKUP(Table81621232528[Bill],Table2[Bill],Table2[Agree Value])</f>
        <v>0</v>
      </c>
      <c r="G257">
        <f>IF(_7521[[#This Row],[Value]]=_7521[[#This Row],[Agree]],_7521[[#This Row],[Count]],0)</f>
        <v>0</v>
      </c>
      <c r="H257" cm="1">
        <f t="array" ref="H257">_xlfn.XLOOKUP(Table81621232528[Bill],Table2[Bill],Table2[Weight?],"Error")</f>
        <v>9</v>
      </c>
    </row>
    <row r="258" spans="1:8" x14ac:dyDescent="0.2">
      <c r="A258" t="s">
        <v>304</v>
      </c>
      <c r="B258" t="s">
        <v>1</v>
      </c>
      <c r="C258" t="s">
        <v>2</v>
      </c>
      <c r="D258" t="s">
        <v>7</v>
      </c>
      <c r="E258">
        <f>IF(_7521[[#This Row],[Vote]]="YEA",1,0)</f>
        <v>1</v>
      </c>
      <c r="F258" cm="1">
        <f t="array" ref="F258">_xlfn.XLOOKUP(Table81621232528[Bill],Table2[Bill],Table2[Agree Value])</f>
        <v>0</v>
      </c>
      <c r="G258">
        <f>IF(_7521[[#This Row],[Value]]=_7521[[#This Row],[Agree]],_7521[[#This Row],[Count]],0)</f>
        <v>0</v>
      </c>
      <c r="H258" cm="1">
        <f t="array" ref="H258">_xlfn.XLOOKUP(Table81621232528[Bill],Table2[Bill],Table2[Weight?],"Error")</f>
        <v>9</v>
      </c>
    </row>
    <row r="259" spans="1:8" x14ac:dyDescent="0.2">
      <c r="A259" t="s">
        <v>305</v>
      </c>
      <c r="B259" t="s">
        <v>5</v>
      </c>
      <c r="C259" t="s">
        <v>36</v>
      </c>
      <c r="D259" t="s">
        <v>3</v>
      </c>
      <c r="E259">
        <f>IF(_7521[[#This Row],[Vote]]="YEA",1,0)</f>
        <v>0</v>
      </c>
      <c r="F259" cm="1">
        <f t="array" ref="F259">_xlfn.XLOOKUP(Table81621232528[Bill],Table2[Bill],Table2[Agree Value])</f>
        <v>0</v>
      </c>
      <c r="G259">
        <f>IF(_7521[[#This Row],[Value]]=_7521[[#This Row],[Agree]],_7521[[#This Row],[Count]],0)</f>
        <v>9</v>
      </c>
      <c r="H259" cm="1">
        <f t="array" ref="H259">_xlfn.XLOOKUP(Table81621232528[Bill],Table2[Bill],Table2[Weight?],"Error")</f>
        <v>9</v>
      </c>
    </row>
    <row r="260" spans="1:8" x14ac:dyDescent="0.2">
      <c r="A260" t="s">
        <v>306</v>
      </c>
      <c r="B260" t="s">
        <v>5</v>
      </c>
      <c r="C260" t="s">
        <v>39</v>
      </c>
      <c r="D260" t="s">
        <v>7</v>
      </c>
      <c r="E260">
        <f>IF(_7521[[#This Row],[Vote]]="YEA",1,0)</f>
        <v>1</v>
      </c>
      <c r="F260" cm="1">
        <f t="array" ref="F260">_xlfn.XLOOKUP(Table81621232528[Bill],Table2[Bill],Table2[Agree Value])</f>
        <v>0</v>
      </c>
      <c r="G260">
        <f>IF(_7521[[#This Row],[Value]]=_7521[[#This Row],[Agree]],_7521[[#This Row],[Count]],0)</f>
        <v>0</v>
      </c>
      <c r="H260" cm="1">
        <f t="array" ref="H260">_xlfn.XLOOKUP(Table81621232528[Bill],Table2[Bill],Table2[Weight?],"Error")</f>
        <v>9</v>
      </c>
    </row>
    <row r="261" spans="1:8" x14ac:dyDescent="0.2">
      <c r="A261" t="s">
        <v>307</v>
      </c>
      <c r="B261" t="s">
        <v>1</v>
      </c>
      <c r="C261" t="s">
        <v>9</v>
      </c>
      <c r="D261" t="s">
        <v>7</v>
      </c>
      <c r="E261">
        <f>IF(_7521[[#This Row],[Vote]]="YEA",1,0)</f>
        <v>1</v>
      </c>
      <c r="F261" cm="1">
        <f t="array" ref="F261">_xlfn.XLOOKUP(Table81621232528[Bill],Table2[Bill],Table2[Agree Value])</f>
        <v>0</v>
      </c>
      <c r="G261">
        <f>IF(_7521[[#This Row],[Value]]=_7521[[#This Row],[Agree]],_7521[[#This Row],[Count]],0)</f>
        <v>0</v>
      </c>
      <c r="H261" cm="1">
        <f t="array" ref="H261">_xlfn.XLOOKUP(Table81621232528[Bill],Table2[Bill],Table2[Weight?],"Error")</f>
        <v>9</v>
      </c>
    </row>
    <row r="262" spans="1:8" x14ac:dyDescent="0.2">
      <c r="A262" t="s">
        <v>308</v>
      </c>
      <c r="B262" t="s">
        <v>1</v>
      </c>
      <c r="C262" t="s">
        <v>13</v>
      </c>
      <c r="D262" t="s">
        <v>7</v>
      </c>
      <c r="E262">
        <f>IF(_7521[[#This Row],[Vote]]="YEA",1,0)</f>
        <v>1</v>
      </c>
      <c r="F262" cm="1">
        <f t="array" ref="F262">_xlfn.XLOOKUP(Table81621232528[Bill],Table2[Bill],Table2[Agree Value])</f>
        <v>0</v>
      </c>
      <c r="G262">
        <f>IF(_7521[[#This Row],[Value]]=_7521[[#This Row],[Agree]],_7521[[#This Row],[Count]],0)</f>
        <v>0</v>
      </c>
      <c r="H262" cm="1">
        <f t="array" ref="H262">_xlfn.XLOOKUP(Table81621232528[Bill],Table2[Bill],Table2[Weight?],"Error")</f>
        <v>9</v>
      </c>
    </row>
    <row r="263" spans="1:8" x14ac:dyDescent="0.2">
      <c r="A263" t="s">
        <v>309</v>
      </c>
      <c r="B263" t="s">
        <v>5</v>
      </c>
      <c r="C263" t="s">
        <v>15</v>
      </c>
      <c r="D263" t="s">
        <v>7</v>
      </c>
      <c r="E263">
        <f>IF(_7521[[#This Row],[Vote]]="YEA",1,0)</f>
        <v>1</v>
      </c>
      <c r="F263" cm="1">
        <f t="array" ref="F263">_xlfn.XLOOKUP(Table81621232528[Bill],Table2[Bill],Table2[Agree Value])</f>
        <v>0</v>
      </c>
      <c r="G263">
        <f>IF(_7521[[#This Row],[Value]]=_7521[[#This Row],[Agree]],_7521[[#This Row],[Count]],0)</f>
        <v>0</v>
      </c>
      <c r="H263" cm="1">
        <f t="array" ref="H263">_xlfn.XLOOKUP(Table81621232528[Bill],Table2[Bill],Table2[Weight?],"Error")</f>
        <v>9</v>
      </c>
    </row>
    <row r="264" spans="1:8" x14ac:dyDescent="0.2">
      <c r="A264" t="s">
        <v>310</v>
      </c>
      <c r="B264" t="s">
        <v>5</v>
      </c>
      <c r="C264" t="s">
        <v>45</v>
      </c>
      <c r="D264" t="s">
        <v>7</v>
      </c>
      <c r="E264">
        <f>IF(_7521[[#This Row],[Vote]]="YEA",1,0)</f>
        <v>1</v>
      </c>
      <c r="F264" cm="1">
        <f t="array" ref="F264">_xlfn.XLOOKUP(Table81621232528[Bill],Table2[Bill],Table2[Agree Value])</f>
        <v>0</v>
      </c>
      <c r="G264">
        <f>IF(_7521[[#This Row],[Value]]=_7521[[#This Row],[Agree]],_7521[[#This Row],[Count]],0)</f>
        <v>0</v>
      </c>
      <c r="H264" cm="1">
        <f t="array" ref="H264">_xlfn.XLOOKUP(Table81621232528[Bill],Table2[Bill],Table2[Weight?],"Error")</f>
        <v>9</v>
      </c>
    </row>
    <row r="265" spans="1:8" x14ac:dyDescent="0.2">
      <c r="A265" t="s">
        <v>311</v>
      </c>
      <c r="B265" t="s">
        <v>1</v>
      </c>
      <c r="C265" t="s">
        <v>47</v>
      </c>
      <c r="D265" t="s">
        <v>7</v>
      </c>
      <c r="E265">
        <f>IF(_7521[[#This Row],[Vote]]="YEA",1,0)</f>
        <v>1</v>
      </c>
      <c r="F265" cm="1">
        <f t="array" ref="F265">_xlfn.XLOOKUP(Table81621232528[Bill],Table2[Bill],Table2[Agree Value])</f>
        <v>0</v>
      </c>
      <c r="G265">
        <f>IF(_7521[[#This Row],[Value]]=_7521[[#This Row],[Agree]],_7521[[#This Row],[Count]],0)</f>
        <v>0</v>
      </c>
      <c r="H265" cm="1">
        <f t="array" ref="H265">_xlfn.XLOOKUP(Table81621232528[Bill],Table2[Bill],Table2[Weight?],"Error")</f>
        <v>9</v>
      </c>
    </row>
    <row r="266" spans="1:8" x14ac:dyDescent="0.2">
      <c r="A266" t="s">
        <v>312</v>
      </c>
      <c r="B266" t="s">
        <v>5</v>
      </c>
      <c r="C266" t="s">
        <v>9</v>
      </c>
      <c r="D266" t="s">
        <v>3</v>
      </c>
      <c r="E266">
        <f>IF(_7521[[#This Row],[Vote]]="YEA",1,0)</f>
        <v>0</v>
      </c>
      <c r="F266" cm="1">
        <f t="array" ref="F266">_xlfn.XLOOKUP(Table81621232528[Bill],Table2[Bill],Table2[Agree Value])</f>
        <v>0</v>
      </c>
      <c r="G266">
        <f>IF(_7521[[#This Row],[Value]]=_7521[[#This Row],[Agree]],_7521[[#This Row],[Count]],0)</f>
        <v>9</v>
      </c>
      <c r="H266" cm="1">
        <f t="array" ref="H266">_xlfn.XLOOKUP(Table81621232528[Bill],Table2[Bill],Table2[Weight?],"Error")</f>
        <v>9</v>
      </c>
    </row>
    <row r="267" spans="1:8" x14ac:dyDescent="0.2">
      <c r="A267" t="s">
        <v>313</v>
      </c>
      <c r="B267" t="s">
        <v>1</v>
      </c>
      <c r="C267" t="s">
        <v>120</v>
      </c>
      <c r="D267" t="s">
        <v>7</v>
      </c>
      <c r="E267">
        <f>IF(_7521[[#This Row],[Vote]]="YEA",1,0)</f>
        <v>1</v>
      </c>
      <c r="F267" cm="1">
        <f t="array" ref="F267">_xlfn.XLOOKUP(Table81621232528[Bill],Table2[Bill],Table2[Agree Value])</f>
        <v>0</v>
      </c>
      <c r="G267">
        <f>IF(_7521[[#This Row],[Value]]=_7521[[#This Row],[Agree]],_7521[[#This Row],[Count]],0)</f>
        <v>0</v>
      </c>
      <c r="H267" cm="1">
        <f t="array" ref="H267">_xlfn.XLOOKUP(Table81621232528[Bill],Table2[Bill],Table2[Weight?],"Error")</f>
        <v>9</v>
      </c>
    </row>
    <row r="268" spans="1:8" x14ac:dyDescent="0.2">
      <c r="A268" t="s">
        <v>314</v>
      </c>
      <c r="B268" t="s">
        <v>5</v>
      </c>
      <c r="C268" t="s">
        <v>13</v>
      </c>
      <c r="D268" t="s">
        <v>7</v>
      </c>
      <c r="E268">
        <f>IF(_7521[[#This Row],[Vote]]="YEA",1,0)</f>
        <v>1</v>
      </c>
      <c r="F268" cm="1">
        <f t="array" ref="F268">_xlfn.XLOOKUP(Table81621232528[Bill],Table2[Bill],Table2[Agree Value])</f>
        <v>0</v>
      </c>
      <c r="G268">
        <f>IF(_7521[[#This Row],[Value]]=_7521[[#This Row],[Agree]],_7521[[#This Row],[Count]],0)</f>
        <v>0</v>
      </c>
      <c r="H268" cm="1">
        <f t="array" ref="H268">_xlfn.XLOOKUP(Table81621232528[Bill],Table2[Bill],Table2[Weight?],"Error")</f>
        <v>9</v>
      </c>
    </row>
    <row r="269" spans="1:8" x14ac:dyDescent="0.2">
      <c r="A269" t="s">
        <v>315</v>
      </c>
      <c r="B269" t="s">
        <v>1</v>
      </c>
      <c r="C269" t="s">
        <v>36</v>
      </c>
      <c r="D269" t="s">
        <v>3</v>
      </c>
      <c r="E269">
        <f>IF(_7521[[#This Row],[Vote]]="YEA",1,0)</f>
        <v>0</v>
      </c>
      <c r="F269" cm="1">
        <f t="array" ref="F269">_xlfn.XLOOKUP(Table81621232528[Bill],Table2[Bill],Table2[Agree Value])</f>
        <v>0</v>
      </c>
      <c r="G269">
        <f>IF(_7521[[#This Row],[Value]]=_7521[[#This Row],[Agree]],_7521[[#This Row],[Count]],0)</f>
        <v>9</v>
      </c>
      <c r="H269" cm="1">
        <f t="array" ref="H269">_xlfn.XLOOKUP(Table81621232528[Bill],Table2[Bill],Table2[Weight?],"Error")</f>
        <v>9</v>
      </c>
    </row>
    <row r="270" spans="1:8" x14ac:dyDescent="0.2">
      <c r="A270" t="s">
        <v>316</v>
      </c>
      <c r="B270" t="s">
        <v>1</v>
      </c>
      <c r="C270" t="s">
        <v>24</v>
      </c>
      <c r="D270" t="s">
        <v>3</v>
      </c>
      <c r="E270">
        <f>IF(_7521[[#This Row],[Vote]]="YEA",1,0)</f>
        <v>0</v>
      </c>
      <c r="F270" cm="1">
        <f t="array" ref="F270">_xlfn.XLOOKUP(Table81621232528[Bill],Table2[Bill],Table2[Agree Value])</f>
        <v>0</v>
      </c>
      <c r="G270">
        <f>IF(_7521[[#This Row],[Value]]=_7521[[#This Row],[Agree]],_7521[[#This Row],[Count]],0)</f>
        <v>9</v>
      </c>
      <c r="H270" cm="1">
        <f t="array" ref="H270">_xlfn.XLOOKUP(Table81621232528[Bill],Table2[Bill],Table2[Weight?],"Error")</f>
        <v>9</v>
      </c>
    </row>
    <row r="271" spans="1:8" x14ac:dyDescent="0.2">
      <c r="A271" t="s">
        <v>317</v>
      </c>
      <c r="B271" t="s">
        <v>5</v>
      </c>
      <c r="C271" t="s">
        <v>2</v>
      </c>
      <c r="D271" t="s">
        <v>7</v>
      </c>
      <c r="E271">
        <f>IF(_7521[[#This Row],[Vote]]="YEA",1,0)</f>
        <v>1</v>
      </c>
      <c r="F271" cm="1">
        <f t="array" ref="F271">_xlfn.XLOOKUP(Table81621232528[Bill],Table2[Bill],Table2[Agree Value])</f>
        <v>0</v>
      </c>
      <c r="G271">
        <f>IF(_7521[[#This Row],[Value]]=_7521[[#This Row],[Agree]],_7521[[#This Row],[Count]],0)</f>
        <v>0</v>
      </c>
      <c r="H271" cm="1">
        <f t="array" ref="H271">_xlfn.XLOOKUP(Table81621232528[Bill],Table2[Bill],Table2[Weight?],"Error")</f>
        <v>9</v>
      </c>
    </row>
    <row r="272" spans="1:8" x14ac:dyDescent="0.2">
      <c r="A272" t="s">
        <v>318</v>
      </c>
      <c r="B272" t="s">
        <v>1</v>
      </c>
      <c r="C272" t="s">
        <v>64</v>
      </c>
      <c r="D272" t="s">
        <v>3</v>
      </c>
      <c r="E272">
        <f>IF(_7521[[#This Row],[Vote]]="YEA",1,0)</f>
        <v>0</v>
      </c>
      <c r="F272" cm="1">
        <f t="array" ref="F272">_xlfn.XLOOKUP(Table81621232528[Bill],Table2[Bill],Table2[Agree Value])</f>
        <v>0</v>
      </c>
      <c r="G272">
        <f>IF(_7521[[#This Row],[Value]]=_7521[[#This Row],[Agree]],_7521[[#This Row],[Count]],0)</f>
        <v>9</v>
      </c>
      <c r="H272" cm="1">
        <f t="array" ref="H272">_xlfn.XLOOKUP(Table81621232528[Bill],Table2[Bill],Table2[Weight?],"Error")</f>
        <v>9</v>
      </c>
    </row>
    <row r="273" spans="1:8" x14ac:dyDescent="0.2">
      <c r="A273" t="s">
        <v>319</v>
      </c>
      <c r="B273" t="s">
        <v>1</v>
      </c>
      <c r="C273" t="s">
        <v>203</v>
      </c>
      <c r="D273" t="s">
        <v>7</v>
      </c>
      <c r="E273">
        <f>IF(_7521[[#This Row],[Vote]]="YEA",1,0)</f>
        <v>1</v>
      </c>
      <c r="F273" cm="1">
        <f t="array" ref="F273">_xlfn.XLOOKUP(Table81621232528[Bill],Table2[Bill],Table2[Agree Value])</f>
        <v>0</v>
      </c>
      <c r="G273">
        <f>IF(_7521[[#This Row],[Value]]=_7521[[#This Row],[Agree]],_7521[[#This Row],[Count]],0)</f>
        <v>0</v>
      </c>
      <c r="H273" cm="1">
        <f t="array" ref="H273">_xlfn.XLOOKUP(Table81621232528[Bill],Table2[Bill],Table2[Weight?],"Error")</f>
        <v>9</v>
      </c>
    </row>
    <row r="274" spans="1:8" x14ac:dyDescent="0.2">
      <c r="A274" t="s">
        <v>320</v>
      </c>
      <c r="B274" t="s">
        <v>1</v>
      </c>
      <c r="C274" t="s">
        <v>64</v>
      </c>
      <c r="D274" t="s">
        <v>3</v>
      </c>
      <c r="E274">
        <f>IF(_7521[[#This Row],[Vote]]="YEA",1,0)</f>
        <v>0</v>
      </c>
      <c r="F274" cm="1">
        <f t="array" ref="F274">_xlfn.XLOOKUP(Table81621232528[Bill],Table2[Bill],Table2[Agree Value])</f>
        <v>0</v>
      </c>
      <c r="G274">
        <f>IF(_7521[[#This Row],[Value]]=_7521[[#This Row],[Agree]],_7521[[#This Row],[Count]],0)</f>
        <v>9</v>
      </c>
      <c r="H274" cm="1">
        <f t="array" ref="H274">_xlfn.XLOOKUP(Table81621232528[Bill],Table2[Bill],Table2[Weight?],"Error")</f>
        <v>9</v>
      </c>
    </row>
    <row r="275" spans="1:8" x14ac:dyDescent="0.2">
      <c r="A275" t="s">
        <v>321</v>
      </c>
      <c r="B275" t="s">
        <v>5</v>
      </c>
      <c r="C275" t="s">
        <v>66</v>
      </c>
      <c r="D275" t="s">
        <v>7</v>
      </c>
      <c r="E275">
        <f>IF(_7521[[#This Row],[Vote]]="YEA",1,0)</f>
        <v>1</v>
      </c>
      <c r="F275" cm="1">
        <f t="array" ref="F275">_xlfn.XLOOKUP(Table81621232528[Bill],Table2[Bill],Table2[Agree Value])</f>
        <v>0</v>
      </c>
      <c r="G275">
        <f>IF(_7521[[#This Row],[Value]]=_7521[[#This Row],[Agree]],_7521[[#This Row],[Count]],0)</f>
        <v>0</v>
      </c>
      <c r="H275" cm="1">
        <f t="array" ref="H275">_xlfn.XLOOKUP(Table81621232528[Bill],Table2[Bill],Table2[Weight?],"Error")</f>
        <v>9</v>
      </c>
    </row>
    <row r="276" spans="1:8" x14ac:dyDescent="0.2">
      <c r="A276" t="s">
        <v>322</v>
      </c>
      <c r="B276" t="s">
        <v>1</v>
      </c>
      <c r="C276" t="s">
        <v>219</v>
      </c>
      <c r="D276" t="s">
        <v>7</v>
      </c>
      <c r="E276">
        <f>IF(_7521[[#This Row],[Vote]]="YEA",1,0)</f>
        <v>1</v>
      </c>
      <c r="F276" cm="1">
        <f t="array" ref="F276">_xlfn.XLOOKUP(Table81621232528[Bill],Table2[Bill],Table2[Agree Value])</f>
        <v>0</v>
      </c>
      <c r="G276">
        <f>IF(_7521[[#This Row],[Value]]=_7521[[#This Row],[Agree]],_7521[[#This Row],[Count]],0)</f>
        <v>0</v>
      </c>
      <c r="H276" cm="1">
        <f t="array" ref="H276">_xlfn.XLOOKUP(Table81621232528[Bill],Table2[Bill],Table2[Weight?],"Error")</f>
        <v>9</v>
      </c>
    </row>
    <row r="277" spans="1:8" x14ac:dyDescent="0.2">
      <c r="A277" t="s">
        <v>323</v>
      </c>
      <c r="B277" t="s">
        <v>5</v>
      </c>
      <c r="C277" t="s">
        <v>62</v>
      </c>
      <c r="D277" t="s">
        <v>7</v>
      </c>
      <c r="E277">
        <f>IF(_7521[[#This Row],[Vote]]="YEA",1,0)</f>
        <v>1</v>
      </c>
      <c r="F277" cm="1">
        <f t="array" ref="F277">_xlfn.XLOOKUP(Table81621232528[Bill],Table2[Bill],Table2[Agree Value])</f>
        <v>0</v>
      </c>
      <c r="G277">
        <f>IF(_7521[[#This Row],[Value]]=_7521[[#This Row],[Agree]],_7521[[#This Row],[Count]],0)</f>
        <v>0</v>
      </c>
      <c r="H277" cm="1">
        <f t="array" ref="H277">_xlfn.XLOOKUP(Table81621232528[Bill],Table2[Bill],Table2[Weight?],"Error")</f>
        <v>9</v>
      </c>
    </row>
    <row r="278" spans="1:8" x14ac:dyDescent="0.2">
      <c r="A278" t="s">
        <v>324</v>
      </c>
      <c r="B278" t="s">
        <v>5</v>
      </c>
      <c r="C278" t="s">
        <v>31</v>
      </c>
      <c r="D278" t="s">
        <v>7</v>
      </c>
      <c r="E278">
        <f>IF(_7521[[#This Row],[Vote]]="YEA",1,0)</f>
        <v>1</v>
      </c>
      <c r="F278" cm="1">
        <f t="array" ref="F278">_xlfn.XLOOKUP(Table81621232528[Bill],Table2[Bill],Table2[Agree Value])</f>
        <v>0</v>
      </c>
      <c r="G278">
        <f>IF(_7521[[#This Row],[Value]]=_7521[[#This Row],[Agree]],_7521[[#This Row],[Count]],0)</f>
        <v>0</v>
      </c>
      <c r="H278" cm="1">
        <f t="array" ref="H278">_xlfn.XLOOKUP(Table81621232528[Bill],Table2[Bill],Table2[Weight?],"Error")</f>
        <v>9</v>
      </c>
    </row>
    <row r="279" spans="1:8" x14ac:dyDescent="0.2">
      <c r="A279" t="s">
        <v>325</v>
      </c>
      <c r="B279" t="s">
        <v>5</v>
      </c>
      <c r="C279" t="s">
        <v>326</v>
      </c>
      <c r="D279" t="s">
        <v>7</v>
      </c>
      <c r="E279">
        <f>IF(_7521[[#This Row],[Vote]]="YEA",1,0)</f>
        <v>1</v>
      </c>
      <c r="F279" cm="1">
        <f t="array" ref="F279">_xlfn.XLOOKUP(Table81621232528[Bill],Table2[Bill],Table2[Agree Value])</f>
        <v>0</v>
      </c>
      <c r="G279">
        <f>IF(_7521[[#This Row],[Value]]=_7521[[#This Row],[Agree]],_7521[[#This Row],[Count]],0)</f>
        <v>0</v>
      </c>
      <c r="H279" cm="1">
        <f t="array" ref="H279">_xlfn.XLOOKUP(Table81621232528[Bill],Table2[Bill],Table2[Weight?],"Error")</f>
        <v>9</v>
      </c>
    </row>
    <row r="280" spans="1:8" x14ac:dyDescent="0.2">
      <c r="A280" t="s">
        <v>327</v>
      </c>
      <c r="B280" t="s">
        <v>5</v>
      </c>
      <c r="C280" t="s">
        <v>164</v>
      </c>
      <c r="D280" t="s">
        <v>7</v>
      </c>
      <c r="E280">
        <f>IF(_7521[[#This Row],[Vote]]="YEA",1,0)</f>
        <v>1</v>
      </c>
      <c r="F280" cm="1">
        <f t="array" ref="F280">_xlfn.XLOOKUP(Table81621232528[Bill],Table2[Bill],Table2[Agree Value])</f>
        <v>0</v>
      </c>
      <c r="G280">
        <f>IF(_7521[[#This Row],[Value]]=_7521[[#This Row],[Agree]],_7521[[#This Row],[Count]],0)</f>
        <v>0</v>
      </c>
      <c r="H280" cm="1">
        <f t="array" ref="H280">_xlfn.XLOOKUP(Table81621232528[Bill],Table2[Bill],Table2[Weight?],"Error")</f>
        <v>9</v>
      </c>
    </row>
    <row r="281" spans="1:8" x14ac:dyDescent="0.2">
      <c r="A281" t="s">
        <v>328</v>
      </c>
      <c r="B281" t="s">
        <v>5</v>
      </c>
      <c r="C281" t="s">
        <v>39</v>
      </c>
      <c r="D281" t="s">
        <v>7</v>
      </c>
      <c r="E281">
        <f>IF(_7521[[#This Row],[Vote]]="YEA",1,0)</f>
        <v>1</v>
      </c>
      <c r="F281" cm="1">
        <f t="array" ref="F281">_xlfn.XLOOKUP(Table81621232528[Bill],Table2[Bill],Table2[Agree Value])</f>
        <v>0</v>
      </c>
      <c r="G281">
        <f>IF(_7521[[#This Row],[Value]]=_7521[[#This Row],[Agree]],_7521[[#This Row],[Count]],0)</f>
        <v>0</v>
      </c>
      <c r="H281" cm="1">
        <f t="array" ref="H281">_xlfn.XLOOKUP(Table81621232528[Bill],Table2[Bill],Table2[Weight?],"Error")</f>
        <v>9</v>
      </c>
    </row>
    <row r="282" spans="1:8" x14ac:dyDescent="0.2">
      <c r="A282" t="s">
        <v>329</v>
      </c>
      <c r="B282" t="s">
        <v>5</v>
      </c>
      <c r="C282" t="s">
        <v>64</v>
      </c>
      <c r="D282" t="s">
        <v>7</v>
      </c>
      <c r="E282">
        <f>IF(_7521[[#This Row],[Vote]]="YEA",1,0)</f>
        <v>1</v>
      </c>
      <c r="F282" cm="1">
        <f t="array" ref="F282">_xlfn.XLOOKUP(Table81621232528[Bill],Table2[Bill],Table2[Agree Value])</f>
        <v>0</v>
      </c>
      <c r="G282">
        <f>IF(_7521[[#This Row],[Value]]=_7521[[#This Row],[Agree]],_7521[[#This Row],[Count]],0)</f>
        <v>0</v>
      </c>
      <c r="H282" cm="1">
        <f t="array" ref="H282">_xlfn.XLOOKUP(Table81621232528[Bill],Table2[Bill],Table2[Weight?],"Error")</f>
        <v>9</v>
      </c>
    </row>
    <row r="283" spans="1:8" x14ac:dyDescent="0.2">
      <c r="A283" t="s">
        <v>330</v>
      </c>
      <c r="B283" t="s">
        <v>5</v>
      </c>
      <c r="C283" t="s">
        <v>45</v>
      </c>
      <c r="D283" t="s">
        <v>7</v>
      </c>
      <c r="E283">
        <f>IF(_7521[[#This Row],[Vote]]="YEA",1,0)</f>
        <v>1</v>
      </c>
      <c r="F283" cm="1">
        <f t="array" ref="F283">_xlfn.XLOOKUP(Table81621232528[Bill],Table2[Bill],Table2[Agree Value])</f>
        <v>0</v>
      </c>
      <c r="G283">
        <f>IF(_7521[[#This Row],[Value]]=_7521[[#This Row],[Agree]],_7521[[#This Row],[Count]],0)</f>
        <v>0</v>
      </c>
      <c r="H283" cm="1">
        <f t="array" ref="H283">_xlfn.XLOOKUP(Table81621232528[Bill],Table2[Bill],Table2[Weight?],"Error")</f>
        <v>9</v>
      </c>
    </row>
    <row r="284" spans="1:8" x14ac:dyDescent="0.2">
      <c r="A284" t="s">
        <v>331</v>
      </c>
      <c r="B284" t="s">
        <v>5</v>
      </c>
      <c r="C284" t="s">
        <v>326</v>
      </c>
      <c r="D284" t="s">
        <v>3</v>
      </c>
      <c r="E284">
        <f>IF(_7521[[#This Row],[Vote]]="YEA",1,0)</f>
        <v>0</v>
      </c>
      <c r="F284" cm="1">
        <f t="array" ref="F284">_xlfn.XLOOKUP(Table81621232528[Bill],Table2[Bill],Table2[Agree Value])</f>
        <v>0</v>
      </c>
      <c r="G284">
        <f>IF(_7521[[#This Row],[Value]]=_7521[[#This Row],[Agree]],_7521[[#This Row],[Count]],0)</f>
        <v>9</v>
      </c>
      <c r="H284" cm="1">
        <f t="array" ref="H284">_xlfn.XLOOKUP(Table81621232528[Bill],Table2[Bill],Table2[Weight?],"Error")</f>
        <v>9</v>
      </c>
    </row>
    <row r="285" spans="1:8" x14ac:dyDescent="0.2">
      <c r="A285" t="s">
        <v>332</v>
      </c>
      <c r="B285" t="s">
        <v>5</v>
      </c>
      <c r="C285" t="s">
        <v>6</v>
      </c>
      <c r="D285" t="s">
        <v>3</v>
      </c>
      <c r="E285">
        <f>IF(_7521[[#This Row],[Vote]]="YEA",1,0)</f>
        <v>0</v>
      </c>
      <c r="F285" cm="1">
        <f t="array" ref="F285">_xlfn.XLOOKUP(Table81621232528[Bill],Table2[Bill],Table2[Agree Value])</f>
        <v>0</v>
      </c>
      <c r="G285">
        <f>IF(_7521[[#This Row],[Value]]=_7521[[#This Row],[Agree]],_7521[[#This Row],[Count]],0)</f>
        <v>9</v>
      </c>
      <c r="H285" cm="1">
        <f t="array" ref="H285">_xlfn.XLOOKUP(Table81621232528[Bill],Table2[Bill],Table2[Weight?],"Error")</f>
        <v>9</v>
      </c>
    </row>
    <row r="286" spans="1:8" x14ac:dyDescent="0.2">
      <c r="A286" t="s">
        <v>333</v>
      </c>
      <c r="B286" t="s">
        <v>5</v>
      </c>
      <c r="C286" t="s">
        <v>129</v>
      </c>
      <c r="D286" t="s">
        <v>7</v>
      </c>
      <c r="E286">
        <f>IF(_7521[[#This Row],[Vote]]="YEA",1,0)</f>
        <v>1</v>
      </c>
      <c r="F286" cm="1">
        <f t="array" ref="F286">_xlfn.XLOOKUP(Table81621232528[Bill],Table2[Bill],Table2[Agree Value])</f>
        <v>0</v>
      </c>
      <c r="G286">
        <f>IF(_7521[[#This Row],[Value]]=_7521[[#This Row],[Agree]],_7521[[#This Row],[Count]],0)</f>
        <v>0</v>
      </c>
      <c r="H286" cm="1">
        <f t="array" ref="H286">_xlfn.XLOOKUP(Table81621232528[Bill],Table2[Bill],Table2[Weight?],"Error")</f>
        <v>9</v>
      </c>
    </row>
    <row r="287" spans="1:8" x14ac:dyDescent="0.2">
      <c r="A287" t="s">
        <v>334</v>
      </c>
      <c r="B287" t="s">
        <v>1</v>
      </c>
      <c r="C287" t="s">
        <v>169</v>
      </c>
      <c r="D287" t="s">
        <v>3</v>
      </c>
      <c r="E287">
        <f>IF(_7521[[#This Row],[Vote]]="YEA",1,0)</f>
        <v>0</v>
      </c>
      <c r="F287" cm="1">
        <f t="array" ref="F287">_xlfn.XLOOKUP(Table81621232528[Bill],Table2[Bill],Table2[Agree Value])</f>
        <v>0</v>
      </c>
      <c r="G287">
        <f>IF(_7521[[#This Row],[Value]]=_7521[[#This Row],[Agree]],_7521[[#This Row],[Count]],0)</f>
        <v>9</v>
      </c>
      <c r="H287" cm="1">
        <f t="array" ref="H287">_xlfn.XLOOKUP(Table81621232528[Bill],Table2[Bill],Table2[Weight?],"Error")</f>
        <v>9</v>
      </c>
    </row>
    <row r="288" spans="1:8" x14ac:dyDescent="0.2">
      <c r="A288" t="s">
        <v>335</v>
      </c>
      <c r="B288" t="s">
        <v>5</v>
      </c>
      <c r="C288" t="s">
        <v>15</v>
      </c>
      <c r="D288" t="s">
        <v>7</v>
      </c>
      <c r="E288">
        <f>IF(_7521[[#This Row],[Vote]]="YEA",1,0)</f>
        <v>1</v>
      </c>
      <c r="F288" cm="1">
        <f t="array" ref="F288">_xlfn.XLOOKUP(Table81621232528[Bill],Table2[Bill],Table2[Agree Value])</f>
        <v>0</v>
      </c>
      <c r="G288">
        <f>IF(_7521[[#This Row],[Value]]=_7521[[#This Row],[Agree]],_7521[[#This Row],[Count]],0)</f>
        <v>0</v>
      </c>
      <c r="H288" cm="1">
        <f t="array" ref="H288">_xlfn.XLOOKUP(Table81621232528[Bill],Table2[Bill],Table2[Weight?],"Error")</f>
        <v>9</v>
      </c>
    </row>
    <row r="289" spans="1:8" x14ac:dyDescent="0.2">
      <c r="A289" t="s">
        <v>336</v>
      </c>
      <c r="B289" t="s">
        <v>1</v>
      </c>
      <c r="C289" t="s">
        <v>64</v>
      </c>
      <c r="D289" t="s">
        <v>7</v>
      </c>
      <c r="E289">
        <f>IF(_7521[[#This Row],[Vote]]="YEA",1,0)</f>
        <v>1</v>
      </c>
      <c r="F289" cm="1">
        <f t="array" ref="F289">_xlfn.XLOOKUP(Table81621232528[Bill],Table2[Bill],Table2[Agree Value])</f>
        <v>0</v>
      </c>
      <c r="G289">
        <f>IF(_7521[[#This Row],[Value]]=_7521[[#This Row],[Agree]],_7521[[#This Row],[Count]],0)</f>
        <v>0</v>
      </c>
      <c r="H289" cm="1">
        <f t="array" ref="H289">_xlfn.XLOOKUP(Table81621232528[Bill],Table2[Bill],Table2[Weight?],"Error")</f>
        <v>9</v>
      </c>
    </row>
    <row r="290" spans="1:8" x14ac:dyDescent="0.2">
      <c r="A290" t="s">
        <v>337</v>
      </c>
      <c r="B290" t="s">
        <v>1</v>
      </c>
      <c r="C290" t="s">
        <v>39</v>
      </c>
      <c r="D290" t="s">
        <v>7</v>
      </c>
      <c r="E290">
        <f>IF(_7521[[#This Row],[Vote]]="YEA",1,0)</f>
        <v>1</v>
      </c>
      <c r="F290" cm="1">
        <f t="array" ref="F290">_xlfn.XLOOKUP(Table81621232528[Bill],Table2[Bill],Table2[Agree Value])</f>
        <v>0</v>
      </c>
      <c r="G290">
        <f>IF(_7521[[#This Row],[Value]]=_7521[[#This Row],[Agree]],_7521[[#This Row],[Count]],0)</f>
        <v>0</v>
      </c>
      <c r="H290" cm="1">
        <f t="array" ref="H290">_xlfn.XLOOKUP(Table81621232528[Bill],Table2[Bill],Table2[Weight?],"Error")</f>
        <v>9</v>
      </c>
    </row>
    <row r="291" spans="1:8" x14ac:dyDescent="0.2">
      <c r="A291" t="s">
        <v>338</v>
      </c>
      <c r="B291" t="s">
        <v>1</v>
      </c>
      <c r="C291" t="s">
        <v>24</v>
      </c>
      <c r="D291" t="s">
        <v>7</v>
      </c>
      <c r="E291">
        <f>IF(_7521[[#This Row],[Vote]]="YEA",1,0)</f>
        <v>1</v>
      </c>
      <c r="F291" cm="1">
        <f t="array" ref="F291">_xlfn.XLOOKUP(Table81621232528[Bill],Table2[Bill],Table2[Agree Value])</f>
        <v>0</v>
      </c>
      <c r="G291">
        <f>IF(_7521[[#This Row],[Value]]=_7521[[#This Row],[Agree]],_7521[[#This Row],[Count]],0)</f>
        <v>0</v>
      </c>
      <c r="H291" cm="1">
        <f t="array" ref="H291">_xlfn.XLOOKUP(Table81621232528[Bill],Table2[Bill],Table2[Weight?],"Error")</f>
        <v>9</v>
      </c>
    </row>
    <row r="292" spans="1:8" x14ac:dyDescent="0.2">
      <c r="A292" t="s">
        <v>339</v>
      </c>
      <c r="B292" t="s">
        <v>1</v>
      </c>
      <c r="C292" t="s">
        <v>29</v>
      </c>
      <c r="D292" t="s">
        <v>7</v>
      </c>
      <c r="E292">
        <f>IF(_7521[[#This Row],[Vote]]="YEA",1,0)</f>
        <v>1</v>
      </c>
      <c r="F292" cm="1">
        <f t="array" ref="F292">_xlfn.XLOOKUP(Table81621232528[Bill],Table2[Bill],Table2[Agree Value])</f>
        <v>0</v>
      </c>
      <c r="G292">
        <f>IF(_7521[[#This Row],[Value]]=_7521[[#This Row],[Agree]],_7521[[#This Row],[Count]],0)</f>
        <v>0</v>
      </c>
      <c r="H292" cm="1">
        <f t="array" ref="H292">_xlfn.XLOOKUP(Table81621232528[Bill],Table2[Bill],Table2[Weight?],"Error")</f>
        <v>9</v>
      </c>
    </row>
    <row r="293" spans="1:8" x14ac:dyDescent="0.2">
      <c r="A293" t="s">
        <v>340</v>
      </c>
      <c r="B293" t="s">
        <v>1</v>
      </c>
      <c r="C293" t="s">
        <v>9</v>
      </c>
      <c r="D293" t="s">
        <v>3</v>
      </c>
      <c r="E293">
        <f>IF(_7521[[#This Row],[Vote]]="YEA",1,0)</f>
        <v>0</v>
      </c>
      <c r="F293" cm="1">
        <f t="array" ref="F293">_xlfn.XLOOKUP(Table81621232528[Bill],Table2[Bill],Table2[Agree Value])</f>
        <v>0</v>
      </c>
      <c r="G293">
        <f>IF(_7521[[#This Row],[Value]]=_7521[[#This Row],[Agree]],_7521[[#This Row],[Count]],0)</f>
        <v>9</v>
      </c>
      <c r="H293" cm="1">
        <f t="array" ref="H293">_xlfn.XLOOKUP(Table81621232528[Bill],Table2[Bill],Table2[Weight?],"Error")</f>
        <v>9</v>
      </c>
    </row>
    <row r="294" spans="1:8" x14ac:dyDescent="0.2">
      <c r="A294" t="s">
        <v>341</v>
      </c>
      <c r="B294" t="s">
        <v>5</v>
      </c>
      <c r="C294" t="s">
        <v>2</v>
      </c>
      <c r="D294" t="s">
        <v>7</v>
      </c>
      <c r="E294">
        <f>IF(_7521[[#This Row],[Vote]]="YEA",1,0)</f>
        <v>1</v>
      </c>
      <c r="F294" cm="1">
        <f t="array" ref="F294">_xlfn.XLOOKUP(Table81621232528[Bill],Table2[Bill],Table2[Agree Value])</f>
        <v>0</v>
      </c>
      <c r="G294">
        <f>IF(_7521[[#This Row],[Value]]=_7521[[#This Row],[Agree]],_7521[[#This Row],[Count]],0)</f>
        <v>0</v>
      </c>
      <c r="H294" cm="1">
        <f t="array" ref="H294">_xlfn.XLOOKUP(Table81621232528[Bill],Table2[Bill],Table2[Weight?],"Error")</f>
        <v>9</v>
      </c>
    </row>
    <row r="295" spans="1:8" x14ac:dyDescent="0.2">
      <c r="A295" t="s">
        <v>342</v>
      </c>
      <c r="B295" t="s">
        <v>1</v>
      </c>
      <c r="C295" t="s">
        <v>64</v>
      </c>
      <c r="D295" t="s">
        <v>3</v>
      </c>
      <c r="E295">
        <f>IF(_7521[[#This Row],[Vote]]="YEA",1,0)</f>
        <v>0</v>
      </c>
      <c r="F295" cm="1">
        <f t="array" ref="F295">_xlfn.XLOOKUP(Table81621232528[Bill],Table2[Bill],Table2[Agree Value])</f>
        <v>0</v>
      </c>
      <c r="G295">
        <f>IF(_7521[[#This Row],[Value]]=_7521[[#This Row],[Agree]],_7521[[#This Row],[Count]],0)</f>
        <v>9</v>
      </c>
      <c r="H295" cm="1">
        <f t="array" ref="H295">_xlfn.XLOOKUP(Table81621232528[Bill],Table2[Bill],Table2[Weight?],"Error")</f>
        <v>9</v>
      </c>
    </row>
    <row r="296" spans="1:8" x14ac:dyDescent="0.2">
      <c r="A296" t="s">
        <v>343</v>
      </c>
      <c r="B296" t="s">
        <v>1</v>
      </c>
      <c r="C296" t="s">
        <v>9</v>
      </c>
      <c r="D296" t="s">
        <v>7</v>
      </c>
      <c r="E296">
        <f>IF(_7521[[#This Row],[Vote]]="YEA",1,0)</f>
        <v>1</v>
      </c>
      <c r="F296" cm="1">
        <f t="array" ref="F296">_xlfn.XLOOKUP(Table81621232528[Bill],Table2[Bill],Table2[Agree Value])</f>
        <v>0</v>
      </c>
      <c r="G296">
        <f>IF(_7521[[#This Row],[Value]]=_7521[[#This Row],[Agree]],_7521[[#This Row],[Count]],0)</f>
        <v>0</v>
      </c>
      <c r="H296" cm="1">
        <f t="array" ref="H296">_xlfn.XLOOKUP(Table81621232528[Bill],Table2[Bill],Table2[Weight?],"Error")</f>
        <v>9</v>
      </c>
    </row>
    <row r="297" spans="1:8" x14ac:dyDescent="0.2">
      <c r="A297" t="s">
        <v>344</v>
      </c>
      <c r="B297" t="s">
        <v>1</v>
      </c>
      <c r="C297" t="s">
        <v>24</v>
      </c>
      <c r="D297" t="s">
        <v>3</v>
      </c>
      <c r="E297">
        <f>IF(_7521[[#This Row],[Vote]]="YEA",1,0)</f>
        <v>0</v>
      </c>
      <c r="F297" cm="1">
        <f t="array" ref="F297">_xlfn.XLOOKUP(Table81621232528[Bill],Table2[Bill],Table2[Agree Value])</f>
        <v>0</v>
      </c>
      <c r="G297">
        <f>IF(_7521[[#This Row],[Value]]=_7521[[#This Row],[Agree]],_7521[[#This Row],[Count]],0)</f>
        <v>9</v>
      </c>
      <c r="H297" cm="1">
        <f t="array" ref="H297">_xlfn.XLOOKUP(Table81621232528[Bill],Table2[Bill],Table2[Weight?],"Error")</f>
        <v>9</v>
      </c>
    </row>
    <row r="298" spans="1:8" x14ac:dyDescent="0.2">
      <c r="A298" t="s">
        <v>345</v>
      </c>
      <c r="B298" t="s">
        <v>1</v>
      </c>
      <c r="C298" t="s">
        <v>59</v>
      </c>
      <c r="D298" t="s">
        <v>7</v>
      </c>
      <c r="E298">
        <f>IF(_7521[[#This Row],[Vote]]="YEA",1,0)</f>
        <v>1</v>
      </c>
      <c r="F298" cm="1">
        <f t="array" ref="F298">_xlfn.XLOOKUP(Table81621232528[Bill],Table2[Bill],Table2[Agree Value])</f>
        <v>0</v>
      </c>
      <c r="G298">
        <f>IF(_7521[[#This Row],[Value]]=_7521[[#This Row],[Agree]],_7521[[#This Row],[Count]],0)</f>
        <v>0</v>
      </c>
      <c r="H298" cm="1">
        <f t="array" ref="H298">_xlfn.XLOOKUP(Table81621232528[Bill],Table2[Bill],Table2[Weight?],"Error")</f>
        <v>9</v>
      </c>
    </row>
    <row r="299" spans="1:8" x14ac:dyDescent="0.2">
      <c r="A299" t="s">
        <v>346</v>
      </c>
      <c r="B299" t="s">
        <v>5</v>
      </c>
      <c r="C299" t="s">
        <v>15</v>
      </c>
      <c r="D299" t="s">
        <v>7</v>
      </c>
      <c r="E299">
        <f>IF(_7521[[#This Row],[Vote]]="YEA",1,0)</f>
        <v>1</v>
      </c>
      <c r="F299" cm="1">
        <f t="array" ref="F299">_xlfn.XLOOKUP(Table81621232528[Bill],Table2[Bill],Table2[Agree Value])</f>
        <v>0</v>
      </c>
      <c r="G299">
        <f>IF(_7521[[#This Row],[Value]]=_7521[[#This Row],[Agree]],_7521[[#This Row],[Count]],0)</f>
        <v>0</v>
      </c>
      <c r="H299" cm="1">
        <f t="array" ref="H299">_xlfn.XLOOKUP(Table81621232528[Bill],Table2[Bill],Table2[Weight?],"Error")</f>
        <v>9</v>
      </c>
    </row>
    <row r="300" spans="1:8" x14ac:dyDescent="0.2">
      <c r="A300" t="s">
        <v>347</v>
      </c>
      <c r="B300" t="s">
        <v>5</v>
      </c>
      <c r="C300" t="s">
        <v>141</v>
      </c>
      <c r="D300" t="s">
        <v>7</v>
      </c>
      <c r="E300">
        <f>IF(_7521[[#This Row],[Vote]]="YEA",1,0)</f>
        <v>1</v>
      </c>
      <c r="F300" cm="1">
        <f t="array" ref="F300">_xlfn.XLOOKUP(Table81621232528[Bill],Table2[Bill],Table2[Agree Value])</f>
        <v>0</v>
      </c>
      <c r="G300">
        <f>IF(_7521[[#This Row],[Value]]=_7521[[#This Row],[Agree]],_7521[[#This Row],[Count]],0)</f>
        <v>0</v>
      </c>
      <c r="H300" cm="1">
        <f t="array" ref="H300">_xlfn.XLOOKUP(Table81621232528[Bill],Table2[Bill],Table2[Weight?],"Error")</f>
        <v>9</v>
      </c>
    </row>
    <row r="301" spans="1:8" x14ac:dyDescent="0.2">
      <c r="A301" t="s">
        <v>348</v>
      </c>
      <c r="B301" t="s">
        <v>1</v>
      </c>
      <c r="C301" t="s">
        <v>2</v>
      </c>
      <c r="D301" t="s">
        <v>7</v>
      </c>
      <c r="E301">
        <f>IF(_7521[[#This Row],[Vote]]="YEA",1,0)</f>
        <v>1</v>
      </c>
      <c r="F301" cm="1">
        <f t="array" ref="F301">_xlfn.XLOOKUP(Table81621232528[Bill],Table2[Bill],Table2[Agree Value])</f>
        <v>0</v>
      </c>
      <c r="G301">
        <f>IF(_7521[[#This Row],[Value]]=_7521[[#This Row],[Agree]],_7521[[#This Row],[Count]],0)</f>
        <v>0</v>
      </c>
      <c r="H301" cm="1">
        <f t="array" ref="H301">_xlfn.XLOOKUP(Table81621232528[Bill],Table2[Bill],Table2[Weight?],"Error")</f>
        <v>9</v>
      </c>
    </row>
    <row r="302" spans="1:8" x14ac:dyDescent="0.2">
      <c r="A302" t="s">
        <v>349</v>
      </c>
      <c r="B302" t="s">
        <v>1</v>
      </c>
      <c r="C302" t="s">
        <v>203</v>
      </c>
      <c r="D302" t="s">
        <v>7</v>
      </c>
      <c r="E302">
        <f>IF(_7521[[#This Row],[Vote]]="YEA",1,0)</f>
        <v>1</v>
      </c>
      <c r="F302" cm="1">
        <f t="array" ref="F302">_xlfn.XLOOKUP(Table81621232528[Bill],Table2[Bill],Table2[Agree Value])</f>
        <v>0</v>
      </c>
      <c r="G302">
        <f>IF(_7521[[#This Row],[Value]]=_7521[[#This Row],[Agree]],_7521[[#This Row],[Count]],0)</f>
        <v>0</v>
      </c>
      <c r="H302" cm="1">
        <f t="array" ref="H302">_xlfn.XLOOKUP(Table81621232528[Bill],Table2[Bill],Table2[Weight?],"Error")</f>
        <v>9</v>
      </c>
    </row>
    <row r="303" spans="1:8" x14ac:dyDescent="0.2">
      <c r="A303" t="s">
        <v>350</v>
      </c>
      <c r="B303" t="s">
        <v>5</v>
      </c>
      <c r="C303" t="s">
        <v>108</v>
      </c>
      <c r="D303" t="s">
        <v>7</v>
      </c>
      <c r="E303">
        <f>IF(_7521[[#This Row],[Vote]]="YEA",1,0)</f>
        <v>1</v>
      </c>
      <c r="F303" cm="1">
        <f t="array" ref="F303">_xlfn.XLOOKUP(Table81621232528[Bill],Table2[Bill],Table2[Agree Value])</f>
        <v>0</v>
      </c>
      <c r="G303">
        <f>IF(_7521[[#This Row],[Value]]=_7521[[#This Row],[Agree]],_7521[[#This Row],[Count]],0)</f>
        <v>0</v>
      </c>
      <c r="H303" cm="1">
        <f t="array" ref="H303">_xlfn.XLOOKUP(Table81621232528[Bill],Table2[Bill],Table2[Weight?],"Error")</f>
        <v>9</v>
      </c>
    </row>
    <row r="304" spans="1:8" x14ac:dyDescent="0.2">
      <c r="A304" t="s">
        <v>351</v>
      </c>
      <c r="B304" t="s">
        <v>5</v>
      </c>
      <c r="C304" t="s">
        <v>164</v>
      </c>
      <c r="D304" t="s">
        <v>7</v>
      </c>
      <c r="E304">
        <f>IF(_7521[[#This Row],[Vote]]="YEA",1,0)</f>
        <v>1</v>
      </c>
      <c r="F304" cm="1">
        <f t="array" ref="F304">_xlfn.XLOOKUP(Table81621232528[Bill],Table2[Bill],Table2[Agree Value])</f>
        <v>0</v>
      </c>
      <c r="G304">
        <f>IF(_7521[[#This Row],[Value]]=_7521[[#This Row],[Agree]],_7521[[#This Row],[Count]],0)</f>
        <v>0</v>
      </c>
      <c r="H304" cm="1">
        <f t="array" ref="H304">_xlfn.XLOOKUP(Table81621232528[Bill],Table2[Bill],Table2[Weight?],"Error")</f>
        <v>9</v>
      </c>
    </row>
    <row r="305" spans="1:8" x14ac:dyDescent="0.2">
      <c r="A305" t="s">
        <v>352</v>
      </c>
      <c r="B305" t="s">
        <v>5</v>
      </c>
      <c r="C305" t="s">
        <v>9</v>
      </c>
      <c r="D305" t="s">
        <v>7</v>
      </c>
      <c r="E305">
        <f>IF(_7521[[#This Row],[Vote]]="YEA",1,0)</f>
        <v>1</v>
      </c>
      <c r="F305" cm="1">
        <f t="array" ref="F305">_xlfn.XLOOKUP(Table81621232528[Bill],Table2[Bill],Table2[Agree Value])</f>
        <v>0</v>
      </c>
      <c r="G305">
        <f>IF(_7521[[#This Row],[Value]]=_7521[[#This Row],[Agree]],_7521[[#This Row],[Count]],0)</f>
        <v>0</v>
      </c>
      <c r="H305" cm="1">
        <f t="array" ref="H305">_xlfn.XLOOKUP(Table81621232528[Bill],Table2[Bill],Table2[Weight?],"Error")</f>
        <v>9</v>
      </c>
    </row>
    <row r="306" spans="1:8" x14ac:dyDescent="0.2">
      <c r="A306" t="s">
        <v>353</v>
      </c>
      <c r="B306" t="s">
        <v>1</v>
      </c>
      <c r="C306" t="s">
        <v>64</v>
      </c>
      <c r="D306" t="s">
        <v>3</v>
      </c>
      <c r="E306">
        <f>IF(_7521[[#This Row],[Vote]]="YEA",1,0)</f>
        <v>0</v>
      </c>
      <c r="F306" cm="1">
        <f t="array" ref="F306">_xlfn.XLOOKUP(Table81621232528[Bill],Table2[Bill],Table2[Agree Value])</f>
        <v>0</v>
      </c>
      <c r="G306">
        <f>IF(_7521[[#This Row],[Value]]=_7521[[#This Row],[Agree]],_7521[[#This Row],[Count]],0)</f>
        <v>9</v>
      </c>
      <c r="H306" cm="1">
        <f t="array" ref="H306">_xlfn.XLOOKUP(Table81621232528[Bill],Table2[Bill],Table2[Weight?],"Error")</f>
        <v>9</v>
      </c>
    </row>
    <row r="307" spans="1:8" x14ac:dyDescent="0.2">
      <c r="A307" t="s">
        <v>354</v>
      </c>
      <c r="B307" t="s">
        <v>5</v>
      </c>
      <c r="C307" t="s">
        <v>75</v>
      </c>
      <c r="D307" t="s">
        <v>400</v>
      </c>
      <c r="E307">
        <f>IF(_7521[[#This Row],[Vote]]="YEA",1,0)</f>
        <v>0</v>
      </c>
      <c r="F307" cm="1">
        <f t="array" ref="F307">_xlfn.XLOOKUP(Table81621232528[Bill],Table2[Bill],Table2[Agree Value])</f>
        <v>0</v>
      </c>
      <c r="G307">
        <f>IF(_7521[[#This Row],[Value]]=_7521[[#This Row],[Agree]],_7521[[#This Row],[Count]],0)</f>
        <v>9</v>
      </c>
      <c r="H307" cm="1">
        <f t="array" ref="H307">_xlfn.XLOOKUP(Table81621232528[Bill],Table2[Bill],Table2[Weight?],"Error")</f>
        <v>9</v>
      </c>
    </row>
    <row r="308" spans="1:8" x14ac:dyDescent="0.2">
      <c r="A308" t="s">
        <v>355</v>
      </c>
      <c r="B308" t="s">
        <v>1</v>
      </c>
      <c r="C308" t="s">
        <v>120</v>
      </c>
      <c r="D308" t="s">
        <v>3</v>
      </c>
      <c r="E308">
        <f>IF(_7521[[#This Row],[Vote]]="YEA",1,0)</f>
        <v>0</v>
      </c>
      <c r="F308" cm="1">
        <f t="array" ref="F308">_xlfn.XLOOKUP(Table81621232528[Bill],Table2[Bill],Table2[Agree Value])</f>
        <v>0</v>
      </c>
      <c r="G308">
        <f>IF(_7521[[#This Row],[Value]]=_7521[[#This Row],[Agree]],_7521[[#This Row],[Count]],0)</f>
        <v>9</v>
      </c>
      <c r="H308" cm="1">
        <f t="array" ref="H308">_xlfn.XLOOKUP(Table81621232528[Bill],Table2[Bill],Table2[Weight?],"Error")</f>
        <v>9</v>
      </c>
    </row>
    <row r="309" spans="1:8" x14ac:dyDescent="0.2">
      <c r="A309" t="s">
        <v>356</v>
      </c>
      <c r="B309" t="s">
        <v>5</v>
      </c>
      <c r="C309" t="s">
        <v>129</v>
      </c>
      <c r="D309" t="s">
        <v>7</v>
      </c>
      <c r="E309">
        <f>IF(_7521[[#This Row],[Vote]]="YEA",1,0)</f>
        <v>1</v>
      </c>
      <c r="F309" cm="1">
        <f t="array" ref="F309">_xlfn.XLOOKUP(Table81621232528[Bill],Table2[Bill],Table2[Agree Value])</f>
        <v>0</v>
      </c>
      <c r="G309">
        <f>IF(_7521[[#This Row],[Value]]=_7521[[#This Row],[Agree]],_7521[[#This Row],[Count]],0)</f>
        <v>0</v>
      </c>
      <c r="H309" cm="1">
        <f t="array" ref="H309">_xlfn.XLOOKUP(Table81621232528[Bill],Table2[Bill],Table2[Weight?],"Error")</f>
        <v>9</v>
      </c>
    </row>
    <row r="310" spans="1:8" x14ac:dyDescent="0.2">
      <c r="A310" t="s">
        <v>357</v>
      </c>
      <c r="B310" t="s">
        <v>1</v>
      </c>
      <c r="C310" t="s">
        <v>203</v>
      </c>
      <c r="D310" t="s">
        <v>7</v>
      </c>
      <c r="E310">
        <f>IF(_7521[[#This Row],[Vote]]="YEA",1,0)</f>
        <v>1</v>
      </c>
      <c r="F310" cm="1">
        <f t="array" ref="F310">_xlfn.XLOOKUP(Table81621232528[Bill],Table2[Bill],Table2[Agree Value])</f>
        <v>0</v>
      </c>
      <c r="G310">
        <f>IF(_7521[[#This Row],[Value]]=_7521[[#This Row],[Agree]],_7521[[#This Row],[Count]],0)</f>
        <v>0</v>
      </c>
      <c r="H310" cm="1">
        <f t="array" ref="H310">_xlfn.XLOOKUP(Table81621232528[Bill],Table2[Bill],Table2[Weight?],"Error")</f>
        <v>9</v>
      </c>
    </row>
    <row r="311" spans="1:8" x14ac:dyDescent="0.2">
      <c r="A311" t="s">
        <v>358</v>
      </c>
      <c r="B311" t="s">
        <v>5</v>
      </c>
      <c r="C311" t="s">
        <v>6</v>
      </c>
      <c r="D311" t="s">
        <v>7</v>
      </c>
      <c r="E311">
        <f>IF(_7521[[#This Row],[Vote]]="YEA",1,0)</f>
        <v>1</v>
      </c>
      <c r="F311" cm="1">
        <f t="array" ref="F311">_xlfn.XLOOKUP(Table81621232528[Bill],Table2[Bill],Table2[Agree Value])</f>
        <v>0</v>
      </c>
      <c r="G311">
        <f>IF(_7521[[#This Row],[Value]]=_7521[[#This Row],[Agree]],_7521[[#This Row],[Count]],0)</f>
        <v>0</v>
      </c>
      <c r="H311" cm="1">
        <f t="array" ref="H311">_xlfn.XLOOKUP(Table81621232528[Bill],Table2[Bill],Table2[Weight?],"Error")</f>
        <v>9</v>
      </c>
    </row>
    <row r="312" spans="1:8" x14ac:dyDescent="0.2">
      <c r="A312" t="s">
        <v>359</v>
      </c>
      <c r="B312" t="s">
        <v>1</v>
      </c>
      <c r="C312" t="s">
        <v>9</v>
      </c>
      <c r="D312" t="s">
        <v>7</v>
      </c>
      <c r="E312">
        <f>IF(_7521[[#This Row],[Vote]]="YEA",1,0)</f>
        <v>1</v>
      </c>
      <c r="F312" cm="1">
        <f t="array" ref="F312">_xlfn.XLOOKUP(Table81621232528[Bill],Table2[Bill],Table2[Agree Value])</f>
        <v>0</v>
      </c>
      <c r="G312">
        <f>IF(_7521[[#This Row],[Value]]=_7521[[#This Row],[Agree]],_7521[[#This Row],[Count]],0)</f>
        <v>0</v>
      </c>
      <c r="H312" cm="1">
        <f t="array" ref="H312">_xlfn.XLOOKUP(Table81621232528[Bill],Table2[Bill],Table2[Weight?],"Error")</f>
        <v>9</v>
      </c>
    </row>
    <row r="313" spans="1:8" x14ac:dyDescent="0.2">
      <c r="A313" t="s">
        <v>360</v>
      </c>
      <c r="B313" t="s">
        <v>1</v>
      </c>
      <c r="C313" t="s">
        <v>269</v>
      </c>
      <c r="D313" t="s">
        <v>7</v>
      </c>
      <c r="E313">
        <f>IF(_7521[[#This Row],[Vote]]="YEA",1,0)</f>
        <v>1</v>
      </c>
      <c r="F313" cm="1">
        <f t="array" ref="F313">_xlfn.XLOOKUP(Table81621232528[Bill],Table2[Bill],Table2[Agree Value])</f>
        <v>0</v>
      </c>
      <c r="G313">
        <f>IF(_7521[[#This Row],[Value]]=_7521[[#This Row],[Agree]],_7521[[#This Row],[Count]],0)</f>
        <v>0</v>
      </c>
      <c r="H313" cm="1">
        <f t="array" ref="H313">_xlfn.XLOOKUP(Table81621232528[Bill],Table2[Bill],Table2[Weight?],"Error")</f>
        <v>9</v>
      </c>
    </row>
    <row r="314" spans="1:8" x14ac:dyDescent="0.2">
      <c r="A314" t="s">
        <v>361</v>
      </c>
      <c r="B314" t="s">
        <v>1</v>
      </c>
      <c r="C314" t="s">
        <v>203</v>
      </c>
      <c r="D314" t="s">
        <v>7</v>
      </c>
      <c r="E314">
        <f>IF(_7521[[#This Row],[Vote]]="YEA",1,0)</f>
        <v>1</v>
      </c>
      <c r="F314" cm="1">
        <f t="array" ref="F314">_xlfn.XLOOKUP(Table81621232528[Bill],Table2[Bill],Table2[Agree Value])</f>
        <v>0</v>
      </c>
      <c r="G314">
        <f>IF(_7521[[#This Row],[Value]]=_7521[[#This Row],[Agree]],_7521[[#This Row],[Count]],0)</f>
        <v>0</v>
      </c>
      <c r="H314" cm="1">
        <f t="array" ref="H314">_xlfn.XLOOKUP(Table81621232528[Bill],Table2[Bill],Table2[Weight?],"Error")</f>
        <v>9</v>
      </c>
    </row>
    <row r="315" spans="1:8" x14ac:dyDescent="0.2">
      <c r="A315" t="s">
        <v>362</v>
      </c>
      <c r="B315" t="s">
        <v>1</v>
      </c>
      <c r="C315" t="s">
        <v>203</v>
      </c>
      <c r="D315" t="s">
        <v>7</v>
      </c>
      <c r="E315">
        <f>IF(_7521[[#This Row],[Vote]]="YEA",1,0)</f>
        <v>1</v>
      </c>
      <c r="F315" cm="1">
        <f t="array" ref="F315">_xlfn.XLOOKUP(Table81621232528[Bill],Table2[Bill],Table2[Agree Value])</f>
        <v>0</v>
      </c>
      <c r="G315">
        <f>IF(_7521[[#This Row],[Value]]=_7521[[#This Row],[Agree]],_7521[[#This Row],[Count]],0)</f>
        <v>0</v>
      </c>
      <c r="H315" cm="1">
        <f t="array" ref="H315">_xlfn.XLOOKUP(Table81621232528[Bill],Table2[Bill],Table2[Weight?],"Error")</f>
        <v>9</v>
      </c>
    </row>
    <row r="316" spans="1:8" x14ac:dyDescent="0.2">
      <c r="A316" t="s">
        <v>363</v>
      </c>
      <c r="B316" t="s">
        <v>1</v>
      </c>
      <c r="C316" t="s">
        <v>9</v>
      </c>
      <c r="D316" t="s">
        <v>7</v>
      </c>
      <c r="E316">
        <f>IF(_7521[[#This Row],[Vote]]="YEA",1,0)</f>
        <v>1</v>
      </c>
      <c r="F316" cm="1">
        <f t="array" ref="F316">_xlfn.XLOOKUP(Table81621232528[Bill],Table2[Bill],Table2[Agree Value])</f>
        <v>0</v>
      </c>
      <c r="G316">
        <f>IF(_7521[[#This Row],[Value]]=_7521[[#This Row],[Agree]],_7521[[#This Row],[Count]],0)</f>
        <v>0</v>
      </c>
      <c r="H316" cm="1">
        <f t="array" ref="H316">_xlfn.XLOOKUP(Table81621232528[Bill],Table2[Bill],Table2[Weight?],"Error")</f>
        <v>9</v>
      </c>
    </row>
    <row r="317" spans="1:8" x14ac:dyDescent="0.2">
      <c r="A317" t="s">
        <v>364</v>
      </c>
      <c r="B317" t="s">
        <v>1</v>
      </c>
      <c r="C317" t="s">
        <v>365</v>
      </c>
      <c r="D317" t="s">
        <v>7</v>
      </c>
      <c r="E317">
        <f>IF(_7521[[#This Row],[Vote]]="YEA",1,0)</f>
        <v>1</v>
      </c>
      <c r="F317" cm="1">
        <f t="array" ref="F317">_xlfn.XLOOKUP(Table81621232528[Bill],Table2[Bill],Table2[Agree Value])</f>
        <v>0</v>
      </c>
      <c r="G317">
        <f>IF(_7521[[#This Row],[Value]]=_7521[[#This Row],[Agree]],_7521[[#This Row],[Count]],0)</f>
        <v>0</v>
      </c>
      <c r="H317" cm="1">
        <f t="array" ref="H317">_xlfn.XLOOKUP(Table81621232528[Bill],Table2[Bill],Table2[Weight?],"Error")</f>
        <v>9</v>
      </c>
    </row>
    <row r="318" spans="1:8" x14ac:dyDescent="0.2">
      <c r="A318" t="s">
        <v>366</v>
      </c>
      <c r="B318" t="s">
        <v>5</v>
      </c>
      <c r="C318" t="s">
        <v>29</v>
      </c>
      <c r="D318" t="s">
        <v>7</v>
      </c>
      <c r="E318">
        <f>IF(_7521[[#This Row],[Vote]]="YEA",1,0)</f>
        <v>1</v>
      </c>
      <c r="F318" cm="1">
        <f t="array" ref="F318">_xlfn.XLOOKUP(Table81621232528[Bill],Table2[Bill],Table2[Agree Value])</f>
        <v>0</v>
      </c>
      <c r="G318">
        <f>IF(_7521[[#This Row],[Value]]=_7521[[#This Row],[Agree]],_7521[[#This Row],[Count]],0)</f>
        <v>0</v>
      </c>
      <c r="H318" cm="1">
        <f t="array" ref="H318">_xlfn.XLOOKUP(Table81621232528[Bill],Table2[Bill],Table2[Weight?],"Error")</f>
        <v>9</v>
      </c>
    </row>
    <row r="319" spans="1:8" x14ac:dyDescent="0.2">
      <c r="A319" t="s">
        <v>367</v>
      </c>
      <c r="B319" t="s">
        <v>1</v>
      </c>
      <c r="C319" t="s">
        <v>141</v>
      </c>
      <c r="D319" t="s">
        <v>7</v>
      </c>
      <c r="E319">
        <f>IF(_7521[[#This Row],[Vote]]="YEA",1,0)</f>
        <v>1</v>
      </c>
      <c r="F319" cm="1">
        <f t="array" ref="F319">_xlfn.XLOOKUP(Table81621232528[Bill],Table2[Bill],Table2[Agree Value])</f>
        <v>0</v>
      </c>
      <c r="G319">
        <f>IF(_7521[[#This Row],[Value]]=_7521[[#This Row],[Agree]],_7521[[#This Row],[Count]],0)</f>
        <v>0</v>
      </c>
      <c r="H319" cm="1">
        <f t="array" ref="H319">_xlfn.XLOOKUP(Table81621232528[Bill],Table2[Bill],Table2[Weight?],"Error")</f>
        <v>9</v>
      </c>
    </row>
    <row r="320" spans="1:8" x14ac:dyDescent="0.2">
      <c r="A320" t="s">
        <v>368</v>
      </c>
      <c r="B320" t="s">
        <v>5</v>
      </c>
      <c r="C320" t="s">
        <v>66</v>
      </c>
      <c r="D320" t="s">
        <v>3</v>
      </c>
      <c r="E320">
        <f>IF(_7521[[#This Row],[Vote]]="YEA",1,0)</f>
        <v>0</v>
      </c>
      <c r="F320" cm="1">
        <f t="array" ref="F320">_xlfn.XLOOKUP(Table81621232528[Bill],Table2[Bill],Table2[Agree Value])</f>
        <v>0</v>
      </c>
      <c r="G320">
        <f>IF(_7521[[#This Row],[Value]]=_7521[[#This Row],[Agree]],_7521[[#This Row],[Count]],0)</f>
        <v>9</v>
      </c>
      <c r="H320" cm="1">
        <f t="array" ref="H320">_xlfn.XLOOKUP(Table81621232528[Bill],Table2[Bill],Table2[Weight?],"Error")</f>
        <v>9</v>
      </c>
    </row>
    <row r="321" spans="1:8" x14ac:dyDescent="0.2">
      <c r="A321" t="s">
        <v>369</v>
      </c>
      <c r="B321" t="s">
        <v>1</v>
      </c>
      <c r="C321" t="s">
        <v>9</v>
      </c>
      <c r="D321" t="s">
        <v>7</v>
      </c>
      <c r="E321">
        <f>IF(_7521[[#This Row],[Vote]]="YEA",1,0)</f>
        <v>1</v>
      </c>
      <c r="F321" cm="1">
        <f t="array" ref="F321">_xlfn.XLOOKUP(Table81621232528[Bill],Table2[Bill],Table2[Agree Value])</f>
        <v>0</v>
      </c>
      <c r="G321">
        <f>IF(_7521[[#This Row],[Value]]=_7521[[#This Row],[Agree]],_7521[[#This Row],[Count]],0)</f>
        <v>0</v>
      </c>
      <c r="H321" cm="1">
        <f t="array" ref="H321">_xlfn.XLOOKUP(Table81621232528[Bill],Table2[Bill],Table2[Weight?],"Error")</f>
        <v>9</v>
      </c>
    </row>
    <row r="322" spans="1:8" x14ac:dyDescent="0.2">
      <c r="A322" t="s">
        <v>370</v>
      </c>
      <c r="B322" t="s">
        <v>1</v>
      </c>
      <c r="C322" t="s">
        <v>59</v>
      </c>
      <c r="D322" t="s">
        <v>7</v>
      </c>
      <c r="E322">
        <f>IF(_7521[[#This Row],[Vote]]="YEA",1,0)</f>
        <v>1</v>
      </c>
      <c r="F322" cm="1">
        <f t="array" ref="F322">_xlfn.XLOOKUP(Table81621232528[Bill],Table2[Bill],Table2[Agree Value])</f>
        <v>0</v>
      </c>
      <c r="G322">
        <f>IF(_7521[[#This Row],[Value]]=_7521[[#This Row],[Agree]],_7521[[#This Row],[Count]],0)</f>
        <v>0</v>
      </c>
      <c r="H322" cm="1">
        <f t="array" ref="H322">_xlfn.XLOOKUP(Table81621232528[Bill],Table2[Bill],Table2[Weight?],"Error")</f>
        <v>9</v>
      </c>
    </row>
    <row r="323" spans="1:8" x14ac:dyDescent="0.2">
      <c r="A323" t="s">
        <v>371</v>
      </c>
      <c r="B323" t="s">
        <v>5</v>
      </c>
      <c r="C323" t="s">
        <v>15</v>
      </c>
      <c r="D323" t="s">
        <v>7</v>
      </c>
      <c r="E323">
        <f>IF(_7521[[#This Row],[Vote]]="YEA",1,0)</f>
        <v>1</v>
      </c>
      <c r="F323" cm="1">
        <f t="array" ref="F323">_xlfn.XLOOKUP(Table81621232528[Bill],Table2[Bill],Table2[Agree Value])</f>
        <v>0</v>
      </c>
      <c r="G323">
        <f>IF(_7521[[#This Row],[Value]]=_7521[[#This Row],[Agree]],_7521[[#This Row],[Count]],0)</f>
        <v>0</v>
      </c>
      <c r="H323" cm="1">
        <f t="array" ref="H323">_xlfn.XLOOKUP(Table81621232528[Bill],Table2[Bill],Table2[Weight?],"Error")</f>
        <v>9</v>
      </c>
    </row>
    <row r="324" spans="1:8" x14ac:dyDescent="0.2">
      <c r="A324" t="s">
        <v>372</v>
      </c>
      <c r="B324" t="s">
        <v>1</v>
      </c>
      <c r="C324" t="s">
        <v>120</v>
      </c>
      <c r="D324" t="s">
        <v>3</v>
      </c>
      <c r="E324">
        <f>IF(_7521[[#This Row],[Vote]]="YEA",1,0)</f>
        <v>0</v>
      </c>
      <c r="F324" cm="1">
        <f t="array" ref="F324">_xlfn.XLOOKUP(Table81621232528[Bill],Table2[Bill],Table2[Agree Value])</f>
        <v>0</v>
      </c>
      <c r="G324">
        <f>IF(_7521[[#This Row],[Value]]=_7521[[#This Row],[Agree]],_7521[[#This Row],[Count]],0)</f>
        <v>9</v>
      </c>
      <c r="H324" cm="1">
        <f t="array" ref="H324">_xlfn.XLOOKUP(Table81621232528[Bill],Table2[Bill],Table2[Weight?],"Error")</f>
        <v>9</v>
      </c>
    </row>
    <row r="325" spans="1:8" x14ac:dyDescent="0.2">
      <c r="A325" t="s">
        <v>373</v>
      </c>
      <c r="B325" t="s">
        <v>1</v>
      </c>
      <c r="C325" t="s">
        <v>194</v>
      </c>
      <c r="D325" t="s">
        <v>7</v>
      </c>
      <c r="E325">
        <f>IF(_7521[[#This Row],[Vote]]="YEA",1,0)</f>
        <v>1</v>
      </c>
      <c r="F325" cm="1">
        <f t="array" ref="F325">_xlfn.XLOOKUP(Table81621232528[Bill],Table2[Bill],Table2[Agree Value])</f>
        <v>0</v>
      </c>
      <c r="G325">
        <f>IF(_7521[[#This Row],[Value]]=_7521[[#This Row],[Agree]],_7521[[#This Row],[Count]],0)</f>
        <v>0</v>
      </c>
      <c r="H325" cm="1">
        <f t="array" ref="H325">_xlfn.XLOOKUP(Table81621232528[Bill],Table2[Bill],Table2[Weight?],"Error")</f>
        <v>9</v>
      </c>
    </row>
    <row r="326" spans="1:8" x14ac:dyDescent="0.2">
      <c r="A326" t="s">
        <v>374</v>
      </c>
      <c r="B326" t="s">
        <v>1</v>
      </c>
      <c r="C326" t="s">
        <v>169</v>
      </c>
      <c r="D326" t="s">
        <v>3</v>
      </c>
      <c r="E326">
        <f>IF(_7521[[#This Row],[Vote]]="YEA",1,0)</f>
        <v>0</v>
      </c>
      <c r="F326" cm="1">
        <f t="array" ref="F326">_xlfn.XLOOKUP(Table81621232528[Bill],Table2[Bill],Table2[Agree Value])</f>
        <v>0</v>
      </c>
      <c r="G326">
        <f>IF(_7521[[#This Row],[Value]]=_7521[[#This Row],[Agree]],_7521[[#This Row],[Count]],0)</f>
        <v>9</v>
      </c>
      <c r="H326" cm="1">
        <f t="array" ref="H326">_xlfn.XLOOKUP(Table81621232528[Bill],Table2[Bill],Table2[Weight?],"Error")</f>
        <v>9</v>
      </c>
    </row>
    <row r="327" spans="1:8" x14ac:dyDescent="0.2">
      <c r="A327" t="s">
        <v>375</v>
      </c>
      <c r="B327" t="s">
        <v>1</v>
      </c>
      <c r="C327" t="s">
        <v>9</v>
      </c>
      <c r="D327" t="s">
        <v>3</v>
      </c>
      <c r="E327">
        <f>IF(_7521[[#This Row],[Vote]]="YEA",1,0)</f>
        <v>0</v>
      </c>
      <c r="F327" cm="1">
        <f t="array" ref="F327">_xlfn.XLOOKUP(Table81621232528[Bill],Table2[Bill],Table2[Agree Value])</f>
        <v>0</v>
      </c>
      <c r="G327">
        <f>IF(_7521[[#This Row],[Value]]=_7521[[#This Row],[Agree]],_7521[[#This Row],[Count]],0)</f>
        <v>9</v>
      </c>
      <c r="H327" cm="1">
        <f t="array" ref="H327">_xlfn.XLOOKUP(Table81621232528[Bill],Table2[Bill],Table2[Weight?],"Error")</f>
        <v>9</v>
      </c>
    </row>
    <row r="328" spans="1:8" x14ac:dyDescent="0.2">
      <c r="A328" t="s">
        <v>376</v>
      </c>
      <c r="B328" t="s">
        <v>5</v>
      </c>
      <c r="C328" t="s">
        <v>39</v>
      </c>
      <c r="D328" t="s">
        <v>7</v>
      </c>
      <c r="E328">
        <f>IF(_7521[[#This Row],[Vote]]="YEA",1,0)</f>
        <v>1</v>
      </c>
      <c r="F328" cm="1">
        <f t="array" ref="F328">_xlfn.XLOOKUP(Table81621232528[Bill],Table2[Bill],Table2[Agree Value])</f>
        <v>0</v>
      </c>
      <c r="G328">
        <f>IF(_7521[[#This Row],[Value]]=_7521[[#This Row],[Agree]],_7521[[#This Row],[Count]],0)</f>
        <v>0</v>
      </c>
      <c r="H328" cm="1">
        <f t="array" ref="H328">_xlfn.XLOOKUP(Table81621232528[Bill],Table2[Bill],Table2[Weight?],"Error")</f>
        <v>9</v>
      </c>
    </row>
    <row r="329" spans="1:8" x14ac:dyDescent="0.2">
      <c r="A329" t="s">
        <v>377</v>
      </c>
      <c r="B329" t="s">
        <v>1</v>
      </c>
      <c r="C329" t="s">
        <v>24</v>
      </c>
      <c r="D329" t="s">
        <v>3</v>
      </c>
      <c r="E329">
        <f>IF(_7521[[#This Row],[Vote]]="YEA",1,0)</f>
        <v>0</v>
      </c>
      <c r="F329" cm="1">
        <f t="array" ref="F329">_xlfn.XLOOKUP(Table81621232528[Bill],Table2[Bill],Table2[Agree Value])</f>
        <v>0</v>
      </c>
      <c r="G329">
        <f>IF(_7521[[#This Row],[Value]]=_7521[[#This Row],[Agree]],_7521[[#This Row],[Count]],0)</f>
        <v>9</v>
      </c>
      <c r="H329" cm="1">
        <f t="array" ref="H329">_xlfn.XLOOKUP(Table81621232528[Bill],Table2[Bill],Table2[Weight?],"Error")</f>
        <v>9</v>
      </c>
    </row>
    <row r="330" spans="1:8" x14ac:dyDescent="0.2">
      <c r="A330" t="s">
        <v>378</v>
      </c>
      <c r="B330" t="s">
        <v>1</v>
      </c>
      <c r="C330" t="s">
        <v>62</v>
      </c>
      <c r="D330" t="s">
        <v>7</v>
      </c>
      <c r="E330">
        <f>IF(_7521[[#This Row],[Vote]]="YEA",1,0)</f>
        <v>1</v>
      </c>
      <c r="F330" cm="1">
        <f t="array" ref="F330">_xlfn.XLOOKUP(Table81621232528[Bill],Table2[Bill],Table2[Agree Value])</f>
        <v>0</v>
      </c>
      <c r="G330">
        <f>IF(_7521[[#This Row],[Value]]=_7521[[#This Row],[Agree]],_7521[[#This Row],[Count]],0)</f>
        <v>0</v>
      </c>
      <c r="H330" cm="1">
        <f t="array" ref="H330">_xlfn.XLOOKUP(Table81621232528[Bill],Table2[Bill],Table2[Weight?],"Error")</f>
        <v>9</v>
      </c>
    </row>
    <row r="331" spans="1:8" x14ac:dyDescent="0.2">
      <c r="A331" t="s">
        <v>379</v>
      </c>
      <c r="B331" t="s">
        <v>1</v>
      </c>
      <c r="C331" t="s">
        <v>62</v>
      </c>
      <c r="D331" t="s">
        <v>3</v>
      </c>
      <c r="E331">
        <f>IF(_7521[[#This Row],[Vote]]="YEA",1,0)</f>
        <v>0</v>
      </c>
      <c r="F331" cm="1">
        <f t="array" ref="F331">_xlfn.XLOOKUP(Table81621232528[Bill],Table2[Bill],Table2[Agree Value])</f>
        <v>0</v>
      </c>
      <c r="G331">
        <f>IF(_7521[[#This Row],[Value]]=_7521[[#This Row],[Agree]],_7521[[#This Row],[Count]],0)</f>
        <v>9</v>
      </c>
      <c r="H331" cm="1">
        <f t="array" ref="H331">_xlfn.XLOOKUP(Table81621232528[Bill],Table2[Bill],Table2[Weight?],"Error")</f>
        <v>9</v>
      </c>
    </row>
    <row r="332" spans="1:8" x14ac:dyDescent="0.2">
      <c r="A332" t="s">
        <v>380</v>
      </c>
      <c r="B332" t="s">
        <v>1</v>
      </c>
      <c r="C332" t="s">
        <v>219</v>
      </c>
      <c r="D332" t="s">
        <v>7</v>
      </c>
      <c r="E332">
        <f>IF(_7521[[#This Row],[Vote]]="YEA",1,0)</f>
        <v>1</v>
      </c>
      <c r="F332" cm="1">
        <f t="array" ref="F332">_xlfn.XLOOKUP(Table81621232528[Bill],Table2[Bill],Table2[Agree Value])</f>
        <v>0</v>
      </c>
      <c r="G332">
        <f>IF(_7521[[#This Row],[Value]]=_7521[[#This Row],[Agree]],_7521[[#This Row],[Count]],0)</f>
        <v>0</v>
      </c>
      <c r="H332" cm="1">
        <f t="array" ref="H332">_xlfn.XLOOKUP(Table81621232528[Bill],Table2[Bill],Table2[Weight?],"Error")</f>
        <v>9</v>
      </c>
    </row>
    <row r="333" spans="1:8" x14ac:dyDescent="0.2">
      <c r="A333" t="s">
        <v>381</v>
      </c>
      <c r="B333" t="s">
        <v>5</v>
      </c>
      <c r="C333" t="s">
        <v>66</v>
      </c>
      <c r="D333" t="s">
        <v>7</v>
      </c>
      <c r="E333">
        <f>IF(_7521[[#This Row],[Vote]]="YEA",1,0)</f>
        <v>1</v>
      </c>
      <c r="F333" cm="1">
        <f t="array" ref="F333">_xlfn.XLOOKUP(Table81621232528[Bill],Table2[Bill],Table2[Agree Value])</f>
        <v>0</v>
      </c>
      <c r="G333">
        <f>IF(_7521[[#This Row],[Value]]=_7521[[#This Row],[Agree]],_7521[[#This Row],[Count]],0)</f>
        <v>0</v>
      </c>
      <c r="H333" cm="1">
        <f t="array" ref="H333">_xlfn.XLOOKUP(Table81621232528[Bill],Table2[Bill],Table2[Weight?],"Error")</f>
        <v>9</v>
      </c>
    </row>
    <row r="334" spans="1:8" x14ac:dyDescent="0.2">
      <c r="A334" t="s">
        <v>382</v>
      </c>
      <c r="B334" t="s">
        <v>5</v>
      </c>
      <c r="C334" t="s">
        <v>141</v>
      </c>
      <c r="D334" t="s">
        <v>7</v>
      </c>
      <c r="E334">
        <f>IF(_7521[[#This Row],[Vote]]="YEA",1,0)</f>
        <v>1</v>
      </c>
      <c r="F334" cm="1">
        <f t="array" ref="F334">_xlfn.XLOOKUP(Table81621232528[Bill],Table2[Bill],Table2[Agree Value])</f>
        <v>0</v>
      </c>
      <c r="G334">
        <f>IF(_7521[[#This Row],[Value]]=_7521[[#This Row],[Agree]],_7521[[#This Row],[Count]],0)</f>
        <v>0</v>
      </c>
      <c r="H334" cm="1">
        <f t="array" ref="H334">_xlfn.XLOOKUP(Table81621232528[Bill],Table2[Bill],Table2[Weight?],"Error")</f>
        <v>9</v>
      </c>
    </row>
    <row r="335" spans="1:8" x14ac:dyDescent="0.2">
      <c r="A335" t="s">
        <v>383</v>
      </c>
      <c r="B335" t="s">
        <v>5</v>
      </c>
      <c r="C335" t="s">
        <v>6</v>
      </c>
      <c r="D335" t="s">
        <v>7</v>
      </c>
      <c r="E335">
        <f>IF(_7521[[#This Row],[Vote]]="YEA",1,0)</f>
        <v>1</v>
      </c>
      <c r="F335" cm="1">
        <f t="array" ref="F335">_xlfn.XLOOKUP(Table81621232528[Bill],Table2[Bill],Table2[Agree Value])</f>
        <v>0</v>
      </c>
      <c r="G335">
        <f>IF(_7521[[#This Row],[Value]]=_7521[[#This Row],[Agree]],_7521[[#This Row],[Count]],0)</f>
        <v>0</v>
      </c>
      <c r="H335" cm="1">
        <f t="array" ref="H335">_xlfn.XLOOKUP(Table81621232528[Bill],Table2[Bill],Table2[Weight?],"Error")</f>
        <v>9</v>
      </c>
    </row>
    <row r="336" spans="1:8" x14ac:dyDescent="0.2">
      <c r="A336" t="s">
        <v>384</v>
      </c>
      <c r="B336" t="s">
        <v>5</v>
      </c>
      <c r="C336" t="s">
        <v>36</v>
      </c>
      <c r="D336" t="s">
        <v>7</v>
      </c>
      <c r="E336">
        <f>IF(_7521[[#This Row],[Vote]]="YEA",1,0)</f>
        <v>1</v>
      </c>
      <c r="F336" cm="1">
        <f t="array" ref="F336">_xlfn.XLOOKUP(Table81621232528[Bill],Table2[Bill],Table2[Agree Value])</f>
        <v>0</v>
      </c>
      <c r="G336">
        <f>IF(_7521[[#This Row],[Value]]=_7521[[#This Row],[Agree]],_7521[[#This Row],[Count]],0)</f>
        <v>0</v>
      </c>
      <c r="H336" cm="1">
        <f t="array" ref="H336">_xlfn.XLOOKUP(Table81621232528[Bill],Table2[Bill],Table2[Weight?],"Error")</f>
        <v>9</v>
      </c>
    </row>
    <row r="337" spans="1:8" x14ac:dyDescent="0.2">
      <c r="A337" t="s">
        <v>385</v>
      </c>
      <c r="B337" t="s">
        <v>5</v>
      </c>
      <c r="C337" t="s">
        <v>75</v>
      </c>
      <c r="D337" t="s">
        <v>7</v>
      </c>
      <c r="E337">
        <f>IF(_7521[[#This Row],[Vote]]="YEA",1,0)</f>
        <v>1</v>
      </c>
      <c r="F337" cm="1">
        <f t="array" ref="F337">_xlfn.XLOOKUP(Table81621232528[Bill],Table2[Bill],Table2[Agree Value])</f>
        <v>0</v>
      </c>
      <c r="G337">
        <f>IF(_7521[[#This Row],[Value]]=_7521[[#This Row],[Agree]],_7521[[#This Row],[Count]],0)</f>
        <v>0</v>
      </c>
      <c r="H337" cm="1">
        <f t="array" ref="H337">_xlfn.XLOOKUP(Table81621232528[Bill],Table2[Bill],Table2[Weight?],"Error")</f>
        <v>9</v>
      </c>
    </row>
    <row r="338" spans="1:8" x14ac:dyDescent="0.2">
      <c r="A338" t="s">
        <v>386</v>
      </c>
      <c r="B338" t="s">
        <v>5</v>
      </c>
      <c r="C338" t="s">
        <v>387</v>
      </c>
      <c r="D338" t="s">
        <v>7</v>
      </c>
      <c r="E338">
        <f>IF(_7521[[#This Row],[Vote]]="YEA",1,0)</f>
        <v>1</v>
      </c>
      <c r="F338" cm="1">
        <f t="array" ref="F338">_xlfn.XLOOKUP(Table81621232528[Bill],Table2[Bill],Table2[Agree Value])</f>
        <v>0</v>
      </c>
      <c r="G338">
        <f>IF(_7521[[#This Row],[Value]]=_7521[[#This Row],[Agree]],_7521[[#This Row],[Count]],0)</f>
        <v>0</v>
      </c>
      <c r="H338" cm="1">
        <f t="array" ref="H338">_xlfn.XLOOKUP(Table81621232528[Bill],Table2[Bill],Table2[Weight?],"Error")</f>
        <v>9</v>
      </c>
    </row>
    <row r="339" spans="1:8" x14ac:dyDescent="0.2">
      <c r="A339" t="s">
        <v>388</v>
      </c>
      <c r="B339" t="s">
        <v>1</v>
      </c>
      <c r="C339" t="s">
        <v>2</v>
      </c>
      <c r="D339" t="s">
        <v>7</v>
      </c>
      <c r="E339">
        <f>IF(_7521[[#This Row],[Vote]]="YEA",1,0)</f>
        <v>1</v>
      </c>
      <c r="F339" cm="1">
        <f t="array" ref="F339">_xlfn.XLOOKUP(Table81621232528[Bill],Table2[Bill],Table2[Agree Value])</f>
        <v>0</v>
      </c>
      <c r="G339">
        <f>IF(_7521[[#This Row],[Value]]=_7521[[#This Row],[Agree]],_7521[[#This Row],[Count]],0)</f>
        <v>0</v>
      </c>
      <c r="H339" cm="1">
        <f t="array" ref="H339">_xlfn.XLOOKUP(Table81621232528[Bill],Table2[Bill],Table2[Weight?],"Error")</f>
        <v>9</v>
      </c>
    </row>
    <row r="340" spans="1:8" x14ac:dyDescent="0.2">
      <c r="A340" t="s">
        <v>389</v>
      </c>
      <c r="B340" t="s">
        <v>5</v>
      </c>
      <c r="C340" t="s">
        <v>2</v>
      </c>
      <c r="D340" t="s">
        <v>7</v>
      </c>
      <c r="E340">
        <f>IF(_7521[[#This Row],[Vote]]="YEA",1,0)</f>
        <v>1</v>
      </c>
      <c r="F340" cm="1">
        <f t="array" ref="F340">_xlfn.XLOOKUP(Table81621232528[Bill],Table2[Bill],Table2[Agree Value])</f>
        <v>0</v>
      </c>
      <c r="G340">
        <f>IF(_7521[[#This Row],[Value]]=_7521[[#This Row],[Agree]],_7521[[#This Row],[Count]],0)</f>
        <v>0</v>
      </c>
      <c r="H340" cm="1">
        <f t="array" ref="H340">_xlfn.XLOOKUP(Table81621232528[Bill],Table2[Bill],Table2[Weight?],"Error")</f>
        <v>9</v>
      </c>
    </row>
    <row r="341" spans="1:8" x14ac:dyDescent="0.2">
      <c r="A341" t="s">
        <v>390</v>
      </c>
      <c r="B341" t="s">
        <v>5</v>
      </c>
      <c r="C341" t="s">
        <v>15</v>
      </c>
      <c r="D341" t="s">
        <v>7</v>
      </c>
      <c r="E341">
        <f>IF(_7521[[#This Row],[Vote]]="YEA",1,0)</f>
        <v>1</v>
      </c>
      <c r="F341" cm="1">
        <f t="array" ref="F341">_xlfn.XLOOKUP(Table81621232528[Bill],Table2[Bill],Table2[Agree Value])</f>
        <v>0</v>
      </c>
      <c r="G341">
        <f>IF(_7521[[#This Row],[Value]]=_7521[[#This Row],[Agree]],_7521[[#This Row],[Count]],0)</f>
        <v>0</v>
      </c>
      <c r="H341" cm="1">
        <f t="array" ref="H341">_xlfn.XLOOKUP(Table81621232528[Bill],Table2[Bill],Table2[Weight?],"Error")</f>
        <v>9</v>
      </c>
    </row>
    <row r="342" spans="1:8" x14ac:dyDescent="0.2">
      <c r="A342" t="s">
        <v>391</v>
      </c>
      <c r="B342" t="s">
        <v>1</v>
      </c>
      <c r="C342" t="s">
        <v>9</v>
      </c>
      <c r="D342" t="s">
        <v>7</v>
      </c>
      <c r="E342">
        <f>IF(_7521[[#This Row],[Vote]]="YEA",1,0)</f>
        <v>1</v>
      </c>
      <c r="F342" cm="1">
        <f t="array" ref="F342">_xlfn.XLOOKUP(Table81621232528[Bill],Table2[Bill],Table2[Agree Value])</f>
        <v>0</v>
      </c>
      <c r="G342">
        <f>IF(_7521[[#This Row],[Value]]=_7521[[#This Row],[Agree]],_7521[[#This Row],[Count]],0)</f>
        <v>0</v>
      </c>
      <c r="H342" cm="1">
        <f t="array" ref="H342">_xlfn.XLOOKUP(Table81621232528[Bill],Table2[Bill],Table2[Weight?],"Error")</f>
        <v>9</v>
      </c>
    </row>
    <row r="343" spans="1:8" x14ac:dyDescent="0.2">
      <c r="A343" t="s">
        <v>392</v>
      </c>
      <c r="B343" t="s">
        <v>1</v>
      </c>
      <c r="C343" t="s">
        <v>219</v>
      </c>
      <c r="D343" t="s">
        <v>7</v>
      </c>
      <c r="E343">
        <f>IF(_7521[[#This Row],[Vote]]="YEA",1,0)</f>
        <v>1</v>
      </c>
      <c r="F343" cm="1">
        <f t="array" ref="F343">_xlfn.XLOOKUP(Table81621232528[Bill],Table2[Bill],Table2[Agree Value])</f>
        <v>0</v>
      </c>
      <c r="G343">
        <f>IF(_7521[[#This Row],[Value]]=_7521[[#This Row],[Agree]],_7521[[#This Row],[Count]],0)</f>
        <v>0</v>
      </c>
      <c r="H343" cm="1">
        <f t="array" ref="H343">_xlfn.XLOOKUP(Table81621232528[Bill],Table2[Bill],Table2[Weight?],"Error")</f>
        <v>9</v>
      </c>
    </row>
    <row r="344" spans="1:8" x14ac:dyDescent="0.2">
      <c r="A344" t="s">
        <v>393</v>
      </c>
      <c r="B344" t="s">
        <v>5</v>
      </c>
      <c r="C344" t="s">
        <v>39</v>
      </c>
      <c r="D344" t="s">
        <v>7</v>
      </c>
      <c r="E344">
        <f>IF(_7521[[#This Row],[Vote]]="YEA",1,0)</f>
        <v>1</v>
      </c>
      <c r="F344" cm="1">
        <f t="array" ref="F344">_xlfn.XLOOKUP(Table81621232528[Bill],Table2[Bill],Table2[Agree Value])</f>
        <v>0</v>
      </c>
      <c r="G344">
        <f>IF(_7521[[#This Row],[Value]]=_7521[[#This Row],[Agree]],_7521[[#This Row],[Count]],0)</f>
        <v>0</v>
      </c>
      <c r="H344" cm="1">
        <f t="array" ref="H344">_xlfn.XLOOKUP(Table81621232528[Bill],Table2[Bill],Table2[Weight?],"Error")</f>
        <v>9</v>
      </c>
    </row>
    <row r="345" spans="1:8" x14ac:dyDescent="0.2">
      <c r="A345" t="s">
        <v>394</v>
      </c>
      <c r="B345" t="s">
        <v>1</v>
      </c>
      <c r="C345" t="s">
        <v>64</v>
      </c>
      <c r="D345" t="s">
        <v>7</v>
      </c>
      <c r="E345">
        <f>IF(_7521[[#This Row],[Vote]]="YEA",1,0)</f>
        <v>1</v>
      </c>
      <c r="F345" cm="1">
        <f t="array" ref="F345">_xlfn.XLOOKUP(Table81621232528[Bill],Table2[Bill],Table2[Agree Value])</f>
        <v>0</v>
      </c>
      <c r="G345">
        <f>IF(_7521[[#This Row],[Value]]=_7521[[#This Row],[Agree]],_7521[[#This Row],[Count]],0)</f>
        <v>0</v>
      </c>
      <c r="H345" cm="1">
        <f t="array" ref="H345">_xlfn.XLOOKUP(Table81621232528[Bill],Table2[Bill],Table2[Weight?],"Error")</f>
        <v>9</v>
      </c>
    </row>
    <row r="346" spans="1:8" x14ac:dyDescent="0.2">
      <c r="A346" t="s">
        <v>395</v>
      </c>
      <c r="B346" t="s">
        <v>5</v>
      </c>
      <c r="C346" t="s">
        <v>39</v>
      </c>
      <c r="D346" t="s">
        <v>7</v>
      </c>
      <c r="E346">
        <f>IF(_7521[[#This Row],[Vote]]="YEA",1,0)</f>
        <v>1</v>
      </c>
      <c r="F346" cm="1">
        <f t="array" ref="F346">_xlfn.XLOOKUP(Table81621232528[Bill],Table2[Bill],Table2[Agree Value])</f>
        <v>0</v>
      </c>
      <c r="G346">
        <f>IF(_7521[[#This Row],[Value]]=_7521[[#This Row],[Agree]],_7521[[#This Row],[Count]],0)</f>
        <v>0</v>
      </c>
      <c r="H346" cm="1">
        <f t="array" ref="H346">_xlfn.XLOOKUP(Table81621232528[Bill],Table2[Bill],Table2[Weight?],"Error")</f>
        <v>9</v>
      </c>
    </row>
    <row r="347" spans="1:8" x14ac:dyDescent="0.2">
      <c r="A347" t="s">
        <v>396</v>
      </c>
      <c r="B347" t="s">
        <v>1</v>
      </c>
      <c r="C347" t="s">
        <v>42</v>
      </c>
      <c r="D347" t="s">
        <v>7</v>
      </c>
      <c r="E347">
        <f>IF(_7521[[#This Row],[Vote]]="YEA",1,0)</f>
        <v>1</v>
      </c>
      <c r="F347" cm="1">
        <f t="array" ref="F347">_xlfn.XLOOKUP(Table81621232528[Bill],Table2[Bill],Table2[Agree Value])</f>
        <v>0</v>
      </c>
      <c r="G347">
        <f>IF(_7521[[#This Row],[Value]]=_7521[[#This Row],[Agree]],_7521[[#This Row],[Count]],0)</f>
        <v>0</v>
      </c>
      <c r="H347" cm="1">
        <f t="array" ref="H347">_xlfn.XLOOKUP(Table81621232528[Bill],Table2[Bill],Table2[Weight?],"Error")</f>
        <v>9</v>
      </c>
    </row>
    <row r="348" spans="1:8" x14ac:dyDescent="0.2">
      <c r="A348" t="s">
        <v>397</v>
      </c>
      <c r="B348" t="s">
        <v>1</v>
      </c>
      <c r="C348" t="s">
        <v>9</v>
      </c>
      <c r="D348" t="s">
        <v>7</v>
      </c>
      <c r="E348">
        <f>IF(_7521[[#This Row],[Vote]]="YEA",1,0)</f>
        <v>1</v>
      </c>
      <c r="F348" cm="1">
        <f t="array" ref="F348">_xlfn.XLOOKUP(Table81621232528[Bill],Table2[Bill],Table2[Agree Value])</f>
        <v>0</v>
      </c>
      <c r="G348">
        <f>IF(_7521[[#This Row],[Value]]=_7521[[#This Row],[Agree]],_7521[[#This Row],[Count]],0)</f>
        <v>0</v>
      </c>
      <c r="H348" cm="1">
        <f t="array" ref="H348">_xlfn.XLOOKUP(Table81621232528[Bill],Table2[Bill],Table2[Weight?],"Error")</f>
        <v>9</v>
      </c>
    </row>
    <row r="349" spans="1:8" x14ac:dyDescent="0.2">
      <c r="A349" t="s">
        <v>398</v>
      </c>
      <c r="B349" t="s">
        <v>1</v>
      </c>
      <c r="C349" t="s">
        <v>219</v>
      </c>
      <c r="D349" t="s">
        <v>7</v>
      </c>
      <c r="E349">
        <f>IF(_7521[[#This Row],[Vote]]="YEA",1,0)</f>
        <v>1</v>
      </c>
      <c r="F349" cm="1">
        <f t="array" ref="F349">_xlfn.XLOOKUP(Table81621232528[Bill],Table2[Bill],Table2[Agree Value])</f>
        <v>0</v>
      </c>
      <c r="G349">
        <f>IF(_7521[[#This Row],[Value]]=_7521[[#This Row],[Agree]],_7521[[#This Row],[Count]],0)</f>
        <v>0</v>
      </c>
      <c r="H349" cm="1">
        <f t="array" ref="H349">_xlfn.XLOOKUP(Table81621232528[Bill],Table2[Bill],Table2[Weight?],"Error")</f>
        <v>9</v>
      </c>
    </row>
    <row r="350" spans="1:8" x14ac:dyDescent="0.2">
      <c r="A350" t="s">
        <v>399</v>
      </c>
      <c r="B350" t="s">
        <v>5</v>
      </c>
      <c r="C350" t="s">
        <v>89</v>
      </c>
      <c r="D350" t="s">
        <v>7</v>
      </c>
      <c r="E350">
        <f>IF(_7521[[#This Row],[Vote]]="YEA",1,0)</f>
        <v>1</v>
      </c>
      <c r="F350" cm="1">
        <f t="array" ref="F350">_xlfn.XLOOKUP(Table81621232528[Bill],Table2[Bill],Table2[Agree Value])</f>
        <v>0</v>
      </c>
      <c r="G350">
        <f>IF(_7521[[#This Row],[Value]]=_7521[[#This Row],[Agree]],_7521[[#This Row],[Count]],0)</f>
        <v>0</v>
      </c>
      <c r="H350" cm="1">
        <f t="array" ref="H350">_xlfn.XLOOKUP(Table81621232528[Bill],Table2[Bill],Table2[Weight?],"Error")</f>
        <v>9</v>
      </c>
    </row>
    <row r="351" spans="1:8" x14ac:dyDescent="0.2">
      <c r="A351" t="s">
        <v>401</v>
      </c>
      <c r="B351" t="s">
        <v>1</v>
      </c>
      <c r="C351" t="s">
        <v>66</v>
      </c>
      <c r="D351" t="s">
        <v>7</v>
      </c>
      <c r="E351">
        <f>IF(_7521[[#This Row],[Vote]]="YEA",1,0)</f>
        <v>1</v>
      </c>
      <c r="F351" cm="1">
        <f t="array" ref="F351">_xlfn.XLOOKUP(Table81621232528[Bill],Table2[Bill],Table2[Agree Value])</f>
        <v>0</v>
      </c>
      <c r="G351">
        <f>IF(_7521[[#This Row],[Value]]=_7521[[#This Row],[Agree]],_7521[[#This Row],[Count]],0)</f>
        <v>0</v>
      </c>
      <c r="H351" cm="1">
        <f t="array" ref="H351">_xlfn.XLOOKUP(Table81621232528[Bill],Table2[Bill],Table2[Weight?],"Error")</f>
        <v>9</v>
      </c>
    </row>
    <row r="352" spans="1:8" x14ac:dyDescent="0.2">
      <c r="A352" t="s">
        <v>402</v>
      </c>
      <c r="B352" t="s">
        <v>1</v>
      </c>
      <c r="C352" t="s">
        <v>62</v>
      </c>
      <c r="D352" t="s">
        <v>3</v>
      </c>
      <c r="E352">
        <f>IF(_7521[[#This Row],[Vote]]="YEA",1,0)</f>
        <v>0</v>
      </c>
      <c r="F352" cm="1">
        <f t="array" ref="F352">_xlfn.XLOOKUP(Table81621232528[Bill],Table2[Bill],Table2[Agree Value])</f>
        <v>0</v>
      </c>
      <c r="G352">
        <f>IF(_7521[[#This Row],[Value]]=_7521[[#This Row],[Agree]],_7521[[#This Row],[Count]],0)</f>
        <v>9</v>
      </c>
      <c r="H352" cm="1">
        <f t="array" ref="H352">_xlfn.XLOOKUP(Table81621232528[Bill],Table2[Bill],Table2[Weight?],"Error")</f>
        <v>9</v>
      </c>
    </row>
    <row r="353" spans="1:8" x14ac:dyDescent="0.2">
      <c r="A353" t="s">
        <v>403</v>
      </c>
      <c r="B353" t="s">
        <v>1</v>
      </c>
      <c r="C353" t="s">
        <v>9</v>
      </c>
      <c r="D353" t="s">
        <v>7</v>
      </c>
      <c r="E353">
        <f>IF(_7521[[#This Row],[Vote]]="YEA",1,0)</f>
        <v>1</v>
      </c>
      <c r="F353" cm="1">
        <f t="array" ref="F353">_xlfn.XLOOKUP(Table81621232528[Bill],Table2[Bill],Table2[Agree Value])</f>
        <v>0</v>
      </c>
      <c r="G353">
        <f>IF(_7521[[#This Row],[Value]]=_7521[[#This Row],[Agree]],_7521[[#This Row],[Count]],0)</f>
        <v>0</v>
      </c>
      <c r="H353" cm="1">
        <f t="array" ref="H353">_xlfn.XLOOKUP(Table81621232528[Bill],Table2[Bill],Table2[Weight?],"Error")</f>
        <v>9</v>
      </c>
    </row>
    <row r="354" spans="1:8" x14ac:dyDescent="0.2">
      <c r="A354" t="s">
        <v>404</v>
      </c>
      <c r="B354" t="s">
        <v>1</v>
      </c>
      <c r="C354" t="s">
        <v>62</v>
      </c>
      <c r="D354" t="s">
        <v>7</v>
      </c>
      <c r="E354">
        <f>IF(_7521[[#This Row],[Vote]]="YEA",1,0)</f>
        <v>1</v>
      </c>
      <c r="F354" cm="1">
        <f t="array" ref="F354">_xlfn.XLOOKUP(Table81621232528[Bill],Table2[Bill],Table2[Agree Value])</f>
        <v>0</v>
      </c>
      <c r="G354">
        <f>IF(_7521[[#This Row],[Value]]=_7521[[#This Row],[Agree]],_7521[[#This Row],[Count]],0)</f>
        <v>0</v>
      </c>
      <c r="H354" cm="1">
        <f t="array" ref="H354">_xlfn.XLOOKUP(Table81621232528[Bill],Table2[Bill],Table2[Weight?],"Error")</f>
        <v>9</v>
      </c>
    </row>
    <row r="355" spans="1:8" x14ac:dyDescent="0.2">
      <c r="A355" t="s">
        <v>405</v>
      </c>
      <c r="B355" t="s">
        <v>1</v>
      </c>
      <c r="C355" t="s">
        <v>45</v>
      </c>
      <c r="D355" t="s">
        <v>7</v>
      </c>
      <c r="E355">
        <f>IF(_7521[[#This Row],[Vote]]="YEA",1,0)</f>
        <v>1</v>
      </c>
      <c r="F355" cm="1">
        <f t="array" ref="F355">_xlfn.XLOOKUP(Table81621232528[Bill],Table2[Bill],Table2[Agree Value])</f>
        <v>0</v>
      </c>
      <c r="G355">
        <f>IF(_7521[[#This Row],[Value]]=_7521[[#This Row],[Agree]],_7521[[#This Row],[Count]],0)</f>
        <v>0</v>
      </c>
      <c r="H355" cm="1">
        <f t="array" ref="H355">_xlfn.XLOOKUP(Table81621232528[Bill],Table2[Bill],Table2[Weight?],"Error")</f>
        <v>9</v>
      </c>
    </row>
    <row r="356" spans="1:8" x14ac:dyDescent="0.2">
      <c r="A356" t="s">
        <v>406</v>
      </c>
      <c r="B356" t="s">
        <v>1</v>
      </c>
      <c r="C356" t="s">
        <v>141</v>
      </c>
      <c r="D356" t="s">
        <v>7</v>
      </c>
      <c r="E356">
        <f>IF(_7521[[#This Row],[Vote]]="YEA",1,0)</f>
        <v>1</v>
      </c>
      <c r="F356" cm="1">
        <f t="array" ref="F356">_xlfn.XLOOKUP(Table81621232528[Bill],Table2[Bill],Table2[Agree Value])</f>
        <v>0</v>
      </c>
      <c r="G356">
        <f>IF(_7521[[#This Row],[Value]]=_7521[[#This Row],[Agree]],_7521[[#This Row],[Count]],0)</f>
        <v>0</v>
      </c>
      <c r="H356" cm="1">
        <f t="array" ref="H356">_xlfn.XLOOKUP(Table81621232528[Bill],Table2[Bill],Table2[Weight?],"Error")</f>
        <v>9</v>
      </c>
    </row>
    <row r="357" spans="1:8" x14ac:dyDescent="0.2">
      <c r="A357" t="s">
        <v>407</v>
      </c>
      <c r="B357" t="s">
        <v>5</v>
      </c>
      <c r="C357" t="s">
        <v>51</v>
      </c>
      <c r="D357" t="s">
        <v>3</v>
      </c>
      <c r="E357">
        <f>IF(_7521[[#This Row],[Vote]]="YEA",1,0)</f>
        <v>0</v>
      </c>
      <c r="F357" cm="1">
        <f t="array" ref="F357">_xlfn.XLOOKUP(Table81621232528[Bill],Table2[Bill],Table2[Agree Value])</f>
        <v>0</v>
      </c>
      <c r="G357">
        <f>IF(_7521[[#This Row],[Value]]=_7521[[#This Row],[Agree]],_7521[[#This Row],[Count]],0)</f>
        <v>9</v>
      </c>
      <c r="H357" cm="1">
        <f t="array" ref="H357">_xlfn.XLOOKUP(Table81621232528[Bill],Table2[Bill],Table2[Weight?],"Error")</f>
        <v>9</v>
      </c>
    </row>
    <row r="358" spans="1:8" x14ac:dyDescent="0.2">
      <c r="A358" t="s">
        <v>408</v>
      </c>
      <c r="B358" t="s">
        <v>1</v>
      </c>
      <c r="C358" t="s">
        <v>47</v>
      </c>
      <c r="D358" t="s">
        <v>7</v>
      </c>
      <c r="E358">
        <f>IF(_7521[[#This Row],[Vote]]="YEA",1,0)</f>
        <v>1</v>
      </c>
      <c r="F358" cm="1">
        <f t="array" ref="F358">_xlfn.XLOOKUP(Table81621232528[Bill],Table2[Bill],Table2[Agree Value])</f>
        <v>0</v>
      </c>
      <c r="G358">
        <f>IF(_7521[[#This Row],[Value]]=_7521[[#This Row],[Agree]],_7521[[#This Row],[Count]],0)</f>
        <v>0</v>
      </c>
      <c r="H358" cm="1">
        <f t="array" ref="H358">_xlfn.XLOOKUP(Table81621232528[Bill],Table2[Bill],Table2[Weight?],"Error")</f>
        <v>9</v>
      </c>
    </row>
    <row r="359" spans="1:8" x14ac:dyDescent="0.2">
      <c r="A359" t="s">
        <v>409</v>
      </c>
      <c r="B359" t="s">
        <v>5</v>
      </c>
      <c r="C359" t="s">
        <v>13</v>
      </c>
      <c r="D359" t="s">
        <v>7</v>
      </c>
      <c r="E359">
        <f>IF(_7521[[#This Row],[Vote]]="YEA",1,0)</f>
        <v>1</v>
      </c>
      <c r="F359" cm="1">
        <f t="array" ref="F359">_xlfn.XLOOKUP(Table81621232528[Bill],Table2[Bill],Table2[Agree Value])</f>
        <v>0</v>
      </c>
      <c r="G359">
        <f>IF(_7521[[#This Row],[Value]]=_7521[[#This Row],[Agree]],_7521[[#This Row],[Count]],0)</f>
        <v>0</v>
      </c>
      <c r="H359" cm="1">
        <f t="array" ref="H359">_xlfn.XLOOKUP(Table81621232528[Bill],Table2[Bill],Table2[Weight?],"Error")</f>
        <v>9</v>
      </c>
    </row>
    <row r="360" spans="1:8" x14ac:dyDescent="0.2">
      <c r="A360" t="s">
        <v>410</v>
      </c>
      <c r="B360" t="s">
        <v>1</v>
      </c>
      <c r="C360" t="s">
        <v>13</v>
      </c>
      <c r="D360" t="s">
        <v>7</v>
      </c>
      <c r="E360">
        <f>IF(_7521[[#This Row],[Vote]]="YEA",1,0)</f>
        <v>1</v>
      </c>
      <c r="F360" cm="1">
        <f t="array" ref="F360">_xlfn.XLOOKUP(Table81621232528[Bill],Table2[Bill],Table2[Agree Value])</f>
        <v>0</v>
      </c>
      <c r="G360">
        <f>IF(_7521[[#This Row],[Value]]=_7521[[#This Row],[Agree]],_7521[[#This Row],[Count]],0)</f>
        <v>0</v>
      </c>
      <c r="H360" cm="1">
        <f t="array" ref="H360">_xlfn.XLOOKUP(Table81621232528[Bill],Table2[Bill],Table2[Weight?],"Error")</f>
        <v>9</v>
      </c>
    </row>
    <row r="361" spans="1:8" x14ac:dyDescent="0.2">
      <c r="A361" t="s">
        <v>411</v>
      </c>
      <c r="B361" t="s">
        <v>5</v>
      </c>
      <c r="C361" t="s">
        <v>15</v>
      </c>
      <c r="D361" t="s">
        <v>7</v>
      </c>
      <c r="E361">
        <f>IF(_7521[[#This Row],[Vote]]="YEA",1,0)</f>
        <v>1</v>
      </c>
      <c r="F361" cm="1">
        <f t="array" ref="F361">_xlfn.XLOOKUP(Table81621232528[Bill],Table2[Bill],Table2[Agree Value])</f>
        <v>0</v>
      </c>
      <c r="G361">
        <f>IF(_7521[[#This Row],[Value]]=_7521[[#This Row],[Agree]],_7521[[#This Row],[Count]],0)</f>
        <v>0</v>
      </c>
      <c r="H361" cm="1">
        <f t="array" ref="H361">_xlfn.XLOOKUP(Table81621232528[Bill],Table2[Bill],Table2[Weight?],"Error")</f>
        <v>9</v>
      </c>
    </row>
    <row r="362" spans="1:8" x14ac:dyDescent="0.2">
      <c r="A362" t="s">
        <v>412</v>
      </c>
      <c r="B362" t="s">
        <v>5</v>
      </c>
      <c r="C362" t="s">
        <v>15</v>
      </c>
      <c r="D362" t="s">
        <v>7</v>
      </c>
      <c r="E362">
        <f>IF(_7521[[#This Row],[Vote]]="YEA",1,0)</f>
        <v>1</v>
      </c>
      <c r="F362" cm="1">
        <f t="array" ref="F362">_xlfn.XLOOKUP(Table81621232528[Bill],Table2[Bill],Table2[Agree Value])</f>
        <v>0</v>
      </c>
      <c r="G362">
        <f>IF(_7521[[#This Row],[Value]]=_7521[[#This Row],[Agree]],_7521[[#This Row],[Count]],0)</f>
        <v>0</v>
      </c>
      <c r="H362" cm="1">
        <f t="array" ref="H362">_xlfn.XLOOKUP(Table81621232528[Bill],Table2[Bill],Table2[Weight?],"Error")</f>
        <v>9</v>
      </c>
    </row>
    <row r="363" spans="1:8" x14ac:dyDescent="0.2">
      <c r="A363" t="s">
        <v>413</v>
      </c>
      <c r="B363" t="s">
        <v>1</v>
      </c>
      <c r="C363" t="s">
        <v>6</v>
      </c>
      <c r="D363" t="s">
        <v>7</v>
      </c>
      <c r="E363">
        <f>IF(_7521[[#This Row],[Vote]]="YEA",1,0)</f>
        <v>1</v>
      </c>
      <c r="F363" cm="1">
        <f t="array" ref="F363">_xlfn.XLOOKUP(Table81621232528[Bill],Table2[Bill],Table2[Agree Value])</f>
        <v>0</v>
      </c>
      <c r="G363">
        <f>IF(_7521[[#This Row],[Value]]=_7521[[#This Row],[Agree]],_7521[[#This Row],[Count]],0)</f>
        <v>0</v>
      </c>
      <c r="H363" cm="1">
        <f t="array" ref="H363">_xlfn.XLOOKUP(Table81621232528[Bill],Table2[Bill],Table2[Weight?],"Error")</f>
        <v>9</v>
      </c>
    </row>
    <row r="364" spans="1:8" x14ac:dyDescent="0.2">
      <c r="A364" t="s">
        <v>414</v>
      </c>
      <c r="B364" t="s">
        <v>1</v>
      </c>
      <c r="C364" t="s">
        <v>9</v>
      </c>
      <c r="D364" t="s">
        <v>7</v>
      </c>
      <c r="E364">
        <f>IF(_7521[[#This Row],[Vote]]="YEA",1,0)</f>
        <v>1</v>
      </c>
      <c r="F364" cm="1">
        <f t="array" ref="F364">_xlfn.XLOOKUP(Table81621232528[Bill],Table2[Bill],Table2[Agree Value])</f>
        <v>0</v>
      </c>
      <c r="G364">
        <f>IF(_7521[[#This Row],[Value]]=_7521[[#This Row],[Agree]],_7521[[#This Row],[Count]],0)</f>
        <v>0</v>
      </c>
      <c r="H364" cm="1">
        <f t="array" ref="H364">_xlfn.XLOOKUP(Table81621232528[Bill],Table2[Bill],Table2[Weight?],"Error")</f>
        <v>9</v>
      </c>
    </row>
    <row r="365" spans="1:8" x14ac:dyDescent="0.2">
      <c r="A365" t="s">
        <v>415</v>
      </c>
      <c r="B365" t="s">
        <v>1</v>
      </c>
      <c r="C365" t="s">
        <v>203</v>
      </c>
      <c r="D365" t="s">
        <v>7</v>
      </c>
      <c r="E365">
        <f>IF(_7521[[#This Row],[Vote]]="YEA",1,0)</f>
        <v>1</v>
      </c>
      <c r="F365" cm="1">
        <f t="array" ref="F365">_xlfn.XLOOKUP(Table81621232528[Bill],Table2[Bill],Table2[Agree Value])</f>
        <v>0</v>
      </c>
      <c r="G365">
        <f>IF(_7521[[#This Row],[Value]]=_7521[[#This Row],[Agree]],_7521[[#This Row],[Count]],0)</f>
        <v>0</v>
      </c>
      <c r="H365" cm="1">
        <f t="array" ref="H365">_xlfn.XLOOKUP(Table81621232528[Bill],Table2[Bill],Table2[Weight?],"Error")</f>
        <v>9</v>
      </c>
    </row>
    <row r="366" spans="1:8" x14ac:dyDescent="0.2">
      <c r="A366" t="s">
        <v>416</v>
      </c>
      <c r="B366" t="s">
        <v>5</v>
      </c>
      <c r="C366" t="s">
        <v>182</v>
      </c>
      <c r="D366" t="s">
        <v>400</v>
      </c>
      <c r="E366">
        <f>IF(_7521[[#This Row],[Vote]]="YEA",1,0)</f>
        <v>0</v>
      </c>
      <c r="F366" cm="1">
        <f t="array" ref="F366">_xlfn.XLOOKUP(Table81621232528[Bill],Table2[Bill],Table2[Agree Value])</f>
        <v>0</v>
      </c>
      <c r="G366">
        <f>IF(_7521[[#This Row],[Value]]=_7521[[#This Row],[Agree]],_7521[[#This Row],[Count]],0)</f>
        <v>9</v>
      </c>
      <c r="H366" cm="1">
        <f t="array" ref="H366">_xlfn.XLOOKUP(Table81621232528[Bill],Table2[Bill],Table2[Weight?],"Error")</f>
        <v>9</v>
      </c>
    </row>
    <row r="367" spans="1:8" x14ac:dyDescent="0.2">
      <c r="A367" t="s">
        <v>417</v>
      </c>
      <c r="B367" t="s">
        <v>1</v>
      </c>
      <c r="C367" t="s">
        <v>45</v>
      </c>
      <c r="D367" t="s">
        <v>7</v>
      </c>
      <c r="E367">
        <f>IF(_7521[[#This Row],[Vote]]="YEA",1,0)</f>
        <v>1</v>
      </c>
      <c r="F367" cm="1">
        <f t="array" ref="F367">_xlfn.XLOOKUP(Table81621232528[Bill],Table2[Bill],Table2[Agree Value])</f>
        <v>0</v>
      </c>
      <c r="G367">
        <f>IF(_7521[[#This Row],[Value]]=_7521[[#This Row],[Agree]],_7521[[#This Row],[Count]],0)</f>
        <v>0</v>
      </c>
      <c r="H367" cm="1">
        <f t="array" ref="H367">_xlfn.XLOOKUP(Table81621232528[Bill],Table2[Bill],Table2[Weight?],"Error")</f>
        <v>9</v>
      </c>
    </row>
    <row r="368" spans="1:8" x14ac:dyDescent="0.2">
      <c r="A368" t="s">
        <v>418</v>
      </c>
      <c r="B368" t="s">
        <v>5</v>
      </c>
      <c r="C368" t="s">
        <v>11</v>
      </c>
      <c r="D368" t="s">
        <v>7</v>
      </c>
      <c r="E368">
        <f>IF(_7521[[#This Row],[Vote]]="YEA",1,0)</f>
        <v>1</v>
      </c>
      <c r="F368" cm="1">
        <f t="array" ref="F368">_xlfn.XLOOKUP(Table81621232528[Bill],Table2[Bill],Table2[Agree Value])</f>
        <v>0</v>
      </c>
      <c r="G368">
        <f>IF(_7521[[#This Row],[Value]]=_7521[[#This Row],[Agree]],_7521[[#This Row],[Count]],0)</f>
        <v>0</v>
      </c>
      <c r="H368" cm="1">
        <f t="array" ref="H368">_xlfn.XLOOKUP(Table81621232528[Bill],Table2[Bill],Table2[Weight?],"Error")</f>
        <v>9</v>
      </c>
    </row>
    <row r="369" spans="1:8" x14ac:dyDescent="0.2">
      <c r="A369" t="s">
        <v>419</v>
      </c>
      <c r="B369" t="s">
        <v>5</v>
      </c>
      <c r="C369" t="s">
        <v>27</v>
      </c>
      <c r="D369" t="s">
        <v>7</v>
      </c>
      <c r="E369">
        <f>IF(_7521[[#This Row],[Vote]]="YEA",1,0)</f>
        <v>1</v>
      </c>
      <c r="F369" cm="1">
        <f t="array" ref="F369">_xlfn.XLOOKUP(Table81621232528[Bill],Table2[Bill],Table2[Agree Value])</f>
        <v>0</v>
      </c>
      <c r="G369">
        <f>IF(_7521[[#This Row],[Value]]=_7521[[#This Row],[Agree]],_7521[[#This Row],[Count]],0)</f>
        <v>0</v>
      </c>
      <c r="H369" cm="1">
        <f t="array" ref="H369">_xlfn.XLOOKUP(Table81621232528[Bill],Table2[Bill],Table2[Weight?],"Error")</f>
        <v>9</v>
      </c>
    </row>
    <row r="370" spans="1:8" x14ac:dyDescent="0.2">
      <c r="A370" t="s">
        <v>420</v>
      </c>
      <c r="B370" t="s">
        <v>5</v>
      </c>
      <c r="C370" t="s">
        <v>203</v>
      </c>
      <c r="D370" t="s">
        <v>7</v>
      </c>
      <c r="E370">
        <f>IF(_7521[[#This Row],[Vote]]="YEA",1,0)</f>
        <v>1</v>
      </c>
      <c r="F370" cm="1">
        <f t="array" ref="F370">_xlfn.XLOOKUP(Table81621232528[Bill],Table2[Bill],Table2[Agree Value])</f>
        <v>0</v>
      </c>
      <c r="G370">
        <f>IF(_7521[[#This Row],[Value]]=_7521[[#This Row],[Agree]],_7521[[#This Row],[Count]],0)</f>
        <v>0</v>
      </c>
      <c r="H370" cm="1">
        <f t="array" ref="H370">_xlfn.XLOOKUP(Table81621232528[Bill],Table2[Bill],Table2[Weight?],"Error")</f>
        <v>9</v>
      </c>
    </row>
    <row r="371" spans="1:8" x14ac:dyDescent="0.2">
      <c r="A371" t="s">
        <v>421</v>
      </c>
      <c r="B371" t="s">
        <v>1</v>
      </c>
      <c r="C371" t="s">
        <v>141</v>
      </c>
      <c r="D371" t="s">
        <v>7</v>
      </c>
      <c r="E371">
        <f>IF(_7521[[#This Row],[Vote]]="YEA",1,0)</f>
        <v>1</v>
      </c>
      <c r="F371" cm="1">
        <f t="array" ref="F371">_xlfn.XLOOKUP(Table81621232528[Bill],Table2[Bill],Table2[Agree Value])</f>
        <v>0</v>
      </c>
      <c r="G371">
        <f>IF(_7521[[#This Row],[Value]]=_7521[[#This Row],[Agree]],_7521[[#This Row],[Count]],0)</f>
        <v>0</v>
      </c>
      <c r="H371" cm="1">
        <f t="array" ref="H371">_xlfn.XLOOKUP(Table81621232528[Bill],Table2[Bill],Table2[Weight?],"Error")</f>
        <v>9</v>
      </c>
    </row>
    <row r="372" spans="1:8" x14ac:dyDescent="0.2">
      <c r="A372" t="s">
        <v>422</v>
      </c>
      <c r="B372" t="s">
        <v>5</v>
      </c>
      <c r="C372" t="s">
        <v>66</v>
      </c>
      <c r="D372" t="s">
        <v>7</v>
      </c>
      <c r="E372">
        <f>IF(_7521[[#This Row],[Vote]]="YEA",1,0)</f>
        <v>1</v>
      </c>
      <c r="F372" cm="1">
        <f t="array" ref="F372">_xlfn.XLOOKUP(Table81621232528[Bill],Table2[Bill],Table2[Agree Value])</f>
        <v>0</v>
      </c>
      <c r="G372">
        <f>IF(_7521[[#This Row],[Value]]=_7521[[#This Row],[Agree]],_7521[[#This Row],[Count]],0)</f>
        <v>0</v>
      </c>
      <c r="H372" cm="1">
        <f t="array" ref="H372">_xlfn.XLOOKUP(Table81621232528[Bill],Table2[Bill],Table2[Weight?],"Error")</f>
        <v>9</v>
      </c>
    </row>
    <row r="373" spans="1:8" x14ac:dyDescent="0.2">
      <c r="A373" t="s">
        <v>423</v>
      </c>
      <c r="B373" t="s">
        <v>1</v>
      </c>
      <c r="C373" t="s">
        <v>62</v>
      </c>
      <c r="D373" t="s">
        <v>7</v>
      </c>
      <c r="E373">
        <f>IF(_7521[[#This Row],[Vote]]="YEA",1,0)</f>
        <v>1</v>
      </c>
      <c r="F373" cm="1">
        <f t="array" ref="F373">_xlfn.XLOOKUP(Table81621232528[Bill],Table2[Bill],Table2[Agree Value])</f>
        <v>0</v>
      </c>
      <c r="G373">
        <f>IF(_7521[[#This Row],[Value]]=_7521[[#This Row],[Agree]],_7521[[#This Row],[Count]],0)</f>
        <v>0</v>
      </c>
      <c r="H373" cm="1">
        <f t="array" ref="H373">_xlfn.XLOOKUP(Table81621232528[Bill],Table2[Bill],Table2[Weight?],"Error")</f>
        <v>9</v>
      </c>
    </row>
    <row r="374" spans="1:8" x14ac:dyDescent="0.2">
      <c r="A374" t="s">
        <v>424</v>
      </c>
      <c r="B374" t="s">
        <v>1</v>
      </c>
      <c r="C374" t="s">
        <v>39</v>
      </c>
      <c r="D374" t="s">
        <v>7</v>
      </c>
      <c r="E374">
        <f>IF(_7521[[#This Row],[Vote]]="YEA",1,0)</f>
        <v>1</v>
      </c>
      <c r="F374" cm="1">
        <f t="array" ref="F374">_xlfn.XLOOKUP(Table81621232528[Bill],Table2[Bill],Table2[Agree Value])</f>
        <v>0</v>
      </c>
      <c r="G374">
        <f>IF(_7521[[#This Row],[Value]]=_7521[[#This Row],[Agree]],_7521[[#This Row],[Count]],0)</f>
        <v>0</v>
      </c>
      <c r="H374" cm="1">
        <f t="array" ref="H374">_xlfn.XLOOKUP(Table81621232528[Bill],Table2[Bill],Table2[Weight?],"Error")</f>
        <v>9</v>
      </c>
    </row>
    <row r="375" spans="1:8" x14ac:dyDescent="0.2">
      <c r="A375" t="s">
        <v>425</v>
      </c>
      <c r="B375" t="s">
        <v>1</v>
      </c>
      <c r="C375" t="s">
        <v>47</v>
      </c>
      <c r="D375" t="s">
        <v>7</v>
      </c>
      <c r="E375">
        <f>IF(_7521[[#This Row],[Vote]]="YEA",1,0)</f>
        <v>1</v>
      </c>
      <c r="F375" cm="1">
        <f t="array" ref="F375">_xlfn.XLOOKUP(Table81621232528[Bill],Table2[Bill],Table2[Agree Value])</f>
        <v>0</v>
      </c>
      <c r="G375">
        <f>IF(_7521[[#This Row],[Value]]=_7521[[#This Row],[Agree]],_7521[[#This Row],[Count]],0)</f>
        <v>0</v>
      </c>
      <c r="H375" cm="1">
        <f t="array" ref="H375">_xlfn.XLOOKUP(Table81621232528[Bill],Table2[Bill],Table2[Weight?],"Error")</f>
        <v>9</v>
      </c>
    </row>
    <row r="376" spans="1:8" x14ac:dyDescent="0.2">
      <c r="A376" t="s">
        <v>426</v>
      </c>
      <c r="B376" t="s">
        <v>5</v>
      </c>
      <c r="C376" t="s">
        <v>29</v>
      </c>
      <c r="D376" t="s">
        <v>7</v>
      </c>
      <c r="E376">
        <f>IF(_7521[[#This Row],[Vote]]="YEA",1,0)</f>
        <v>1</v>
      </c>
      <c r="F376" cm="1">
        <f t="array" ref="F376">_xlfn.XLOOKUP(Table81621232528[Bill],Table2[Bill],Table2[Agree Value])</f>
        <v>0</v>
      </c>
      <c r="G376">
        <f>IF(_7521[[#This Row],[Value]]=_7521[[#This Row],[Agree]],_7521[[#This Row],[Count]],0)</f>
        <v>0</v>
      </c>
      <c r="H376" cm="1">
        <f t="array" ref="H376">_xlfn.XLOOKUP(Table81621232528[Bill],Table2[Bill],Table2[Weight?],"Error")</f>
        <v>9</v>
      </c>
    </row>
    <row r="377" spans="1:8" x14ac:dyDescent="0.2">
      <c r="A377" t="s">
        <v>427</v>
      </c>
      <c r="B377" t="s">
        <v>1</v>
      </c>
      <c r="C377" t="s">
        <v>287</v>
      </c>
      <c r="D377" t="s">
        <v>7</v>
      </c>
      <c r="E377">
        <f>IF(_7521[[#This Row],[Vote]]="YEA",1,0)</f>
        <v>1</v>
      </c>
      <c r="F377" cm="1">
        <f t="array" ref="F377">_xlfn.XLOOKUP(Table81621232528[Bill],Table2[Bill],Table2[Agree Value])</f>
        <v>0</v>
      </c>
      <c r="G377">
        <f>IF(_7521[[#This Row],[Value]]=_7521[[#This Row],[Agree]],_7521[[#This Row],[Count]],0)</f>
        <v>0</v>
      </c>
      <c r="H377" cm="1">
        <f t="array" ref="H377">_xlfn.XLOOKUP(Table81621232528[Bill],Table2[Bill],Table2[Weight?],"Error")</f>
        <v>9</v>
      </c>
    </row>
    <row r="378" spans="1:8" x14ac:dyDescent="0.2">
      <c r="A378" t="s">
        <v>428</v>
      </c>
      <c r="B378" t="s">
        <v>1</v>
      </c>
      <c r="C378" t="s">
        <v>51</v>
      </c>
      <c r="D378" t="s">
        <v>7</v>
      </c>
      <c r="E378">
        <f>IF(_7521[[#This Row],[Vote]]="YEA",1,0)</f>
        <v>1</v>
      </c>
      <c r="F378" cm="1">
        <f t="array" ref="F378">_xlfn.XLOOKUP(Table81621232528[Bill],Table2[Bill],Table2[Agree Value])</f>
        <v>0</v>
      </c>
      <c r="G378">
        <f>IF(_7521[[#This Row],[Value]]=_7521[[#This Row],[Agree]],_7521[[#This Row],[Count]],0)</f>
        <v>0</v>
      </c>
      <c r="H378" cm="1">
        <f t="array" ref="H378">_xlfn.XLOOKUP(Table81621232528[Bill],Table2[Bill],Table2[Weight?],"Error")</f>
        <v>9</v>
      </c>
    </row>
    <row r="379" spans="1:8" x14ac:dyDescent="0.2">
      <c r="A379" t="s">
        <v>429</v>
      </c>
      <c r="B379" t="s">
        <v>5</v>
      </c>
      <c r="C379" t="s">
        <v>120</v>
      </c>
      <c r="D379" t="s">
        <v>7</v>
      </c>
      <c r="E379">
        <f>IF(_7521[[#This Row],[Vote]]="YEA",1,0)</f>
        <v>1</v>
      </c>
      <c r="F379" cm="1">
        <f t="array" ref="F379">_xlfn.XLOOKUP(Table81621232528[Bill],Table2[Bill],Table2[Agree Value])</f>
        <v>0</v>
      </c>
      <c r="G379">
        <f>IF(_7521[[#This Row],[Value]]=_7521[[#This Row],[Agree]],_7521[[#This Row],[Count]],0)</f>
        <v>0</v>
      </c>
      <c r="H379" cm="1">
        <f t="array" ref="H379">_xlfn.XLOOKUP(Table81621232528[Bill],Table2[Bill],Table2[Weight?],"Error")</f>
        <v>9</v>
      </c>
    </row>
    <row r="380" spans="1:8" x14ac:dyDescent="0.2">
      <c r="A380" t="s">
        <v>430</v>
      </c>
      <c r="B380" t="s">
        <v>5</v>
      </c>
      <c r="C380" t="s">
        <v>9</v>
      </c>
      <c r="D380" t="s">
        <v>7</v>
      </c>
      <c r="E380">
        <f>IF(_7521[[#This Row],[Vote]]="YEA",1,0)</f>
        <v>1</v>
      </c>
      <c r="F380" cm="1">
        <f t="array" ref="F380">_xlfn.XLOOKUP(Table81621232528[Bill],Table2[Bill],Table2[Agree Value])</f>
        <v>0</v>
      </c>
      <c r="G380">
        <f>IF(_7521[[#This Row],[Value]]=_7521[[#This Row],[Agree]],_7521[[#This Row],[Count]],0)</f>
        <v>0</v>
      </c>
      <c r="H380" cm="1">
        <f t="array" ref="H380">_xlfn.XLOOKUP(Table81621232528[Bill],Table2[Bill],Table2[Weight?],"Error")</f>
        <v>9</v>
      </c>
    </row>
    <row r="381" spans="1:8" x14ac:dyDescent="0.2">
      <c r="A381" t="s">
        <v>431</v>
      </c>
      <c r="B381" t="s">
        <v>5</v>
      </c>
      <c r="C381" t="s">
        <v>64</v>
      </c>
      <c r="D381" t="s">
        <v>7</v>
      </c>
      <c r="E381">
        <f>IF(_7521[[#This Row],[Vote]]="YEA",1,0)</f>
        <v>1</v>
      </c>
      <c r="F381" cm="1">
        <f t="array" ref="F381">_xlfn.XLOOKUP(Table81621232528[Bill],Table2[Bill],Table2[Agree Value])</f>
        <v>0</v>
      </c>
      <c r="G381">
        <f>IF(_7521[[#This Row],[Value]]=_7521[[#This Row],[Agree]],_7521[[#This Row],[Count]],0)</f>
        <v>0</v>
      </c>
      <c r="H381" cm="1">
        <f t="array" ref="H381">_xlfn.XLOOKUP(Table81621232528[Bill],Table2[Bill],Table2[Weight?],"Error")</f>
        <v>9</v>
      </c>
    </row>
    <row r="382" spans="1:8" x14ac:dyDescent="0.2">
      <c r="A382" t="s">
        <v>432</v>
      </c>
      <c r="B382" t="s">
        <v>5</v>
      </c>
      <c r="C382" t="s">
        <v>169</v>
      </c>
      <c r="D382" t="s">
        <v>7</v>
      </c>
      <c r="E382">
        <f>IF(_7521[[#This Row],[Vote]]="YEA",1,0)</f>
        <v>1</v>
      </c>
      <c r="F382" cm="1">
        <f t="array" ref="F382">_xlfn.XLOOKUP(Table81621232528[Bill],Table2[Bill],Table2[Agree Value])</f>
        <v>0</v>
      </c>
      <c r="G382">
        <f>IF(_7521[[#This Row],[Value]]=_7521[[#This Row],[Agree]],_7521[[#This Row],[Count]],0)</f>
        <v>0</v>
      </c>
      <c r="H382" cm="1">
        <f t="array" ref="H382">_xlfn.XLOOKUP(Table81621232528[Bill],Table2[Bill],Table2[Weight?],"Error")</f>
        <v>9</v>
      </c>
    </row>
    <row r="383" spans="1:8" x14ac:dyDescent="0.2">
      <c r="A383" t="s">
        <v>433</v>
      </c>
      <c r="B383" t="s">
        <v>5</v>
      </c>
      <c r="C383" t="s">
        <v>39</v>
      </c>
      <c r="D383" t="s">
        <v>3</v>
      </c>
      <c r="E383">
        <f>IF(_7521[[#This Row],[Vote]]="YEA",1,0)</f>
        <v>0</v>
      </c>
      <c r="F383" cm="1">
        <f t="array" ref="F383">_xlfn.XLOOKUP(Table81621232528[Bill],Table2[Bill],Table2[Agree Value])</f>
        <v>0</v>
      </c>
      <c r="G383">
        <f>IF(_7521[[#This Row],[Value]]=_7521[[#This Row],[Agree]],_7521[[#This Row],[Count]],0)</f>
        <v>9</v>
      </c>
      <c r="H383" cm="1">
        <f t="array" ref="H383">_xlfn.XLOOKUP(Table81621232528[Bill],Table2[Bill],Table2[Weight?],"Error")</f>
        <v>9</v>
      </c>
    </row>
    <row r="384" spans="1:8" x14ac:dyDescent="0.2">
      <c r="A384" t="s">
        <v>434</v>
      </c>
      <c r="B384" t="s">
        <v>1</v>
      </c>
      <c r="C384" t="s">
        <v>45</v>
      </c>
      <c r="D384" t="s">
        <v>7</v>
      </c>
      <c r="E384">
        <f>IF(_7521[[#This Row],[Vote]]="YEA",1,0)</f>
        <v>1</v>
      </c>
      <c r="F384" cm="1">
        <f t="array" ref="F384">_xlfn.XLOOKUP(Table81621232528[Bill],Table2[Bill],Table2[Agree Value])</f>
        <v>0</v>
      </c>
      <c r="G384">
        <f>IF(_7521[[#This Row],[Value]]=_7521[[#This Row],[Agree]],_7521[[#This Row],[Count]],0)</f>
        <v>0</v>
      </c>
      <c r="H384" cm="1">
        <f t="array" ref="H384">_xlfn.XLOOKUP(Table81621232528[Bill],Table2[Bill],Table2[Weight?],"Error")</f>
        <v>9</v>
      </c>
    </row>
    <row r="385" spans="1:8" x14ac:dyDescent="0.2">
      <c r="A385" t="s">
        <v>435</v>
      </c>
      <c r="B385" t="s">
        <v>1</v>
      </c>
      <c r="C385" t="s">
        <v>141</v>
      </c>
      <c r="D385" t="s">
        <v>7</v>
      </c>
      <c r="E385">
        <f>IF(_7521[[#This Row],[Vote]]="YEA",1,0)</f>
        <v>1</v>
      </c>
      <c r="F385" cm="1">
        <f t="array" ref="F385">_xlfn.XLOOKUP(Table81621232528[Bill],Table2[Bill],Table2[Agree Value])</f>
        <v>0</v>
      </c>
      <c r="G385">
        <f>IF(_7521[[#This Row],[Value]]=_7521[[#This Row],[Agree]],_7521[[#This Row],[Count]],0)</f>
        <v>0</v>
      </c>
      <c r="H385" cm="1">
        <f t="array" ref="H385">_xlfn.XLOOKUP(Table81621232528[Bill],Table2[Bill],Table2[Weight?],"Error")</f>
        <v>9</v>
      </c>
    </row>
    <row r="386" spans="1:8" x14ac:dyDescent="0.2">
      <c r="A386" t="s">
        <v>436</v>
      </c>
      <c r="B386" t="s">
        <v>5</v>
      </c>
      <c r="C386" t="s">
        <v>6</v>
      </c>
      <c r="D386" t="s">
        <v>7</v>
      </c>
      <c r="E386">
        <f>IF(_7521[[#This Row],[Vote]]="YEA",1,0)</f>
        <v>1</v>
      </c>
      <c r="F386" cm="1">
        <f t="array" ref="F386">_xlfn.XLOOKUP(Table81621232528[Bill],Table2[Bill],Table2[Agree Value])</f>
        <v>0</v>
      </c>
      <c r="G386">
        <f>IF(_7521[[#This Row],[Value]]=_7521[[#This Row],[Agree]],_7521[[#This Row],[Count]],0)</f>
        <v>0</v>
      </c>
      <c r="H386" cm="1">
        <f t="array" ref="H386">_xlfn.XLOOKUP(Table81621232528[Bill],Table2[Bill],Table2[Weight?],"Error")</f>
        <v>9</v>
      </c>
    </row>
    <row r="387" spans="1:8" x14ac:dyDescent="0.2">
      <c r="A387" t="s">
        <v>627</v>
      </c>
      <c r="B387" t="s">
        <v>1</v>
      </c>
      <c r="C387" t="s">
        <v>64</v>
      </c>
      <c r="D387" t="s">
        <v>7</v>
      </c>
      <c r="E387">
        <f>IF(_7521[[#This Row],[Vote]]="YEA",1,0)</f>
        <v>1</v>
      </c>
      <c r="F387" cm="1">
        <f t="array" ref="F387">_xlfn.XLOOKUP(Table81621232528[Bill],Table2[Bill],Table2[Agree Value])</f>
        <v>0</v>
      </c>
      <c r="G387">
        <f>IF(_7521[[#This Row],[Value]]=_7521[[#This Row],[Agree]],_7521[[#This Row],[Count]],0)</f>
        <v>0</v>
      </c>
      <c r="H387" cm="1">
        <f t="array" ref="H387">_xlfn.XLOOKUP(Table81621232528[Bill],Table2[Bill],Table2[Weight?],"Error")</f>
        <v>9</v>
      </c>
    </row>
    <row r="388" spans="1:8" x14ac:dyDescent="0.2">
      <c r="A388" t="s">
        <v>437</v>
      </c>
      <c r="B388" t="s">
        <v>1</v>
      </c>
      <c r="C388" t="s">
        <v>9</v>
      </c>
      <c r="D388" t="s">
        <v>3</v>
      </c>
      <c r="E388">
        <f>IF(_7521[[#This Row],[Vote]]="YEA",1,0)</f>
        <v>0</v>
      </c>
      <c r="F388" cm="1">
        <f t="array" ref="F388">_xlfn.XLOOKUP(Table81621232528[Bill],Table2[Bill],Table2[Agree Value])</f>
        <v>0</v>
      </c>
      <c r="G388">
        <f>IF(_7521[[#This Row],[Value]]=_7521[[#This Row],[Agree]],_7521[[#This Row],[Count]],0)</f>
        <v>9</v>
      </c>
      <c r="H388" cm="1">
        <f t="array" ref="H388">_xlfn.XLOOKUP(Table81621232528[Bill],Table2[Bill],Table2[Weight?],"Error")</f>
        <v>9</v>
      </c>
    </row>
    <row r="389" spans="1:8" x14ac:dyDescent="0.2">
      <c r="A389" t="s">
        <v>438</v>
      </c>
      <c r="B389" t="s">
        <v>1</v>
      </c>
      <c r="C389" t="s">
        <v>31</v>
      </c>
      <c r="D389" t="s">
        <v>7</v>
      </c>
      <c r="E389">
        <f>IF(_7521[[#This Row],[Vote]]="YEA",1,0)</f>
        <v>1</v>
      </c>
      <c r="F389" cm="1">
        <f t="array" ref="F389">_xlfn.XLOOKUP(Table81621232528[Bill],Table2[Bill],Table2[Agree Value])</f>
        <v>0</v>
      </c>
      <c r="G389">
        <f>IF(_7521[[#This Row],[Value]]=_7521[[#This Row],[Agree]],_7521[[#This Row],[Count]],0)</f>
        <v>0</v>
      </c>
      <c r="H389" cm="1">
        <f t="array" ref="H389">_xlfn.XLOOKUP(Table81621232528[Bill],Table2[Bill],Table2[Weight?],"Error")</f>
        <v>9</v>
      </c>
    </row>
    <row r="390" spans="1:8" x14ac:dyDescent="0.2">
      <c r="A390" t="s">
        <v>439</v>
      </c>
      <c r="B390" t="s">
        <v>1</v>
      </c>
      <c r="C390" t="s">
        <v>9</v>
      </c>
      <c r="D390" t="s">
        <v>7</v>
      </c>
      <c r="E390">
        <f>IF(_7521[[#This Row],[Vote]]="YEA",1,0)</f>
        <v>1</v>
      </c>
      <c r="F390" cm="1">
        <f t="array" ref="F390">_xlfn.XLOOKUP(Table81621232528[Bill],Table2[Bill],Table2[Agree Value])</f>
        <v>0</v>
      </c>
      <c r="G390">
        <f>IF(_7521[[#This Row],[Value]]=_7521[[#This Row],[Agree]],_7521[[#This Row],[Count]],0)</f>
        <v>0</v>
      </c>
      <c r="H390" cm="1">
        <f t="array" ref="H390">_xlfn.XLOOKUP(Table81621232528[Bill],Table2[Bill],Table2[Weight?],"Error")</f>
        <v>9</v>
      </c>
    </row>
    <row r="391" spans="1:8" x14ac:dyDescent="0.2">
      <c r="A391" t="s">
        <v>440</v>
      </c>
      <c r="B391" t="s">
        <v>5</v>
      </c>
      <c r="C391" t="s">
        <v>64</v>
      </c>
      <c r="D391" t="s">
        <v>7</v>
      </c>
      <c r="E391">
        <f>IF(_7521[[#This Row],[Vote]]="YEA",1,0)</f>
        <v>1</v>
      </c>
      <c r="F391" cm="1">
        <f t="array" ref="F391">_xlfn.XLOOKUP(Table81621232528[Bill],Table2[Bill],Table2[Agree Value])</f>
        <v>0</v>
      </c>
      <c r="G391">
        <f>IF(_7521[[#This Row],[Value]]=_7521[[#This Row],[Agree]],_7521[[#This Row],[Count]],0)</f>
        <v>0</v>
      </c>
      <c r="H391" cm="1">
        <f t="array" ref="H391">_xlfn.XLOOKUP(Table81621232528[Bill],Table2[Bill],Table2[Weight?],"Error")</f>
        <v>9</v>
      </c>
    </row>
    <row r="392" spans="1:8" x14ac:dyDescent="0.2">
      <c r="A392" t="s">
        <v>441</v>
      </c>
      <c r="B392" t="s">
        <v>1</v>
      </c>
      <c r="C392" t="s">
        <v>45</v>
      </c>
      <c r="D392" t="s">
        <v>7</v>
      </c>
      <c r="E392">
        <f>IF(_7521[[#This Row],[Vote]]="YEA",1,0)</f>
        <v>1</v>
      </c>
      <c r="F392" cm="1">
        <f t="array" ref="F392">_xlfn.XLOOKUP(Table81621232528[Bill],Table2[Bill],Table2[Agree Value])</f>
        <v>0</v>
      </c>
      <c r="G392">
        <f>IF(_7521[[#This Row],[Value]]=_7521[[#This Row],[Agree]],_7521[[#This Row],[Count]],0)</f>
        <v>0</v>
      </c>
      <c r="H392" cm="1">
        <f t="array" ref="H392">_xlfn.XLOOKUP(Table81621232528[Bill],Table2[Bill],Table2[Weight?],"Error")</f>
        <v>9</v>
      </c>
    </row>
    <row r="393" spans="1:8" x14ac:dyDescent="0.2">
      <c r="A393" t="s">
        <v>442</v>
      </c>
      <c r="B393" t="s">
        <v>1</v>
      </c>
      <c r="C393" t="s">
        <v>9</v>
      </c>
      <c r="D393" t="s">
        <v>7</v>
      </c>
      <c r="E393">
        <f>IF(_7521[[#This Row],[Vote]]="YEA",1,0)</f>
        <v>1</v>
      </c>
      <c r="F393" cm="1">
        <f t="array" ref="F393">_xlfn.XLOOKUP(Table81621232528[Bill],Table2[Bill],Table2[Agree Value])</f>
        <v>0</v>
      </c>
      <c r="G393">
        <f>IF(_7521[[#This Row],[Value]]=_7521[[#This Row],[Agree]],_7521[[#This Row],[Count]],0)</f>
        <v>0</v>
      </c>
      <c r="H393" cm="1">
        <f t="array" ref="H393">_xlfn.XLOOKUP(Table81621232528[Bill],Table2[Bill],Table2[Weight?],"Error")</f>
        <v>9</v>
      </c>
    </row>
    <row r="394" spans="1:8" x14ac:dyDescent="0.2">
      <c r="A394" t="s">
        <v>443</v>
      </c>
      <c r="B394" t="s">
        <v>1</v>
      </c>
      <c r="C394" t="s">
        <v>161</v>
      </c>
      <c r="D394" t="s">
        <v>7</v>
      </c>
      <c r="E394">
        <f>IF(_7521[[#This Row],[Vote]]="YEA",1,0)</f>
        <v>1</v>
      </c>
      <c r="F394" cm="1">
        <f t="array" ref="F394">_xlfn.XLOOKUP(Table81621232528[Bill],Table2[Bill],Table2[Agree Value])</f>
        <v>0</v>
      </c>
      <c r="G394">
        <f>IF(_7521[[#This Row],[Value]]=_7521[[#This Row],[Agree]],_7521[[#This Row],[Count]],0)</f>
        <v>0</v>
      </c>
      <c r="H394" cm="1">
        <f t="array" ref="H394">_xlfn.XLOOKUP(Table81621232528[Bill],Table2[Bill],Table2[Weight?],"Error")</f>
        <v>9</v>
      </c>
    </row>
    <row r="395" spans="1:8" x14ac:dyDescent="0.2">
      <c r="A395" t="s">
        <v>444</v>
      </c>
      <c r="B395" t="s">
        <v>5</v>
      </c>
      <c r="C395" t="s">
        <v>66</v>
      </c>
      <c r="D395" t="s">
        <v>7</v>
      </c>
      <c r="E395">
        <f>IF(_7521[[#This Row],[Vote]]="YEA",1,0)</f>
        <v>1</v>
      </c>
      <c r="F395" cm="1">
        <f t="array" ref="F395">_xlfn.XLOOKUP(Table81621232528[Bill],Table2[Bill],Table2[Agree Value])</f>
        <v>0</v>
      </c>
      <c r="G395">
        <f>IF(_7521[[#This Row],[Value]]=_7521[[#This Row],[Agree]],_7521[[#This Row],[Count]],0)</f>
        <v>0</v>
      </c>
      <c r="H395" cm="1">
        <f t="array" ref="H395">_xlfn.XLOOKUP(Table81621232528[Bill],Table2[Bill],Table2[Weight?],"Error")</f>
        <v>9</v>
      </c>
    </row>
    <row r="396" spans="1:8" x14ac:dyDescent="0.2">
      <c r="A396" t="s">
        <v>445</v>
      </c>
      <c r="B396" t="s">
        <v>5</v>
      </c>
      <c r="C396" t="s">
        <v>169</v>
      </c>
      <c r="D396" t="s">
        <v>7</v>
      </c>
      <c r="E396">
        <f>IF(_7521[[#This Row],[Vote]]="YEA",1,0)</f>
        <v>1</v>
      </c>
      <c r="F396" cm="1">
        <f t="array" ref="F396">_xlfn.XLOOKUP(Table81621232528[Bill],Table2[Bill],Table2[Agree Value])</f>
        <v>0</v>
      </c>
      <c r="G396">
        <f>IF(_7521[[#This Row],[Value]]=_7521[[#This Row],[Agree]],_7521[[#This Row],[Count]],0)</f>
        <v>0</v>
      </c>
      <c r="H396" cm="1">
        <f t="array" ref="H396">_xlfn.XLOOKUP(Table81621232528[Bill],Table2[Bill],Table2[Weight?],"Error")</f>
        <v>9</v>
      </c>
    </row>
    <row r="397" spans="1:8" x14ac:dyDescent="0.2">
      <c r="A397" t="s">
        <v>446</v>
      </c>
      <c r="B397" t="s">
        <v>5</v>
      </c>
      <c r="C397" t="s">
        <v>108</v>
      </c>
      <c r="D397" t="s">
        <v>7</v>
      </c>
      <c r="E397">
        <f>IF(_7521[[#This Row],[Vote]]="YEA",1,0)</f>
        <v>1</v>
      </c>
      <c r="F397" cm="1">
        <f t="array" ref="F397">_xlfn.XLOOKUP(Table81621232528[Bill],Table2[Bill],Table2[Agree Value])</f>
        <v>0</v>
      </c>
      <c r="G397">
        <f>IF(_7521[[#This Row],[Value]]=_7521[[#This Row],[Agree]],_7521[[#This Row],[Count]],0)</f>
        <v>0</v>
      </c>
      <c r="H397" cm="1">
        <f t="array" ref="H397">_xlfn.XLOOKUP(Table81621232528[Bill],Table2[Bill],Table2[Weight?],"Error")</f>
        <v>9</v>
      </c>
    </row>
    <row r="398" spans="1:8" x14ac:dyDescent="0.2">
      <c r="A398" t="s">
        <v>447</v>
      </c>
      <c r="B398" t="s">
        <v>1</v>
      </c>
      <c r="C398" t="s">
        <v>19</v>
      </c>
      <c r="D398" t="s">
        <v>7</v>
      </c>
      <c r="E398">
        <f>IF(_7521[[#This Row],[Vote]]="YEA",1,0)</f>
        <v>1</v>
      </c>
      <c r="F398" cm="1">
        <f t="array" ref="F398">_xlfn.XLOOKUP(Table81621232528[Bill],Table2[Bill],Table2[Agree Value])</f>
        <v>0</v>
      </c>
      <c r="G398">
        <f>IF(_7521[[#This Row],[Value]]=_7521[[#This Row],[Agree]],_7521[[#This Row],[Count]],0)</f>
        <v>0</v>
      </c>
      <c r="H398" cm="1">
        <f t="array" ref="H398">_xlfn.XLOOKUP(Table81621232528[Bill],Table2[Bill],Table2[Weight?],"Error")</f>
        <v>9</v>
      </c>
    </row>
    <row r="399" spans="1:8" x14ac:dyDescent="0.2">
      <c r="A399" t="s">
        <v>448</v>
      </c>
      <c r="B399" t="s">
        <v>1</v>
      </c>
      <c r="C399" t="s">
        <v>45</v>
      </c>
      <c r="D399" t="s">
        <v>400</v>
      </c>
      <c r="E399">
        <f>IF(_7521[[#This Row],[Vote]]="YEA",1,0)</f>
        <v>0</v>
      </c>
      <c r="F399" cm="1">
        <f t="array" ref="F399">_xlfn.XLOOKUP(Table81621232528[Bill],Table2[Bill],Table2[Agree Value])</f>
        <v>0</v>
      </c>
      <c r="G399">
        <f>IF(_7521[[#This Row],[Value]]=_7521[[#This Row],[Agree]],_7521[[#This Row],[Count]],0)</f>
        <v>9</v>
      </c>
      <c r="H399" cm="1">
        <f t="array" ref="H399">_xlfn.XLOOKUP(Table81621232528[Bill],Table2[Bill],Table2[Weight?],"Error")</f>
        <v>9</v>
      </c>
    </row>
    <row r="400" spans="1:8" x14ac:dyDescent="0.2">
      <c r="A400" t="s">
        <v>449</v>
      </c>
      <c r="B400" t="s">
        <v>1</v>
      </c>
      <c r="C400" t="s">
        <v>94</v>
      </c>
      <c r="D400" t="s">
        <v>7</v>
      </c>
      <c r="E400">
        <f>IF(_7521[[#This Row],[Vote]]="YEA",1,0)</f>
        <v>1</v>
      </c>
      <c r="F400" cm="1">
        <f t="array" ref="F400">_xlfn.XLOOKUP(Table81621232528[Bill],Table2[Bill],Table2[Agree Value])</f>
        <v>0</v>
      </c>
      <c r="G400">
        <f>IF(_7521[[#This Row],[Value]]=_7521[[#This Row],[Agree]],_7521[[#This Row],[Count]],0)</f>
        <v>0</v>
      </c>
      <c r="H400" cm="1">
        <f t="array" ref="H400">_xlfn.XLOOKUP(Table81621232528[Bill],Table2[Bill],Table2[Weight?],"Error")</f>
        <v>9</v>
      </c>
    </row>
    <row r="401" spans="1:8" x14ac:dyDescent="0.2">
      <c r="A401" t="s">
        <v>450</v>
      </c>
      <c r="B401" t="s">
        <v>1</v>
      </c>
      <c r="C401" t="s">
        <v>64</v>
      </c>
      <c r="D401" t="s">
        <v>7</v>
      </c>
      <c r="E401">
        <f>IF(_7521[[#This Row],[Vote]]="YEA",1,0)</f>
        <v>1</v>
      </c>
      <c r="F401" cm="1">
        <f t="array" ref="F401">_xlfn.XLOOKUP(Table81621232528[Bill],Table2[Bill],Table2[Agree Value])</f>
        <v>0</v>
      </c>
      <c r="G401">
        <f>IF(_7521[[#This Row],[Value]]=_7521[[#This Row],[Agree]],_7521[[#This Row],[Count]],0)</f>
        <v>0</v>
      </c>
      <c r="H401" cm="1">
        <f t="array" ref="H401">_xlfn.XLOOKUP(Table81621232528[Bill],Table2[Bill],Table2[Weight?],"Error")</f>
        <v>9</v>
      </c>
    </row>
    <row r="402" spans="1:8" x14ac:dyDescent="0.2">
      <c r="A402" t="s">
        <v>451</v>
      </c>
      <c r="B402" t="s">
        <v>1</v>
      </c>
      <c r="C402" t="s">
        <v>9</v>
      </c>
      <c r="D402" t="s">
        <v>3</v>
      </c>
      <c r="E402">
        <f>IF(_7521[[#This Row],[Vote]]="YEA",1,0)</f>
        <v>0</v>
      </c>
      <c r="F402" cm="1">
        <f t="array" ref="F402">_xlfn.XLOOKUP(Table81621232528[Bill],Table2[Bill],Table2[Agree Value])</f>
        <v>0</v>
      </c>
      <c r="G402">
        <f>IF(_7521[[#This Row],[Value]]=_7521[[#This Row],[Agree]],_7521[[#This Row],[Count]],0)</f>
        <v>9</v>
      </c>
      <c r="H402" cm="1">
        <f t="array" ref="H402">_xlfn.XLOOKUP(Table81621232528[Bill],Table2[Bill],Table2[Weight?],"Error")</f>
        <v>9</v>
      </c>
    </row>
    <row r="403" spans="1:8" x14ac:dyDescent="0.2">
      <c r="A403" t="s">
        <v>452</v>
      </c>
      <c r="B403" t="s">
        <v>1</v>
      </c>
      <c r="C403" t="s">
        <v>64</v>
      </c>
      <c r="D403" t="s">
        <v>7</v>
      </c>
      <c r="E403">
        <f>IF(_7521[[#This Row],[Vote]]="YEA",1,0)</f>
        <v>1</v>
      </c>
      <c r="F403" cm="1">
        <f t="array" ref="F403">_xlfn.XLOOKUP(Table81621232528[Bill],Table2[Bill],Table2[Agree Value])</f>
        <v>0</v>
      </c>
      <c r="G403">
        <f>IF(_7521[[#This Row],[Value]]=_7521[[#This Row],[Agree]],_7521[[#This Row],[Count]],0)</f>
        <v>0</v>
      </c>
      <c r="H403" cm="1">
        <f t="array" ref="H403">_xlfn.XLOOKUP(Table81621232528[Bill],Table2[Bill],Table2[Weight?],"Error")</f>
        <v>9</v>
      </c>
    </row>
    <row r="404" spans="1:8" x14ac:dyDescent="0.2">
      <c r="A404" t="s">
        <v>453</v>
      </c>
      <c r="B404" t="s">
        <v>1</v>
      </c>
      <c r="C404" t="s">
        <v>24</v>
      </c>
      <c r="D404" t="s">
        <v>7</v>
      </c>
      <c r="E404">
        <f>IF(_7521[[#This Row],[Vote]]="YEA",1,0)</f>
        <v>1</v>
      </c>
      <c r="F404" cm="1">
        <f t="array" ref="F404">_xlfn.XLOOKUP(Table81621232528[Bill],Table2[Bill],Table2[Agree Value])</f>
        <v>0</v>
      </c>
      <c r="G404">
        <f>IF(_7521[[#This Row],[Value]]=_7521[[#This Row],[Agree]],_7521[[#This Row],[Count]],0)</f>
        <v>0</v>
      </c>
      <c r="H404" cm="1">
        <f t="array" ref="H404">_xlfn.XLOOKUP(Table81621232528[Bill],Table2[Bill],Table2[Weight?],"Error")</f>
        <v>9</v>
      </c>
    </row>
    <row r="405" spans="1:8" x14ac:dyDescent="0.2">
      <c r="A405" t="s">
        <v>454</v>
      </c>
      <c r="B405" t="s">
        <v>1</v>
      </c>
      <c r="C405" t="s">
        <v>219</v>
      </c>
      <c r="D405" t="s">
        <v>7</v>
      </c>
      <c r="E405">
        <f>IF(_7521[[#This Row],[Vote]]="YEA",1,0)</f>
        <v>1</v>
      </c>
      <c r="F405" cm="1">
        <f t="array" ref="F405">_xlfn.XLOOKUP(Table81621232528[Bill],Table2[Bill],Table2[Agree Value])</f>
        <v>0</v>
      </c>
      <c r="G405">
        <f>IF(_7521[[#This Row],[Value]]=_7521[[#This Row],[Agree]],_7521[[#This Row],[Count]],0)</f>
        <v>0</v>
      </c>
      <c r="H405" cm="1">
        <f t="array" ref="H405">_xlfn.XLOOKUP(Table81621232528[Bill],Table2[Bill],Table2[Weight?],"Error")</f>
        <v>9</v>
      </c>
    </row>
    <row r="406" spans="1:8" x14ac:dyDescent="0.2">
      <c r="A406" t="s">
        <v>455</v>
      </c>
      <c r="B406" t="s">
        <v>5</v>
      </c>
      <c r="C406" t="s">
        <v>31</v>
      </c>
      <c r="D406" t="s">
        <v>7</v>
      </c>
      <c r="E406">
        <f>IF(_7521[[#This Row],[Vote]]="YEA",1,0)</f>
        <v>1</v>
      </c>
      <c r="F406" cm="1">
        <f t="array" ref="F406">_xlfn.XLOOKUP(Table81621232528[Bill],Table2[Bill],Table2[Agree Value])</f>
        <v>0</v>
      </c>
      <c r="G406">
        <f>IF(_7521[[#This Row],[Value]]=_7521[[#This Row],[Agree]],_7521[[#This Row],[Count]],0)</f>
        <v>0</v>
      </c>
      <c r="H406" cm="1">
        <f t="array" ref="H406">_xlfn.XLOOKUP(Table81621232528[Bill],Table2[Bill],Table2[Weight?],"Error")</f>
        <v>9</v>
      </c>
    </row>
    <row r="407" spans="1:8" x14ac:dyDescent="0.2">
      <c r="A407" t="s">
        <v>456</v>
      </c>
      <c r="B407" t="s">
        <v>1</v>
      </c>
      <c r="C407" t="s">
        <v>62</v>
      </c>
      <c r="D407" t="s">
        <v>7</v>
      </c>
      <c r="E407">
        <f>IF(_7521[[#This Row],[Vote]]="YEA",1,0)</f>
        <v>1</v>
      </c>
      <c r="F407" cm="1">
        <f t="array" ref="F407">_xlfn.XLOOKUP(Table81621232528[Bill],Table2[Bill],Table2[Agree Value])</f>
        <v>0</v>
      </c>
      <c r="G407">
        <f>IF(_7521[[#This Row],[Value]]=_7521[[#This Row],[Agree]],_7521[[#This Row],[Count]],0)</f>
        <v>0</v>
      </c>
      <c r="H407" cm="1">
        <f t="array" ref="H407">_xlfn.XLOOKUP(Table81621232528[Bill],Table2[Bill],Table2[Weight?],"Error")</f>
        <v>9</v>
      </c>
    </row>
    <row r="408" spans="1:8" x14ac:dyDescent="0.2">
      <c r="A408" t="s">
        <v>457</v>
      </c>
      <c r="B408" t="s">
        <v>5</v>
      </c>
      <c r="C408" t="s">
        <v>9</v>
      </c>
      <c r="D408" t="s">
        <v>7</v>
      </c>
      <c r="E408">
        <f>IF(_7521[[#This Row],[Vote]]="YEA",1,0)</f>
        <v>1</v>
      </c>
      <c r="F408" cm="1">
        <f t="array" ref="F408">_xlfn.XLOOKUP(Table81621232528[Bill],Table2[Bill],Table2[Agree Value])</f>
        <v>0</v>
      </c>
      <c r="G408">
        <f>IF(_7521[[#This Row],[Value]]=_7521[[#This Row],[Agree]],_7521[[#This Row],[Count]],0)</f>
        <v>0</v>
      </c>
      <c r="H408" cm="1">
        <f t="array" ref="H408">_xlfn.XLOOKUP(Table81621232528[Bill],Table2[Bill],Table2[Weight?],"Error")</f>
        <v>9</v>
      </c>
    </row>
    <row r="409" spans="1:8" x14ac:dyDescent="0.2">
      <c r="A409" t="s">
        <v>458</v>
      </c>
      <c r="B409" t="s">
        <v>5</v>
      </c>
      <c r="C409" t="s">
        <v>203</v>
      </c>
      <c r="D409" t="s">
        <v>7</v>
      </c>
      <c r="E409">
        <f>IF(_7521[[#This Row],[Vote]]="YEA",1,0)</f>
        <v>1</v>
      </c>
      <c r="F409" cm="1">
        <f t="array" ref="F409">_xlfn.XLOOKUP(Table81621232528[Bill],Table2[Bill],Table2[Agree Value])</f>
        <v>0</v>
      </c>
      <c r="G409">
        <f>IF(_7521[[#This Row],[Value]]=_7521[[#This Row],[Agree]],_7521[[#This Row],[Count]],0)</f>
        <v>0</v>
      </c>
      <c r="H409" cm="1">
        <f t="array" ref="H409">_xlfn.XLOOKUP(Table81621232528[Bill],Table2[Bill],Table2[Weight?],"Error")</f>
        <v>9</v>
      </c>
    </row>
    <row r="410" spans="1:8" x14ac:dyDescent="0.2">
      <c r="A410" t="s">
        <v>459</v>
      </c>
      <c r="B410" t="s">
        <v>5</v>
      </c>
      <c r="C410" t="s">
        <v>15</v>
      </c>
      <c r="D410" t="s">
        <v>7</v>
      </c>
      <c r="E410">
        <f>IF(_7521[[#This Row],[Vote]]="YEA",1,0)</f>
        <v>1</v>
      </c>
      <c r="F410" cm="1">
        <f t="array" ref="F410">_xlfn.XLOOKUP(Table81621232528[Bill],Table2[Bill],Table2[Agree Value])</f>
        <v>0</v>
      </c>
      <c r="G410">
        <f>IF(_7521[[#This Row],[Value]]=_7521[[#This Row],[Agree]],_7521[[#This Row],[Count]],0)</f>
        <v>0</v>
      </c>
      <c r="H410" cm="1">
        <f t="array" ref="H410">_xlfn.XLOOKUP(Table81621232528[Bill],Table2[Bill],Table2[Weight?],"Error")</f>
        <v>9</v>
      </c>
    </row>
    <row r="411" spans="1:8" x14ac:dyDescent="0.2">
      <c r="A411" t="s">
        <v>460</v>
      </c>
      <c r="B411" t="s">
        <v>5</v>
      </c>
      <c r="C411" t="s">
        <v>169</v>
      </c>
      <c r="D411" t="s">
        <v>7</v>
      </c>
      <c r="E411">
        <f>IF(_7521[[#This Row],[Vote]]="YEA",1,0)</f>
        <v>1</v>
      </c>
      <c r="F411" cm="1">
        <f t="array" ref="F411">_xlfn.XLOOKUP(Table81621232528[Bill],Table2[Bill],Table2[Agree Value])</f>
        <v>0</v>
      </c>
      <c r="G411">
        <f>IF(_7521[[#This Row],[Value]]=_7521[[#This Row],[Agree]],_7521[[#This Row],[Count]],0)</f>
        <v>0</v>
      </c>
      <c r="H411" cm="1">
        <f t="array" ref="H411">_xlfn.XLOOKUP(Table81621232528[Bill],Table2[Bill],Table2[Weight?],"Error")</f>
        <v>9</v>
      </c>
    </row>
    <row r="412" spans="1:8" x14ac:dyDescent="0.2">
      <c r="A412" t="s">
        <v>461</v>
      </c>
      <c r="B412" t="s">
        <v>1</v>
      </c>
      <c r="C412" t="s">
        <v>9</v>
      </c>
      <c r="D412" t="s">
        <v>3</v>
      </c>
      <c r="E412">
        <f>IF(_7521[[#This Row],[Vote]]="YEA",1,0)</f>
        <v>0</v>
      </c>
      <c r="F412" cm="1">
        <f t="array" ref="F412">_xlfn.XLOOKUP(Table81621232528[Bill],Table2[Bill],Table2[Agree Value])</f>
        <v>0</v>
      </c>
      <c r="G412">
        <f>IF(_7521[[#This Row],[Value]]=_7521[[#This Row],[Agree]],_7521[[#This Row],[Count]],0)</f>
        <v>9</v>
      </c>
      <c r="H412" cm="1">
        <f t="array" ref="H412">_xlfn.XLOOKUP(Table81621232528[Bill],Table2[Bill],Table2[Weight?],"Error")</f>
        <v>9</v>
      </c>
    </row>
    <row r="413" spans="1:8" x14ac:dyDescent="0.2">
      <c r="A413" t="s">
        <v>462</v>
      </c>
      <c r="B413" t="s">
        <v>1</v>
      </c>
      <c r="C413" t="s">
        <v>287</v>
      </c>
      <c r="D413" t="s">
        <v>7</v>
      </c>
      <c r="E413">
        <f>IF(_7521[[#This Row],[Vote]]="YEA",1,0)</f>
        <v>1</v>
      </c>
      <c r="F413" cm="1">
        <f t="array" ref="F413">_xlfn.XLOOKUP(Table81621232528[Bill],Table2[Bill],Table2[Agree Value])</f>
        <v>0</v>
      </c>
      <c r="G413">
        <f>IF(_7521[[#This Row],[Value]]=_7521[[#This Row],[Agree]],_7521[[#This Row],[Count]],0)</f>
        <v>0</v>
      </c>
      <c r="H413" cm="1">
        <f t="array" ref="H413">_xlfn.XLOOKUP(Table81621232528[Bill],Table2[Bill],Table2[Weight?],"Error")</f>
        <v>9</v>
      </c>
    </row>
    <row r="414" spans="1:8" x14ac:dyDescent="0.2">
      <c r="A414" t="s">
        <v>463</v>
      </c>
      <c r="B414" t="s">
        <v>1</v>
      </c>
      <c r="C414" t="s">
        <v>15</v>
      </c>
      <c r="D414" t="s">
        <v>7</v>
      </c>
      <c r="E414">
        <f>IF(_7521[[#This Row],[Vote]]="YEA",1,0)</f>
        <v>1</v>
      </c>
      <c r="F414" cm="1">
        <f t="array" ref="F414">_xlfn.XLOOKUP(Table81621232528[Bill],Table2[Bill],Table2[Agree Value])</f>
        <v>0</v>
      </c>
      <c r="G414">
        <f>IF(_7521[[#This Row],[Value]]=_7521[[#This Row],[Agree]],_7521[[#This Row],[Count]],0)</f>
        <v>0</v>
      </c>
      <c r="H414" cm="1">
        <f t="array" ref="H414">_xlfn.XLOOKUP(Table81621232528[Bill],Table2[Bill],Table2[Weight?],"Error")</f>
        <v>9</v>
      </c>
    </row>
    <row r="415" spans="1:8" x14ac:dyDescent="0.2">
      <c r="A415" t="s">
        <v>464</v>
      </c>
      <c r="B415" t="s">
        <v>1</v>
      </c>
      <c r="C415" t="s">
        <v>64</v>
      </c>
      <c r="D415" t="s">
        <v>3</v>
      </c>
      <c r="E415">
        <f>IF(_7521[[#This Row],[Vote]]="YEA",1,0)</f>
        <v>0</v>
      </c>
      <c r="F415" cm="1">
        <f t="array" ref="F415">_xlfn.XLOOKUP(Table81621232528[Bill],Table2[Bill],Table2[Agree Value])</f>
        <v>0</v>
      </c>
      <c r="G415">
        <f>IF(_7521[[#This Row],[Value]]=_7521[[#This Row],[Agree]],_7521[[#This Row],[Count]],0)</f>
        <v>9</v>
      </c>
      <c r="H415" cm="1">
        <f t="array" ref="H415">_xlfn.XLOOKUP(Table81621232528[Bill],Table2[Bill],Table2[Weight?],"Error")</f>
        <v>9</v>
      </c>
    </row>
    <row r="416" spans="1:8" x14ac:dyDescent="0.2">
      <c r="A416" t="s">
        <v>465</v>
      </c>
      <c r="B416" t="s">
        <v>5</v>
      </c>
      <c r="C416" t="s">
        <v>11</v>
      </c>
      <c r="D416" t="s">
        <v>400</v>
      </c>
      <c r="E416">
        <f>IF(_7521[[#This Row],[Vote]]="YEA",1,0)</f>
        <v>0</v>
      </c>
      <c r="F416" cm="1">
        <f t="array" ref="F416">_xlfn.XLOOKUP(Table81621232528[Bill],Table2[Bill],Table2[Agree Value])</f>
        <v>0</v>
      </c>
      <c r="G416">
        <f>IF(_7521[[#This Row],[Value]]=_7521[[#This Row],[Agree]],_7521[[#This Row],[Count]],0)</f>
        <v>9</v>
      </c>
      <c r="H416" cm="1">
        <f t="array" ref="H416">_xlfn.XLOOKUP(Table81621232528[Bill],Table2[Bill],Table2[Weight?],"Error")</f>
        <v>9</v>
      </c>
    </row>
    <row r="417" spans="1:8" x14ac:dyDescent="0.2">
      <c r="A417" t="s">
        <v>466</v>
      </c>
      <c r="B417" t="s">
        <v>5</v>
      </c>
      <c r="C417" t="s">
        <v>45</v>
      </c>
      <c r="D417" t="s">
        <v>7</v>
      </c>
      <c r="E417">
        <f>IF(_7521[[#This Row],[Vote]]="YEA",1,0)</f>
        <v>1</v>
      </c>
      <c r="F417" cm="1">
        <f t="array" ref="F417">_xlfn.XLOOKUP(Table81621232528[Bill],Table2[Bill],Table2[Agree Value])</f>
        <v>0</v>
      </c>
      <c r="G417">
        <f>IF(_7521[[#This Row],[Value]]=_7521[[#This Row],[Agree]],_7521[[#This Row],[Count]],0)</f>
        <v>0</v>
      </c>
      <c r="H417" cm="1">
        <f t="array" ref="H417">_xlfn.XLOOKUP(Table81621232528[Bill],Table2[Bill],Table2[Weight?],"Error")</f>
        <v>9</v>
      </c>
    </row>
    <row r="418" spans="1:8" x14ac:dyDescent="0.2">
      <c r="A418" t="s">
        <v>467</v>
      </c>
      <c r="B418" t="s">
        <v>5</v>
      </c>
      <c r="C418" t="s">
        <v>39</v>
      </c>
      <c r="D418" t="s">
        <v>7</v>
      </c>
      <c r="E418">
        <f>IF(_7521[[#This Row],[Vote]]="YEA",1,0)</f>
        <v>1</v>
      </c>
      <c r="F418" cm="1">
        <f t="array" ref="F418">_xlfn.XLOOKUP(Table81621232528[Bill],Table2[Bill],Table2[Agree Value])</f>
        <v>0</v>
      </c>
      <c r="G418">
        <f>IF(_7521[[#This Row],[Value]]=_7521[[#This Row],[Agree]],_7521[[#This Row],[Count]],0)</f>
        <v>0</v>
      </c>
      <c r="H418" cm="1">
        <f t="array" ref="H418">_xlfn.XLOOKUP(Table81621232528[Bill],Table2[Bill],Table2[Weight?],"Error")</f>
        <v>9</v>
      </c>
    </row>
    <row r="419" spans="1:8" x14ac:dyDescent="0.2">
      <c r="A419" t="s">
        <v>468</v>
      </c>
      <c r="B419" t="s">
        <v>1</v>
      </c>
      <c r="C419" t="s">
        <v>39</v>
      </c>
      <c r="D419" t="s">
        <v>7</v>
      </c>
      <c r="E419">
        <f>IF(_7521[[#This Row],[Vote]]="YEA",1,0)</f>
        <v>1</v>
      </c>
      <c r="F419" cm="1">
        <f t="array" ref="F419">_xlfn.XLOOKUP(Table81621232528[Bill],Table2[Bill],Table2[Agree Value])</f>
        <v>0</v>
      </c>
      <c r="G419">
        <f>IF(_7521[[#This Row],[Value]]=_7521[[#This Row],[Agree]],_7521[[#This Row],[Count]],0)</f>
        <v>0</v>
      </c>
      <c r="H419" cm="1">
        <f t="array" ref="H419">_xlfn.XLOOKUP(Table81621232528[Bill],Table2[Bill],Table2[Weight?],"Error")</f>
        <v>9</v>
      </c>
    </row>
    <row r="420" spans="1:8" x14ac:dyDescent="0.2">
      <c r="A420" t="s">
        <v>469</v>
      </c>
      <c r="B420" t="s">
        <v>1</v>
      </c>
      <c r="C420" t="s">
        <v>9</v>
      </c>
      <c r="D420" t="s">
        <v>7</v>
      </c>
      <c r="E420">
        <f>IF(_7521[[#This Row],[Vote]]="YEA",1,0)</f>
        <v>1</v>
      </c>
      <c r="F420" cm="1">
        <f t="array" ref="F420">_xlfn.XLOOKUP(Table81621232528[Bill],Table2[Bill],Table2[Agree Value])</f>
        <v>0</v>
      </c>
      <c r="G420">
        <f>IF(_7521[[#This Row],[Value]]=_7521[[#This Row],[Agree]],_7521[[#This Row],[Count]],0)</f>
        <v>0</v>
      </c>
      <c r="H420" cm="1">
        <f t="array" ref="H420">_xlfn.XLOOKUP(Table81621232528[Bill],Table2[Bill],Table2[Weight?],"Error")</f>
        <v>9</v>
      </c>
    </row>
    <row r="421" spans="1:8" x14ac:dyDescent="0.2">
      <c r="A421" t="s">
        <v>470</v>
      </c>
      <c r="B421" t="s">
        <v>1</v>
      </c>
      <c r="C421" t="s">
        <v>203</v>
      </c>
      <c r="D421" t="s">
        <v>7</v>
      </c>
      <c r="E421">
        <f>IF(_7521[[#This Row],[Vote]]="YEA",1,0)</f>
        <v>1</v>
      </c>
      <c r="F421" cm="1">
        <f t="array" ref="F421">_xlfn.XLOOKUP(Table81621232528[Bill],Table2[Bill],Table2[Agree Value])</f>
        <v>0</v>
      </c>
      <c r="G421">
        <f>IF(_7521[[#This Row],[Value]]=_7521[[#This Row],[Agree]],_7521[[#This Row],[Count]],0)</f>
        <v>0</v>
      </c>
      <c r="H421" cm="1">
        <f t="array" ref="H421">_xlfn.XLOOKUP(Table81621232528[Bill],Table2[Bill],Table2[Weight?],"Error")</f>
        <v>9</v>
      </c>
    </row>
    <row r="422" spans="1:8" x14ac:dyDescent="0.2">
      <c r="A422" t="s">
        <v>471</v>
      </c>
      <c r="B422" t="s">
        <v>5</v>
      </c>
      <c r="C422" t="s">
        <v>15</v>
      </c>
      <c r="D422" t="s">
        <v>7</v>
      </c>
      <c r="E422">
        <f>IF(_7521[[#This Row],[Vote]]="YEA",1,0)</f>
        <v>1</v>
      </c>
      <c r="F422" cm="1">
        <f t="array" ref="F422">_xlfn.XLOOKUP(Table81621232528[Bill],Table2[Bill],Table2[Agree Value])</f>
        <v>0</v>
      </c>
      <c r="G422">
        <f>IF(_7521[[#This Row],[Value]]=_7521[[#This Row],[Agree]],_7521[[#This Row],[Count]],0)</f>
        <v>0</v>
      </c>
      <c r="H422" cm="1">
        <f t="array" ref="H422">_xlfn.XLOOKUP(Table81621232528[Bill],Table2[Bill],Table2[Weight?],"Error")</f>
        <v>9</v>
      </c>
    </row>
    <row r="423" spans="1:8" x14ac:dyDescent="0.2">
      <c r="A423" t="s">
        <v>472</v>
      </c>
      <c r="B423" t="s">
        <v>5</v>
      </c>
      <c r="C423" t="s">
        <v>39</v>
      </c>
      <c r="D423" t="s">
        <v>7</v>
      </c>
      <c r="E423">
        <f>IF(_7521[[#This Row],[Vote]]="YEA",1,0)</f>
        <v>1</v>
      </c>
      <c r="F423" cm="1">
        <f t="array" ref="F423">_xlfn.XLOOKUP(Table81621232528[Bill],Table2[Bill],Table2[Agree Value])</f>
        <v>0</v>
      </c>
      <c r="G423">
        <f>IF(_7521[[#This Row],[Value]]=_7521[[#This Row],[Agree]],_7521[[#This Row],[Count]],0)</f>
        <v>0</v>
      </c>
      <c r="H423" cm="1">
        <f t="array" ref="H423">_xlfn.XLOOKUP(Table81621232528[Bill],Table2[Bill],Table2[Weight?],"Error")</f>
        <v>9</v>
      </c>
    </row>
    <row r="424" spans="1:8" x14ac:dyDescent="0.2">
      <c r="A424" t="s">
        <v>473</v>
      </c>
      <c r="B424" t="s">
        <v>5</v>
      </c>
      <c r="C424" t="s">
        <v>31</v>
      </c>
      <c r="D424" t="s">
        <v>7</v>
      </c>
      <c r="E424">
        <f>IF(_7521[[#This Row],[Vote]]="YEA",1,0)</f>
        <v>1</v>
      </c>
      <c r="F424" cm="1">
        <f t="array" ref="F424">_xlfn.XLOOKUP(Table81621232528[Bill],Table2[Bill],Table2[Agree Value])</f>
        <v>0</v>
      </c>
      <c r="G424">
        <f>IF(_7521[[#This Row],[Value]]=_7521[[#This Row],[Agree]],_7521[[#This Row],[Count]],0)</f>
        <v>0</v>
      </c>
      <c r="H424" cm="1">
        <f t="array" ref="H424">_xlfn.XLOOKUP(Table81621232528[Bill],Table2[Bill],Table2[Weight?],"Error")</f>
        <v>9</v>
      </c>
    </row>
    <row r="425" spans="1:8" x14ac:dyDescent="0.2">
      <c r="A425" t="s">
        <v>474</v>
      </c>
      <c r="B425" t="s">
        <v>5</v>
      </c>
      <c r="C425" t="s">
        <v>123</v>
      </c>
      <c r="D425" t="s">
        <v>7</v>
      </c>
      <c r="E425">
        <f>IF(_7521[[#This Row],[Vote]]="YEA",1,0)</f>
        <v>1</v>
      </c>
      <c r="F425" cm="1">
        <f t="array" ref="F425">_xlfn.XLOOKUP(Table81621232528[Bill],Table2[Bill],Table2[Agree Value])</f>
        <v>0</v>
      </c>
      <c r="G425">
        <f>IF(_7521[[#This Row],[Value]]=_7521[[#This Row],[Agree]],_7521[[#This Row],[Count]],0)</f>
        <v>0</v>
      </c>
      <c r="H425" cm="1">
        <f t="array" ref="H425">_xlfn.XLOOKUP(Table81621232528[Bill],Table2[Bill],Table2[Weight?],"Error")</f>
        <v>9</v>
      </c>
    </row>
    <row r="426" spans="1:8" x14ac:dyDescent="0.2">
      <c r="A426" t="s">
        <v>475</v>
      </c>
      <c r="B426" t="s">
        <v>1</v>
      </c>
      <c r="C426" t="s">
        <v>47</v>
      </c>
      <c r="D426" t="s">
        <v>7</v>
      </c>
      <c r="E426">
        <f>IF(_7521[[#This Row],[Vote]]="YEA",1,0)</f>
        <v>1</v>
      </c>
      <c r="F426" cm="1">
        <f t="array" ref="F426">_xlfn.XLOOKUP(Table81621232528[Bill],Table2[Bill],Table2[Agree Value])</f>
        <v>0</v>
      </c>
      <c r="G426">
        <f>IF(_7521[[#This Row],[Value]]=_7521[[#This Row],[Agree]],_7521[[#This Row],[Count]],0)</f>
        <v>0</v>
      </c>
      <c r="H426" cm="1">
        <f t="array" ref="H426">_xlfn.XLOOKUP(Table81621232528[Bill],Table2[Bill],Table2[Weight?],"Error")</f>
        <v>9</v>
      </c>
    </row>
    <row r="427" spans="1:8" x14ac:dyDescent="0.2">
      <c r="A427" t="s">
        <v>476</v>
      </c>
      <c r="B427" t="s">
        <v>1</v>
      </c>
      <c r="C427" t="s">
        <v>66</v>
      </c>
      <c r="D427" t="s">
        <v>7</v>
      </c>
      <c r="E427">
        <f>IF(_7521[[#This Row],[Vote]]="YEA",1,0)</f>
        <v>1</v>
      </c>
      <c r="F427" cm="1">
        <f t="array" ref="F427">_xlfn.XLOOKUP(Table81621232528[Bill],Table2[Bill],Table2[Agree Value])</f>
        <v>0</v>
      </c>
      <c r="G427">
        <f>IF(_7521[[#This Row],[Value]]=_7521[[#This Row],[Agree]],_7521[[#This Row],[Count]],0)</f>
        <v>0</v>
      </c>
      <c r="H427" cm="1">
        <f t="array" ref="H427">_xlfn.XLOOKUP(Table81621232528[Bill],Table2[Bill],Table2[Weight?],"Error")</f>
        <v>9</v>
      </c>
    </row>
    <row r="428" spans="1:8" x14ac:dyDescent="0.2">
      <c r="A428" t="s">
        <v>477</v>
      </c>
      <c r="B428" t="s">
        <v>1</v>
      </c>
      <c r="C428" t="s">
        <v>13</v>
      </c>
      <c r="D428" t="s">
        <v>3</v>
      </c>
      <c r="E428">
        <f>IF(_7521[[#This Row],[Vote]]="YEA",1,0)</f>
        <v>0</v>
      </c>
      <c r="F428" cm="1">
        <f t="array" ref="F428">_xlfn.XLOOKUP(Table81621232528[Bill],Table2[Bill],Table2[Agree Value])</f>
        <v>0</v>
      </c>
      <c r="G428">
        <f>IF(_7521[[#This Row],[Value]]=_7521[[#This Row],[Agree]],_7521[[#This Row],[Count]],0)</f>
        <v>9</v>
      </c>
      <c r="H428" cm="1">
        <f t="array" ref="H428">_xlfn.XLOOKUP(Table81621232528[Bill],Table2[Bill],Table2[Weight?],"Error")</f>
        <v>9</v>
      </c>
    </row>
    <row r="429" spans="1:8" x14ac:dyDescent="0.2">
      <c r="A429" t="s">
        <v>478</v>
      </c>
      <c r="B429" t="s">
        <v>5</v>
      </c>
      <c r="C429" t="s">
        <v>64</v>
      </c>
      <c r="D429" t="s">
        <v>7</v>
      </c>
      <c r="E429">
        <f>IF(_7521[[#This Row],[Vote]]="YEA",1,0)</f>
        <v>1</v>
      </c>
      <c r="F429" cm="1">
        <f t="array" ref="F429">_xlfn.XLOOKUP(Table81621232528[Bill],Table2[Bill],Table2[Agree Value])</f>
        <v>0</v>
      </c>
      <c r="G429">
        <f>IF(_7521[[#This Row],[Value]]=_7521[[#This Row],[Agree]],_7521[[#This Row],[Count]],0)</f>
        <v>0</v>
      </c>
      <c r="H429" cm="1">
        <f t="array" ref="H429">_xlfn.XLOOKUP(Table81621232528[Bill],Table2[Bill],Table2[Weight?],"Error")</f>
        <v>9</v>
      </c>
    </row>
    <row r="430" spans="1:8" x14ac:dyDescent="0.2">
      <c r="A430" t="s">
        <v>479</v>
      </c>
      <c r="B430" t="s">
        <v>5</v>
      </c>
      <c r="C430" t="s">
        <v>15</v>
      </c>
      <c r="D430" t="s">
        <v>400</v>
      </c>
      <c r="E430">
        <f>IF(_7521[[#This Row],[Vote]]="YEA",1,0)</f>
        <v>0</v>
      </c>
      <c r="F430" cm="1">
        <f t="array" ref="F430">_xlfn.XLOOKUP(Table81621232528[Bill],Table2[Bill],Table2[Agree Value])</f>
        <v>0</v>
      </c>
      <c r="G430">
        <f>IF(_7521[[#This Row],[Value]]=_7521[[#This Row],[Agree]],_7521[[#This Row],[Count]],0)</f>
        <v>9</v>
      </c>
      <c r="H430" cm="1">
        <f t="array" ref="H430">_xlfn.XLOOKUP(Table81621232528[Bill],Table2[Bill],Table2[Weight?],"Error")</f>
        <v>9</v>
      </c>
    </row>
    <row r="431" spans="1:8" x14ac:dyDescent="0.2">
      <c r="A431" t="s">
        <v>480</v>
      </c>
      <c r="B431" t="s">
        <v>1</v>
      </c>
      <c r="C431" t="s">
        <v>39</v>
      </c>
      <c r="D431" t="s">
        <v>7</v>
      </c>
      <c r="E431">
        <f>IF(_7521[[#This Row],[Vote]]="YEA",1,0)</f>
        <v>1</v>
      </c>
      <c r="F431" cm="1">
        <f t="array" ref="F431">_xlfn.XLOOKUP(Table81621232528[Bill],Table2[Bill],Table2[Agree Value])</f>
        <v>0</v>
      </c>
      <c r="G431">
        <f>IF(_7521[[#This Row],[Value]]=_7521[[#This Row],[Agree]],_7521[[#This Row],[Count]],0)</f>
        <v>0</v>
      </c>
      <c r="H431" cm="1">
        <f t="array" ref="H431">_xlfn.XLOOKUP(Table81621232528[Bill],Table2[Bill],Table2[Weight?],"Error")</f>
        <v>9</v>
      </c>
    </row>
    <row r="432" spans="1:8" x14ac:dyDescent="0.2">
      <c r="A432" t="s">
        <v>481</v>
      </c>
      <c r="B432" t="s">
        <v>5</v>
      </c>
      <c r="C432" t="s">
        <v>108</v>
      </c>
      <c r="D432" t="s">
        <v>7</v>
      </c>
      <c r="E432">
        <f>IF(_7521[[#This Row],[Vote]]="YEA",1,0)</f>
        <v>1</v>
      </c>
      <c r="F432" cm="1">
        <f t="array" ref="F432">_xlfn.XLOOKUP(Table81621232528[Bill],Table2[Bill],Table2[Agree Value])</f>
        <v>0</v>
      </c>
      <c r="G432">
        <f>IF(_7521[[#This Row],[Value]]=_7521[[#This Row],[Agree]],_7521[[#This Row],[Count]],0)</f>
        <v>0</v>
      </c>
      <c r="H432" cm="1">
        <f t="array" ref="H432">_xlfn.XLOOKUP(Table81621232528[Bill],Table2[Bill],Table2[Weight?],"Error")</f>
        <v>9</v>
      </c>
    </row>
    <row r="433" spans="1:8" x14ac:dyDescent="0.2">
      <c r="A433" t="s">
        <v>482</v>
      </c>
      <c r="B433" t="s">
        <v>5</v>
      </c>
      <c r="C433" t="s">
        <v>47</v>
      </c>
      <c r="D433" t="s">
        <v>7</v>
      </c>
      <c r="E433">
        <f>IF(_7521[[#This Row],[Vote]]="YEA",1,0)</f>
        <v>1</v>
      </c>
      <c r="F433" cm="1">
        <f t="array" ref="F433">_xlfn.XLOOKUP(Table81621232528[Bill],Table2[Bill],Table2[Agree Value])</f>
        <v>0</v>
      </c>
      <c r="G433">
        <f>IF(_7521[[#This Row],[Value]]=_7521[[#This Row],[Agree]],_7521[[#This Row],[Count]],0)</f>
        <v>0</v>
      </c>
      <c r="H433" cm="1">
        <f t="array" ref="H433">_xlfn.XLOOKUP(Table81621232528[Bill],Table2[Bill],Table2[Weight?],"Error")</f>
        <v>9</v>
      </c>
    </row>
    <row r="434" spans="1:8" x14ac:dyDescent="0.2">
      <c r="A434" t="s">
        <v>483</v>
      </c>
      <c r="B434" t="s">
        <v>5</v>
      </c>
      <c r="C434" t="s">
        <v>123</v>
      </c>
      <c r="D434" t="s">
        <v>7</v>
      </c>
      <c r="E434">
        <f>IF(_7521[[#This Row],[Vote]]="YEA",1,0)</f>
        <v>1</v>
      </c>
      <c r="F434" cm="1">
        <f t="array" ref="F434">_xlfn.XLOOKUP(Table81621232528[Bill],Table2[Bill],Table2[Agree Value])</f>
        <v>0</v>
      </c>
      <c r="G434">
        <f>IF(_7521[[#This Row],[Value]]=_7521[[#This Row],[Agree]],_7521[[#This Row],[Count]],0)</f>
        <v>0</v>
      </c>
      <c r="H434" cm="1">
        <f t="array" ref="H434">_xlfn.XLOOKUP(Table81621232528[Bill],Table2[Bill],Table2[Weight?],"Error")</f>
        <v>9</v>
      </c>
    </row>
    <row r="435" spans="1:8" x14ac:dyDescent="0.2">
      <c r="A435" t="s">
        <v>484</v>
      </c>
      <c r="B435" t="s">
        <v>5</v>
      </c>
      <c r="C435" t="s">
        <v>29</v>
      </c>
      <c r="D435" t="s">
        <v>7</v>
      </c>
      <c r="E435">
        <f>IF(_7521[[#This Row],[Vote]]="YEA",1,0)</f>
        <v>1</v>
      </c>
      <c r="F435" cm="1">
        <f t="array" ref="F435">_xlfn.XLOOKUP(Table81621232528[Bill],Table2[Bill],Table2[Agree Value])</f>
        <v>0</v>
      </c>
      <c r="G435">
        <f>IF(_7521[[#This Row],[Value]]=_7521[[#This Row],[Agree]],_7521[[#This Row],[Count]],0)</f>
        <v>0</v>
      </c>
      <c r="H435" cm="1">
        <f t="array" ref="H435">_xlfn.XLOOKUP(Table81621232528[Bill],Table2[Bill],Table2[Weight?],"Error")</f>
        <v>9</v>
      </c>
    </row>
    <row r="436" spans="1:8" x14ac:dyDescent="0.2">
      <c r="A436" t="s">
        <v>485</v>
      </c>
      <c r="B436" t="s">
        <v>5</v>
      </c>
      <c r="C436" t="s">
        <v>387</v>
      </c>
      <c r="D436" t="s">
        <v>7</v>
      </c>
      <c r="E436">
        <f>IF(_7521[[#This Row],[Vote]]="YEA",1,0)</f>
        <v>1</v>
      </c>
      <c r="F436" cm="1">
        <f t="array" ref="F436">_xlfn.XLOOKUP(Table81621232528[Bill],Table2[Bill],Table2[Agree Value])</f>
        <v>0</v>
      </c>
      <c r="G436">
        <f>IF(_7521[[#This Row],[Value]]=_7521[[#This Row],[Agree]],_7521[[#This Row],[Count]],0)</f>
        <v>0</v>
      </c>
      <c r="H436" cm="1">
        <f t="array" ref="H436">_xlfn.XLOOKUP(Table81621232528[Bill],Table2[Bill],Table2[Weight?],"Error")</f>
        <v>9</v>
      </c>
    </row>
  </sheetData>
  <conditionalFormatting sqref="B5:B436">
    <cfRule type="containsText" dxfId="2" priority="1" operator="containsText" text="Republican">
      <formula>NOT(ISERROR(SEARCH("Republican",B5)))</formula>
    </cfRule>
    <cfRule type="containsText" dxfId="1" priority="2" operator="containsText" text="Democratic">
      <formula>NOT(ISERROR(SEARCH("Democratic",B5)))</formula>
    </cfRule>
  </conditionalFormatting>
  <hyperlinks>
    <hyperlink ref="B1" r:id="rId1" display="https://clerk.house.gov/Votes/2023104" xr:uid="{78B5BD3D-ED65-894B-8452-64E93B4B419A}"/>
    <hyperlink ref="C3" r:id="rId2" xr:uid="{797C3196-2C55-3C4D-BAAF-1E9ECDCDD4DB}"/>
  </hyperlinks>
  <pageMargins left="0.7" right="0.7" top="0.75" bottom="0.75" header="0.3" footer="0.3"/>
  <pageSetup orientation="portrait" r:id="rId3"/>
  <tableParts count="2">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Front</vt:lpstr>
      <vt:lpstr>Ratings</vt:lpstr>
      <vt:lpstr>H.R. 2</vt:lpstr>
      <vt:lpstr>H.R. 485</vt:lpstr>
      <vt:lpstr>H.R. 966</vt:lpstr>
      <vt:lpstr>H.R. 3746</vt:lpstr>
      <vt:lpstr>H.R. 5860</vt:lpstr>
      <vt:lpstr>H.R. 6918</vt:lpstr>
      <vt:lpstr>H.R. 6976</vt:lpstr>
      <vt:lpstr>H.R. 7024</vt:lpstr>
      <vt:lpstr>H.R.7176</vt:lpstr>
      <vt:lpstr>H.R. 7217</vt:lpstr>
      <vt:lpstr>H.R. 6678</vt:lpstr>
      <vt:lpstr>H.Res. 773</vt:lpstr>
      <vt:lpstr>H.Res. 7</vt:lpstr>
      <vt:lpstr>H.R. 7521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2024-02-27T23:40:57Z</dcterms:created>
  <dcterms:modified xsi:type="dcterms:W3CDTF">2024-03-16T04:15:13Z</dcterms:modified>
</cp:coreProperties>
</file>